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/>
  </bookViews>
  <sheets>
    <sheet name="Bilancio Entrate " sheetId="3" r:id="rId1"/>
    <sheet name="Bilancio Spese nuovo" sheetId="2" r:id="rId2"/>
    <sheet name="Bilancio Entrate RIEPILOGO TITO" sheetId="4" r:id="rId3"/>
    <sheet name="Bilancio Spese missioni" sheetId="5" r:id="rId4"/>
    <sheet name="Bilancio Spese titoli" sheetId="6" r:id="rId5"/>
    <sheet name="QGEN" sheetId="7" r:id="rId6"/>
    <sheet name="Equilibri di bilancio" sheetId="8" r:id="rId7"/>
    <sheet name="All a) Ris amm pres" sheetId="9" r:id="rId8"/>
    <sheet name="All b) FPV 2020" sheetId="10" r:id="rId9"/>
    <sheet name="All b) FPV 2021" sheetId="11" r:id="rId10"/>
    <sheet name="All b) FPV 2022" sheetId="12" r:id="rId11"/>
    <sheet name="FDCE 2020" sheetId="13" r:id="rId12"/>
    <sheet name="FDCE 2021" sheetId="14" r:id="rId13"/>
    <sheet name="FDCE 2022" sheetId="15" r:id="rId14"/>
    <sheet name="Spese obbligatorie" sheetId="16" r:id="rId15"/>
    <sheet name="DCA entrate" sheetId="17" r:id="rId16"/>
    <sheet name="DCA uscite" sheetId="18" r:id="rId17"/>
    <sheet name="Capitoli Uscita" sheetId="19" r:id="rId18"/>
  </sheets>
  <definedNames>
    <definedName name="_xlnm._FilterDatabase" localSheetId="8" hidden="1">'All b) FPV 2020'!$B$1:$B$157</definedName>
    <definedName name="_xlnm._FilterDatabase" localSheetId="9" hidden="1">'All b) FPV 2021'!$B$1:$B$157</definedName>
    <definedName name="_xlnm._FilterDatabase" localSheetId="17" hidden="1">'Capitoli Uscita'!$A$1:$E$26</definedName>
    <definedName name="_xlnm._FilterDatabase" localSheetId="14" hidden="1">'Spese obbligatorie'!$A$1:$E$169</definedName>
    <definedName name="_xlnm.Print_Area" localSheetId="7">'All a) Ris amm pres'!$A$1:$C$62</definedName>
    <definedName name="_xlnm.Print_Area" localSheetId="8">'All b) FPV 2020'!$A$1:$J$157</definedName>
    <definedName name="_xlnm.Print_Area" localSheetId="9">'All b) FPV 2021'!$A$1:$J$157</definedName>
    <definedName name="_xlnm.Print_Area" localSheetId="10">'All b) FPV 2022'!$A$1:$J$157</definedName>
    <definedName name="_xlnm.Print_Area" localSheetId="1">'Bilancio Spese nuovo'!$A$1:$R$446</definedName>
    <definedName name="_xlnm.Print_Area" localSheetId="6">'Equilibri di bilancio'!$A$1:$E$61</definedName>
    <definedName name="_xlnm.Print_Area" localSheetId="14">'Spese obbligatorie'!$A$1:$E$169</definedName>
    <definedName name="_xlnm.Print_Titles" localSheetId="8">'All b) FPV 2020'!$1:$8</definedName>
    <definedName name="_xlnm.Print_Titles" localSheetId="9">'All b) FPV 2021'!$1:$8</definedName>
    <definedName name="_xlnm.Print_Titles" localSheetId="10">'All b) FPV 2022'!$1:$8</definedName>
    <definedName name="_xlnm.Print_Titles" localSheetId="1">'Bilancio Spese nuovo'!$2:$5</definedName>
    <definedName name="_xlnm.Print_Titles" localSheetId="15">'DCA entrate'!$1:$1</definedName>
    <definedName name="_xlnm.Print_Titles" localSheetId="16">'DCA uscite'!$1:$1</definedName>
    <definedName name="_xlnm.Print_Titles" localSheetId="14">'Spese obbligatorie'!$1:$1</definedName>
  </definedNames>
  <calcPr calcId="145621" fullCalcOnLoad="1"/>
</workbook>
</file>

<file path=xl/calcChain.xml><?xml version="1.0" encoding="utf-8"?>
<calcChain xmlns="http://schemas.openxmlformats.org/spreadsheetml/2006/main">
  <c r="C2" i="19"/>
  <c r="C27"/>
  <c r="D27"/>
  <c r="E27"/>
  <c r="C30"/>
  <c r="D30"/>
  <c r="D33"/>
  <c r="E30"/>
  <c r="C32"/>
  <c r="D32"/>
  <c r="E32"/>
  <c r="E33"/>
  <c r="C33"/>
  <c r="C14" i="15"/>
  <c r="C18"/>
  <c r="D18"/>
  <c r="E18"/>
  <c r="C22"/>
  <c r="D22"/>
  <c r="E22"/>
  <c r="C31"/>
  <c r="C93"/>
  <c r="D31"/>
  <c r="D93"/>
  <c r="D96"/>
  <c r="E31"/>
  <c r="C34"/>
  <c r="F34"/>
  <c r="C44"/>
  <c r="D44"/>
  <c r="E44"/>
  <c r="C46"/>
  <c r="D46"/>
  <c r="E46"/>
  <c r="F46"/>
  <c r="F49"/>
  <c r="F51"/>
  <c r="F53"/>
  <c r="F57"/>
  <c r="C59"/>
  <c r="D59"/>
  <c r="E59"/>
  <c r="F59"/>
  <c r="C65"/>
  <c r="C66"/>
  <c r="C68"/>
  <c r="D68"/>
  <c r="E68"/>
  <c r="E79"/>
  <c r="C73"/>
  <c r="D73"/>
  <c r="D79"/>
  <c r="D99"/>
  <c r="E73"/>
  <c r="C79"/>
  <c r="C99"/>
  <c r="C91"/>
  <c r="D91"/>
  <c r="E91"/>
  <c r="C14" i="14"/>
  <c r="C18"/>
  <c r="D18"/>
  <c r="D31"/>
  <c r="E18"/>
  <c r="C22"/>
  <c r="D22"/>
  <c r="E22"/>
  <c r="C31"/>
  <c r="E31"/>
  <c r="E93"/>
  <c r="C34"/>
  <c r="F34"/>
  <c r="C44"/>
  <c r="D44"/>
  <c r="D46"/>
  <c r="E44"/>
  <c r="E46"/>
  <c r="F49"/>
  <c r="F51"/>
  <c r="F53"/>
  <c r="F57"/>
  <c r="C59"/>
  <c r="D59"/>
  <c r="E59"/>
  <c r="F59"/>
  <c r="C65"/>
  <c r="C68"/>
  <c r="C66"/>
  <c r="D68"/>
  <c r="E68"/>
  <c r="C73"/>
  <c r="D73"/>
  <c r="D79"/>
  <c r="D99"/>
  <c r="E73"/>
  <c r="E79"/>
  <c r="C79"/>
  <c r="C91"/>
  <c r="D91"/>
  <c r="E91"/>
  <c r="C99"/>
  <c r="C14" i="13"/>
  <c r="C18"/>
  <c r="D18"/>
  <c r="E18"/>
  <c r="E31"/>
  <c r="C22"/>
  <c r="D22"/>
  <c r="D31"/>
  <c r="D93"/>
  <c r="D96"/>
  <c r="E22"/>
  <c r="C31"/>
  <c r="C34"/>
  <c r="F34"/>
  <c r="C44"/>
  <c r="D44"/>
  <c r="D46"/>
  <c r="E44"/>
  <c r="C46"/>
  <c r="E46"/>
  <c r="F46"/>
  <c r="F49"/>
  <c r="F53"/>
  <c r="F57"/>
  <c r="C59"/>
  <c r="D59"/>
  <c r="E59"/>
  <c r="F59"/>
  <c r="C65"/>
  <c r="C66"/>
  <c r="C68"/>
  <c r="D68"/>
  <c r="E68"/>
  <c r="C73"/>
  <c r="D73"/>
  <c r="E73"/>
  <c r="E79"/>
  <c r="C79"/>
  <c r="D79"/>
  <c r="D99"/>
  <c r="C91"/>
  <c r="D91"/>
  <c r="E91"/>
  <c r="C93"/>
  <c r="C96"/>
  <c r="C99"/>
  <c r="E10" i="12"/>
  <c r="J10"/>
  <c r="E11"/>
  <c r="J11"/>
  <c r="E12"/>
  <c r="J12"/>
  <c r="E13"/>
  <c r="J13"/>
  <c r="E14"/>
  <c r="J14"/>
  <c r="E15"/>
  <c r="J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8"/>
  <c r="J26"/>
  <c r="J27"/>
  <c r="C28"/>
  <c r="D28"/>
  <c r="E28"/>
  <c r="F28"/>
  <c r="G28"/>
  <c r="H28"/>
  <c r="I28"/>
  <c r="J31"/>
  <c r="J34"/>
  <c r="J32"/>
  <c r="J33"/>
  <c r="C34"/>
  <c r="D34"/>
  <c r="E34"/>
  <c r="F34"/>
  <c r="G34"/>
  <c r="H34"/>
  <c r="I34"/>
  <c r="J37"/>
  <c r="J38"/>
  <c r="J45"/>
  <c r="J39"/>
  <c r="J40"/>
  <c r="J41"/>
  <c r="J42"/>
  <c r="J43"/>
  <c r="J44"/>
  <c r="C45"/>
  <c r="D45"/>
  <c r="E45"/>
  <c r="F45"/>
  <c r="G45"/>
  <c r="H45"/>
  <c r="I45"/>
  <c r="J48"/>
  <c r="J49"/>
  <c r="J51"/>
  <c r="J50"/>
  <c r="C51"/>
  <c r="D51"/>
  <c r="E51"/>
  <c r="F51"/>
  <c r="G51"/>
  <c r="H51"/>
  <c r="I51"/>
  <c r="J54"/>
  <c r="J55"/>
  <c r="J56"/>
  <c r="C57"/>
  <c r="D57"/>
  <c r="E57"/>
  <c r="F57"/>
  <c r="G57"/>
  <c r="H57"/>
  <c r="I57"/>
  <c r="J57"/>
  <c r="J60"/>
  <c r="J61"/>
  <c r="C62"/>
  <c r="D62"/>
  <c r="E62"/>
  <c r="F62"/>
  <c r="G62"/>
  <c r="H62"/>
  <c r="I62"/>
  <c r="J62"/>
  <c r="J65"/>
  <c r="J66"/>
  <c r="J68"/>
  <c r="J67"/>
  <c r="C68"/>
  <c r="D68"/>
  <c r="E68"/>
  <c r="F68"/>
  <c r="G68"/>
  <c r="H68"/>
  <c r="I68"/>
  <c r="J71"/>
  <c r="J72"/>
  <c r="J73"/>
  <c r="J74"/>
  <c r="J75"/>
  <c r="J76"/>
  <c r="J77"/>
  <c r="J80"/>
  <c r="J78"/>
  <c r="J79"/>
  <c r="C80"/>
  <c r="D80"/>
  <c r="E80"/>
  <c r="F80"/>
  <c r="G80"/>
  <c r="H80"/>
  <c r="I80"/>
  <c r="J83"/>
  <c r="J84"/>
  <c r="J85"/>
  <c r="J86"/>
  <c r="J87"/>
  <c r="J88"/>
  <c r="J89"/>
  <c r="C89"/>
  <c r="D89"/>
  <c r="E89"/>
  <c r="F89"/>
  <c r="G89"/>
  <c r="H89"/>
  <c r="I89"/>
  <c r="J92"/>
  <c r="J95"/>
  <c r="J93"/>
  <c r="J94"/>
  <c r="C95"/>
  <c r="D95"/>
  <c r="E95"/>
  <c r="F95"/>
  <c r="G95"/>
  <c r="H95"/>
  <c r="I95"/>
  <c r="J98"/>
  <c r="J108"/>
  <c r="J99"/>
  <c r="J100"/>
  <c r="J101"/>
  <c r="J102"/>
  <c r="J103"/>
  <c r="J104"/>
  <c r="J105"/>
  <c r="J106"/>
  <c r="J107"/>
  <c r="C108"/>
  <c r="D108"/>
  <c r="E108"/>
  <c r="F108"/>
  <c r="G108"/>
  <c r="H108"/>
  <c r="I108"/>
  <c r="J111"/>
  <c r="J119"/>
  <c r="J112"/>
  <c r="J113"/>
  <c r="J114"/>
  <c r="J115"/>
  <c r="J116"/>
  <c r="J117"/>
  <c r="J118"/>
  <c r="C119"/>
  <c r="D119"/>
  <c r="E119"/>
  <c r="F119"/>
  <c r="G119"/>
  <c r="H119"/>
  <c r="I119"/>
  <c r="J122"/>
  <c r="J123"/>
  <c r="J124"/>
  <c r="J127"/>
  <c r="J125"/>
  <c r="J126"/>
  <c r="C127"/>
  <c r="D127"/>
  <c r="E127"/>
  <c r="F127"/>
  <c r="G127"/>
  <c r="H127"/>
  <c r="I127"/>
  <c r="E130"/>
  <c r="J130"/>
  <c r="E131"/>
  <c r="J131"/>
  <c r="E132"/>
  <c r="J132"/>
  <c r="J134"/>
  <c r="E133"/>
  <c r="E134"/>
  <c r="J133"/>
  <c r="C134"/>
  <c r="D134"/>
  <c r="F134"/>
  <c r="G134"/>
  <c r="H134"/>
  <c r="H157"/>
  <c r="I134"/>
  <c r="J137"/>
  <c r="J138"/>
  <c r="J140"/>
  <c r="J139"/>
  <c r="C140"/>
  <c r="D140"/>
  <c r="E140"/>
  <c r="F140"/>
  <c r="G140"/>
  <c r="H140"/>
  <c r="I140"/>
  <c r="J143"/>
  <c r="J145"/>
  <c r="J144"/>
  <c r="C145"/>
  <c r="C157"/>
  <c r="D145"/>
  <c r="D157"/>
  <c r="E145"/>
  <c r="F145"/>
  <c r="G145"/>
  <c r="H145"/>
  <c r="I145"/>
  <c r="J148"/>
  <c r="J150"/>
  <c r="J149"/>
  <c r="C150"/>
  <c r="D150"/>
  <c r="E150"/>
  <c r="F150"/>
  <c r="F157"/>
  <c r="G150"/>
  <c r="H150"/>
  <c r="I150"/>
  <c r="I157"/>
  <c r="J153"/>
  <c r="J155"/>
  <c r="J154"/>
  <c r="C155"/>
  <c r="D155"/>
  <c r="E155"/>
  <c r="F155"/>
  <c r="G155"/>
  <c r="H155"/>
  <c r="I155"/>
  <c r="G157"/>
  <c r="E10" i="11"/>
  <c r="J10"/>
  <c r="E11"/>
  <c r="J11"/>
  <c r="E12"/>
  <c r="J12"/>
  <c r="E13"/>
  <c r="J13"/>
  <c r="E14"/>
  <c r="J14"/>
  <c r="E15"/>
  <c r="J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8"/>
  <c r="J26"/>
  <c r="J27"/>
  <c r="C28"/>
  <c r="D28"/>
  <c r="E28"/>
  <c r="F28"/>
  <c r="G28"/>
  <c r="H28"/>
  <c r="I28"/>
  <c r="J31"/>
  <c r="J32"/>
  <c r="J34"/>
  <c r="J33"/>
  <c r="C34"/>
  <c r="D34"/>
  <c r="E34"/>
  <c r="F34"/>
  <c r="G34"/>
  <c r="H34"/>
  <c r="I34"/>
  <c r="E37"/>
  <c r="J37"/>
  <c r="E38"/>
  <c r="J38"/>
  <c r="E39"/>
  <c r="J39"/>
  <c r="E40"/>
  <c r="J40"/>
  <c r="E41"/>
  <c r="J41"/>
  <c r="E42"/>
  <c r="J42"/>
  <c r="E43"/>
  <c r="J43"/>
  <c r="E44"/>
  <c r="J44"/>
  <c r="C45"/>
  <c r="D45"/>
  <c r="F45"/>
  <c r="G45"/>
  <c r="H45"/>
  <c r="I45"/>
  <c r="J48"/>
  <c r="J49"/>
  <c r="J50"/>
  <c r="C51"/>
  <c r="D51"/>
  <c r="E51"/>
  <c r="F51"/>
  <c r="G51"/>
  <c r="H51"/>
  <c r="I51"/>
  <c r="J51"/>
  <c r="J54"/>
  <c r="J57"/>
  <c r="J55"/>
  <c r="J56"/>
  <c r="C57"/>
  <c r="D57"/>
  <c r="E57"/>
  <c r="F57"/>
  <c r="G57"/>
  <c r="H57"/>
  <c r="I57"/>
  <c r="J60"/>
  <c r="J62"/>
  <c r="J61"/>
  <c r="C62"/>
  <c r="D62"/>
  <c r="E62"/>
  <c r="F62"/>
  <c r="G62"/>
  <c r="H62"/>
  <c r="I62"/>
  <c r="E65"/>
  <c r="J65"/>
  <c r="J68"/>
  <c r="E66"/>
  <c r="J66"/>
  <c r="E67"/>
  <c r="J67"/>
  <c r="C68"/>
  <c r="D68"/>
  <c r="E68"/>
  <c r="F68"/>
  <c r="G68"/>
  <c r="H68"/>
  <c r="I68"/>
  <c r="E71"/>
  <c r="J71"/>
  <c r="E72"/>
  <c r="J72"/>
  <c r="E73"/>
  <c r="J73"/>
  <c r="E74"/>
  <c r="J74"/>
  <c r="E75"/>
  <c r="J75"/>
  <c r="E76"/>
  <c r="J76"/>
  <c r="E77"/>
  <c r="J77"/>
  <c r="E78"/>
  <c r="J78"/>
  <c r="E79"/>
  <c r="J79"/>
  <c r="C80"/>
  <c r="D80"/>
  <c r="F80"/>
  <c r="G80"/>
  <c r="H80"/>
  <c r="I80"/>
  <c r="J83"/>
  <c r="J89"/>
  <c r="J84"/>
  <c r="J85"/>
  <c r="J86"/>
  <c r="J87"/>
  <c r="J88"/>
  <c r="C89"/>
  <c r="D89"/>
  <c r="E89"/>
  <c r="F89"/>
  <c r="G89"/>
  <c r="H89"/>
  <c r="I89"/>
  <c r="J92"/>
  <c r="J95"/>
  <c r="J93"/>
  <c r="J94"/>
  <c r="C95"/>
  <c r="D95"/>
  <c r="E95"/>
  <c r="F95"/>
  <c r="G95"/>
  <c r="H95"/>
  <c r="I95"/>
  <c r="J98"/>
  <c r="J99"/>
  <c r="J100"/>
  <c r="J101"/>
  <c r="J102"/>
  <c r="J103"/>
  <c r="J108"/>
  <c r="J104"/>
  <c r="J105"/>
  <c r="J106"/>
  <c r="J107"/>
  <c r="C108"/>
  <c r="D108"/>
  <c r="E108"/>
  <c r="F108"/>
  <c r="G108"/>
  <c r="H108"/>
  <c r="I108"/>
  <c r="J111"/>
  <c r="J112"/>
  <c r="J113"/>
  <c r="J114"/>
  <c r="J119"/>
  <c r="J115"/>
  <c r="J116"/>
  <c r="J117"/>
  <c r="J118"/>
  <c r="C119"/>
  <c r="D119"/>
  <c r="E119"/>
  <c r="F119"/>
  <c r="G119"/>
  <c r="H119"/>
  <c r="I119"/>
  <c r="J122"/>
  <c r="J123"/>
  <c r="J127"/>
  <c r="J124"/>
  <c r="J125"/>
  <c r="J126"/>
  <c r="C127"/>
  <c r="D127"/>
  <c r="E127"/>
  <c r="F127"/>
  <c r="G127"/>
  <c r="H127"/>
  <c r="I127"/>
  <c r="E130"/>
  <c r="J130"/>
  <c r="E131"/>
  <c r="J131"/>
  <c r="E132"/>
  <c r="J132"/>
  <c r="E133"/>
  <c r="J133"/>
  <c r="C134"/>
  <c r="D134"/>
  <c r="F134"/>
  <c r="G134"/>
  <c r="H134"/>
  <c r="I134"/>
  <c r="I157"/>
  <c r="J137"/>
  <c r="J138"/>
  <c r="J139"/>
  <c r="C140"/>
  <c r="D140"/>
  <c r="E140"/>
  <c r="F140"/>
  <c r="F157"/>
  <c r="G140"/>
  <c r="H140"/>
  <c r="I140"/>
  <c r="J140"/>
  <c r="J143"/>
  <c r="J144"/>
  <c r="C145"/>
  <c r="D145"/>
  <c r="D157"/>
  <c r="E145"/>
  <c r="F145"/>
  <c r="G145"/>
  <c r="H145"/>
  <c r="I145"/>
  <c r="J145"/>
  <c r="J148"/>
  <c r="J149"/>
  <c r="J150"/>
  <c r="C150"/>
  <c r="C157"/>
  <c r="D150"/>
  <c r="E150"/>
  <c r="F150"/>
  <c r="G150"/>
  <c r="G157"/>
  <c r="H150"/>
  <c r="I150"/>
  <c r="J153"/>
  <c r="J154"/>
  <c r="C155"/>
  <c r="D155"/>
  <c r="E155"/>
  <c r="F155"/>
  <c r="G155"/>
  <c r="H155"/>
  <c r="I155"/>
  <c r="J155"/>
  <c r="H157"/>
  <c r="E10" i="10"/>
  <c r="J10"/>
  <c r="E11"/>
  <c r="J11"/>
  <c r="D12"/>
  <c r="E12"/>
  <c r="J12"/>
  <c r="E13"/>
  <c r="J13"/>
  <c r="E14"/>
  <c r="J14"/>
  <c r="E15"/>
  <c r="J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6"/>
  <c r="J27"/>
  <c r="C28"/>
  <c r="D28"/>
  <c r="E28"/>
  <c r="F28"/>
  <c r="G28"/>
  <c r="H28"/>
  <c r="I28"/>
  <c r="J28"/>
  <c r="J31"/>
  <c r="J32"/>
  <c r="J34"/>
  <c r="J33"/>
  <c r="C34"/>
  <c r="D34"/>
  <c r="E34"/>
  <c r="F34"/>
  <c r="G34"/>
  <c r="H34"/>
  <c r="I34"/>
  <c r="J37"/>
  <c r="J45"/>
  <c r="J38"/>
  <c r="J39"/>
  <c r="J40"/>
  <c r="J41"/>
  <c r="J42"/>
  <c r="J43"/>
  <c r="J44"/>
  <c r="C45"/>
  <c r="D45"/>
  <c r="E45"/>
  <c r="F45"/>
  <c r="G45"/>
  <c r="H45"/>
  <c r="I45"/>
  <c r="E48"/>
  <c r="J48"/>
  <c r="E49"/>
  <c r="J49"/>
  <c r="E50"/>
  <c r="E51"/>
  <c r="C51"/>
  <c r="D51"/>
  <c r="F51"/>
  <c r="G51"/>
  <c r="H51"/>
  <c r="I51"/>
  <c r="E54"/>
  <c r="J54"/>
  <c r="J57"/>
  <c r="E55"/>
  <c r="J55"/>
  <c r="E56"/>
  <c r="J56"/>
  <c r="C57"/>
  <c r="D57"/>
  <c r="E57"/>
  <c r="F57"/>
  <c r="G57"/>
  <c r="H57"/>
  <c r="I57"/>
  <c r="E60"/>
  <c r="E62"/>
  <c r="J61"/>
  <c r="C62"/>
  <c r="D62"/>
  <c r="F62"/>
  <c r="G62"/>
  <c r="H62"/>
  <c r="I62"/>
  <c r="E65"/>
  <c r="J65"/>
  <c r="E66"/>
  <c r="J66"/>
  <c r="E67"/>
  <c r="J67"/>
  <c r="C68"/>
  <c r="D68"/>
  <c r="E68"/>
  <c r="F68"/>
  <c r="G68"/>
  <c r="H68"/>
  <c r="I68"/>
  <c r="J68"/>
  <c r="E71"/>
  <c r="J71"/>
  <c r="J80"/>
  <c r="E72"/>
  <c r="E80"/>
  <c r="J72"/>
  <c r="E73"/>
  <c r="J73"/>
  <c r="E74"/>
  <c r="J74"/>
  <c r="E75"/>
  <c r="J75"/>
  <c r="E76"/>
  <c r="J76"/>
  <c r="E77"/>
  <c r="J77"/>
  <c r="E78"/>
  <c r="J78"/>
  <c r="E79"/>
  <c r="J79"/>
  <c r="C80"/>
  <c r="D80"/>
  <c r="F80"/>
  <c r="G80"/>
  <c r="H80"/>
  <c r="I80"/>
  <c r="E83"/>
  <c r="E89"/>
  <c r="J83"/>
  <c r="J89"/>
  <c r="E84"/>
  <c r="J84"/>
  <c r="E85"/>
  <c r="J85"/>
  <c r="E86"/>
  <c r="J86"/>
  <c r="E87"/>
  <c r="J87"/>
  <c r="E88"/>
  <c r="J88"/>
  <c r="C89"/>
  <c r="D89"/>
  <c r="F89"/>
  <c r="G89"/>
  <c r="H89"/>
  <c r="I89"/>
  <c r="E92"/>
  <c r="J92"/>
  <c r="J95"/>
  <c r="E93"/>
  <c r="J93"/>
  <c r="E94"/>
  <c r="E95"/>
  <c r="J94"/>
  <c r="C95"/>
  <c r="D95"/>
  <c r="F95"/>
  <c r="G95"/>
  <c r="H95"/>
  <c r="I95"/>
  <c r="E98"/>
  <c r="J98"/>
  <c r="E99"/>
  <c r="J99"/>
  <c r="E100"/>
  <c r="J100"/>
  <c r="J108"/>
  <c r="E101"/>
  <c r="J101"/>
  <c r="E102"/>
  <c r="J102"/>
  <c r="E103"/>
  <c r="J103"/>
  <c r="E104"/>
  <c r="J104"/>
  <c r="E105"/>
  <c r="J105"/>
  <c r="E106"/>
  <c r="J106"/>
  <c r="E107"/>
  <c r="J107"/>
  <c r="C108"/>
  <c r="D108"/>
  <c r="E108"/>
  <c r="F108"/>
  <c r="G108"/>
  <c r="H108"/>
  <c r="I108"/>
  <c r="E111"/>
  <c r="J111"/>
  <c r="J119"/>
  <c r="E112"/>
  <c r="J112"/>
  <c r="E113"/>
  <c r="J113"/>
  <c r="E114"/>
  <c r="J114"/>
  <c r="E115"/>
  <c r="J115"/>
  <c r="E116"/>
  <c r="J116"/>
  <c r="E117"/>
  <c r="J117"/>
  <c r="E118"/>
  <c r="J118"/>
  <c r="C119"/>
  <c r="D119"/>
  <c r="E119"/>
  <c r="F119"/>
  <c r="G119"/>
  <c r="H119"/>
  <c r="I119"/>
  <c r="E122"/>
  <c r="J122"/>
  <c r="J127"/>
  <c r="E123"/>
  <c r="E127"/>
  <c r="J123"/>
  <c r="E124"/>
  <c r="J124"/>
  <c r="E125"/>
  <c r="J125"/>
  <c r="E126"/>
  <c r="J126"/>
  <c r="C127"/>
  <c r="D127"/>
  <c r="F127"/>
  <c r="G127"/>
  <c r="H127"/>
  <c r="I127"/>
  <c r="E130"/>
  <c r="E134"/>
  <c r="J130"/>
  <c r="E131"/>
  <c r="J131"/>
  <c r="E132"/>
  <c r="J132"/>
  <c r="E133"/>
  <c r="J133"/>
  <c r="J134"/>
  <c r="C134"/>
  <c r="D134"/>
  <c r="D157"/>
  <c r="F134"/>
  <c r="F157"/>
  <c r="G134"/>
  <c r="H134"/>
  <c r="H157"/>
  <c r="I134"/>
  <c r="J137"/>
  <c r="J140"/>
  <c r="J138"/>
  <c r="J139"/>
  <c r="C140"/>
  <c r="D140"/>
  <c r="E140"/>
  <c r="F140"/>
  <c r="G140"/>
  <c r="H140"/>
  <c r="I140"/>
  <c r="E143"/>
  <c r="J143"/>
  <c r="E144"/>
  <c r="E145"/>
  <c r="C145"/>
  <c r="D145"/>
  <c r="F145"/>
  <c r="G145"/>
  <c r="H145"/>
  <c r="I145"/>
  <c r="E148"/>
  <c r="J148"/>
  <c r="J150"/>
  <c r="E149"/>
  <c r="J149"/>
  <c r="C150"/>
  <c r="D150"/>
  <c r="F150"/>
  <c r="G150"/>
  <c r="G157"/>
  <c r="H150"/>
  <c r="I150"/>
  <c r="E153"/>
  <c r="J153"/>
  <c r="E154"/>
  <c r="E155"/>
  <c r="C155"/>
  <c r="C157"/>
  <c r="D155"/>
  <c r="F155"/>
  <c r="G155"/>
  <c r="H155"/>
  <c r="I155"/>
  <c r="I157"/>
  <c r="D7" i="9"/>
  <c r="E7"/>
  <c r="C13"/>
  <c r="C21"/>
  <c r="C43"/>
  <c r="C16"/>
  <c r="C20"/>
  <c r="C32"/>
  <c r="C39"/>
  <c r="C42"/>
  <c r="C54"/>
  <c r="C9" i="8"/>
  <c r="C23"/>
  <c r="C10"/>
  <c r="D10"/>
  <c r="D23"/>
  <c r="E10"/>
  <c r="E23"/>
  <c r="C16"/>
  <c r="D16"/>
  <c r="E16"/>
  <c r="C27"/>
  <c r="C41"/>
  <c r="D27"/>
  <c r="D41"/>
  <c r="E27"/>
  <c r="E41"/>
  <c r="C35"/>
  <c r="D35"/>
  <c r="E35"/>
  <c r="C49"/>
  <c r="D49"/>
  <c r="E49"/>
  <c r="E58"/>
  <c r="H16" i="7"/>
  <c r="H21"/>
  <c r="H23"/>
  <c r="E16"/>
  <c r="E21"/>
  <c r="E23"/>
  <c r="D16"/>
  <c r="D21"/>
  <c r="D23"/>
  <c r="E13"/>
  <c r="D13"/>
  <c r="C13"/>
  <c r="B13"/>
  <c r="K12"/>
  <c r="K16"/>
  <c r="K21"/>
  <c r="K23"/>
  <c r="J12"/>
  <c r="J16"/>
  <c r="J21"/>
  <c r="J23"/>
  <c r="I12"/>
  <c r="I16"/>
  <c r="I21"/>
  <c r="I23"/>
  <c r="B12"/>
  <c r="E11"/>
  <c r="D11"/>
  <c r="C11"/>
  <c r="C16"/>
  <c r="C21"/>
  <c r="C23"/>
  <c r="B11"/>
  <c r="B16"/>
  <c r="B21"/>
  <c r="B23"/>
  <c r="B25"/>
  <c r="K9"/>
  <c r="J9"/>
  <c r="I9"/>
  <c r="E93" i="13"/>
  <c r="E99" i="14"/>
  <c r="F99"/>
  <c r="F79"/>
  <c r="C96" i="15"/>
  <c r="D93" i="14"/>
  <c r="D96"/>
  <c r="E96"/>
  <c r="E93" i="15"/>
  <c r="E99"/>
  <c r="F99"/>
  <c r="F79"/>
  <c r="E99" i="13"/>
  <c r="F99"/>
  <c r="F79"/>
  <c r="C46" i="14"/>
  <c r="C93"/>
  <c r="C96"/>
  <c r="J22" i="11"/>
  <c r="E157"/>
  <c r="E157" i="12"/>
  <c r="J62" i="10"/>
  <c r="J134" i="11"/>
  <c r="J157"/>
  <c r="J45"/>
  <c r="J157" i="12"/>
  <c r="J80" i="11"/>
  <c r="J145" i="10"/>
  <c r="J51"/>
  <c r="J22"/>
  <c r="J22" i="12"/>
  <c r="J154" i="10"/>
  <c r="J155"/>
  <c r="J144"/>
  <c r="J60"/>
  <c r="J50"/>
  <c r="E150"/>
  <c r="E157"/>
  <c r="E22"/>
  <c r="E22" i="11"/>
  <c r="E134"/>
  <c r="E80"/>
  <c r="E45"/>
  <c r="E22" i="12"/>
  <c r="E51" i="8"/>
  <c r="E53"/>
  <c r="E61"/>
  <c r="D51"/>
  <c r="D53"/>
  <c r="D61"/>
  <c r="C51"/>
  <c r="C53"/>
  <c r="C61"/>
  <c r="E96" i="15"/>
  <c r="F96"/>
  <c r="F93"/>
  <c r="F96" i="14"/>
  <c r="F93"/>
  <c r="F46"/>
  <c r="F93" i="13"/>
  <c r="E96"/>
  <c r="F96"/>
  <c r="J157" i="10"/>
</calcChain>
</file>

<file path=xl/sharedStrings.xml><?xml version="1.0" encoding="utf-8"?>
<sst xmlns="http://schemas.openxmlformats.org/spreadsheetml/2006/main" count="3030" uniqueCount="912">
  <si>
    <t>MISSIONE
PROGRAMMA
TITOLO</t>
  </si>
  <si>
    <t>DENOMINAZIONE</t>
  </si>
  <si>
    <t>RESIDUI PRESUNTI AL TERMINE DELL'ESERCIZIO 
2019</t>
  </si>
  <si>
    <t>PREVISIONI DEFINITIVE DELL'ANNO 
2019</t>
  </si>
  <si>
    <t>PREVISIONI DELL'ANNO
2020</t>
  </si>
  <si>
    <t>PREVISIONI DELL'ANNO
2021</t>
  </si>
  <si>
    <t>PREVISIONI DELL'ANNO
2022</t>
  </si>
  <si>
    <t>DISAVANZO DI AMMINISTRAZIONE</t>
  </si>
  <si>
    <t>Missione (codice)</t>
  </si>
  <si>
    <t>Missione</t>
  </si>
  <si>
    <t>MISSIONE 01</t>
  </si>
  <si>
    <t>Servizi istituzionali,  generali e di gestione</t>
  </si>
  <si>
    <t>0101</t>
  </si>
  <si>
    <t>Programma 01</t>
  </si>
  <si>
    <t>Organi istituzionali</t>
  </si>
  <si>
    <t>Titolo 1</t>
  </si>
  <si>
    <t>Spese correnti</t>
  </si>
  <si>
    <t>Previsione di competenza</t>
  </si>
  <si>
    <t>di cui già impegnato</t>
  </si>
  <si>
    <t>di cui fondo pluriennale vincolato</t>
  </si>
  <si>
    <t>0,00</t>
  </si>
  <si>
    <t>Previsione di cassa</t>
  </si>
  <si>
    <t>Totale Programma 01</t>
  </si>
  <si>
    <t>0102</t>
  </si>
  <si>
    <t>Programma 02</t>
  </si>
  <si>
    <t>Segreteria generale</t>
  </si>
  <si>
    <t>Totale Programma 02</t>
  </si>
  <si>
    <t>0103</t>
  </si>
  <si>
    <t>Programma 03</t>
  </si>
  <si>
    <t>Gestione economica, finanziaria,  programmazione, provveditorato</t>
  </si>
  <si>
    <t>Titolo 2</t>
  </si>
  <si>
    <t>Spese in conto capitale</t>
  </si>
  <si>
    <t>Totale Programma 03</t>
  </si>
  <si>
    <t>0105</t>
  </si>
  <si>
    <t>Programma 05</t>
  </si>
  <si>
    <t>Gestione dei beni demaniali e patrimoniali</t>
  </si>
  <si>
    <t>Totale Programma 05</t>
  </si>
  <si>
    <t>0106</t>
  </si>
  <si>
    <t>Programma 06</t>
  </si>
  <si>
    <t>Ufficio tecnico</t>
  </si>
  <si>
    <t>Totale Programma 06</t>
  </si>
  <si>
    <t>0108</t>
  </si>
  <si>
    <t>Programma 08</t>
  </si>
  <si>
    <t>Statistica e sistemi informativi</t>
  </si>
  <si>
    <t>Totale Programma 08</t>
  </si>
  <si>
    <t>0110</t>
  </si>
  <si>
    <t>Programma 10</t>
  </si>
  <si>
    <t>Risorse umane</t>
  </si>
  <si>
    <t>Totale Programma 10</t>
  </si>
  <si>
    <t>0111</t>
  </si>
  <si>
    <t>Programma 11</t>
  </si>
  <si>
    <t>Altri servizi generali</t>
  </si>
  <si>
    <t>Totale Programma 11</t>
  </si>
  <si>
    <t>TOTALE
MISSIONE 01</t>
  </si>
  <si>
    <t>MISSIONE 05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</si>
  <si>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</si>
  <si>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</si>
  <si>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</si>
  <si>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</si>
  <si>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</si>
  <si>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TOTALE
MISSIONE 05</t>
  </si>
  <si>
    <t>MISSIONE 07</t>
  </si>
  <si>
    <t>Turismo</t>
  </si>
  <si>
    <t>0701</t>
  </si>
  <si>
    <t>Sviluppo e la valorizzazione del turismo</t>
  </si>
  <si>
    <t>TOTALE
MISSIONE 07</t>
  </si>
  <si>
    <t>MISSIONE 09</t>
  </si>
  <si>
    <t>Sviluppo sostenibile e tutela del territorio e dell'ambiente</t>
  </si>
  <si>
    <t>0902</t>
  </si>
  <si>
    <t>Tutela, valorizzazione e recupero ambientale</t>
  </si>
  <si>
    <t>0903</t>
  </si>
  <si>
    <t>Rifiuti</t>
  </si>
  <si>
    <t>TOTALE
MISSIONE 09</t>
  </si>
  <si>
    <t>MISSIONE 20</t>
  </si>
  <si>
    <t>Fondi e accantonamenti</t>
  </si>
  <si>
    <t>2001</t>
  </si>
  <si>
    <t>Fondo di riserva</t>
  </si>
  <si>
    <t>2002</t>
  </si>
  <si>
    <t>Fondo crediti di dubbia esigibilità</t>
  </si>
  <si>
    <t>2003</t>
  </si>
  <si>
    <t>Altri fondi</t>
  </si>
  <si>
    <t>TOTALE
MISSIONE 20</t>
  </si>
  <si>
    <t>MISSIONE 99</t>
  </si>
  <si>
    <t>Servizi per conto terzi</t>
  </si>
  <si>
    <t>9901</t>
  </si>
  <si>
    <t>Servizi per conto terzi - Partite di giro</t>
  </si>
  <si>
    <t>Titolo 7</t>
  </si>
  <si>
    <t>Uscite per conto terzi e partite di giro</t>
  </si>
  <si>
    <t>TOTALE
MISSIONE 99</t>
  </si>
  <si>
    <t>TOTALE MISSIONI</t>
  </si>
  <si>
    <t>TOTALE GENERALE DELLE SPESE</t>
  </si>
  <si>
    <t>BILANCIO DI PREVISIONE
SPESE</t>
  </si>
  <si>
    <t>DISAVANZO DERIVANTE DA DEBITO AUTORIZZATO E NON CONTRATTO</t>
  </si>
  <si>
    <t>MISSIONE 11</t>
  </si>
  <si>
    <t>Soccorso civile</t>
  </si>
  <si>
    <t>1102</t>
  </si>
  <si>
    <t>Interventi a seguito di calamità naturali</t>
  </si>
  <si>
    <t>TOTALE
MISSIONE 11</t>
  </si>
  <si>
    <t>MISSIONE 12</t>
  </si>
  <si>
    <t>Diritti sociali, politiche sociali e famiglia</t>
  </si>
  <si>
    <t>1210</t>
  </si>
  <si>
    <t>Politica regionale unitaria per i diritti sociali e la famiglia  (solo per le Regioni)</t>
  </si>
  <si>
    <t>TOTALE
MISSIONE 12</t>
  </si>
  <si>
    <t>MISSIONE 14</t>
  </si>
  <si>
    <t>Sviluppo economico e competitività</t>
  </si>
  <si>
    <t>1402</t>
  </si>
  <si>
    <t>Commercio - reti distributive - tutela dei consumatori</t>
  </si>
  <si>
    <t>1403</t>
  </si>
  <si>
    <t>Ricerca e innovazione</t>
  </si>
  <si>
    <t>TOTALE
MISSIONE 14</t>
  </si>
  <si>
    <t>MISSIONE 18</t>
  </si>
  <si>
    <t>Relazioni con le altre autonomie territoriali e locali</t>
  </si>
  <si>
    <t>1802</t>
  </si>
  <si>
    <t>Politica regionale unitaria per le relazioni finanziarie con le altre autonomie territoriali (solo per le Regioni)</t>
  </si>
  <si>
    <t>TOTALE
MISSIONE 18</t>
  </si>
  <si>
    <t xml:space="preserve"> </t>
  </si>
  <si>
    <t>GENERALE DELLE ENTRATE</t>
  </si>
  <si>
    <t>TOTALE</t>
  </si>
  <si>
    <t>TITOLI</t>
  </si>
  <si>
    <t>Entrate per conto terzi e partite di giro</t>
  </si>
  <si>
    <t>90000
Totale TITOLO 9</t>
  </si>
  <si>
    <t>Tipologia 200: Entrate per conto terzi</t>
  </si>
  <si>
    <t>90200</t>
  </si>
  <si>
    <t>Tipologia 100: Entrate per partite di giro</t>
  </si>
  <si>
    <t>90100</t>
  </si>
  <si>
    <t xml:space="preserve">TITOLO 9: </t>
  </si>
  <si>
    <t>Entrate in conto capitale</t>
  </si>
  <si>
    <t>40000
Totale TITOLO 4</t>
  </si>
  <si>
    <t>Tipologia 500: Altre entrate in conto capitale</t>
  </si>
  <si>
    <t>40500</t>
  </si>
  <si>
    <t>Tipologia 300: Altri trasferimenti in conto capitale</t>
  </si>
  <si>
    <t>40300</t>
  </si>
  <si>
    <t>Tipologia 200: Contributi agli investimenti</t>
  </si>
  <si>
    <t>40200</t>
  </si>
  <si>
    <t xml:space="preserve">TITOLO 4: </t>
  </si>
  <si>
    <t>Entrate extratributarie</t>
  </si>
  <si>
    <t>30000
Totale TITOLO 3</t>
  </si>
  <si>
    <t>Tipologia 500: Rimborsi e altre entrate correnti</t>
  </si>
  <si>
    <t>30500</t>
  </si>
  <si>
    <t>Tipologia 300: Interessi attivi</t>
  </si>
  <si>
    <t>30300</t>
  </si>
  <si>
    <t>Tipologia 200: Proventi derivanti dall'attività di controllo e repressione delle irregolarità e degli illeciti</t>
  </si>
  <si>
    <t>30200</t>
  </si>
  <si>
    <t>Tipologia 100: Vendita di beni e servizi e proventi derivanti dalla gestione dei beni</t>
  </si>
  <si>
    <t>30100</t>
  </si>
  <si>
    <t xml:space="preserve">TITOLO 3: </t>
  </si>
  <si>
    <t>Trasferimenti correnti</t>
  </si>
  <si>
    <t>20000
Totale TITOLO 2</t>
  </si>
  <si>
    <t>Tipologia 104: Trasferimenti correnti da Istituzioni Sociali Private</t>
  </si>
  <si>
    <t>20104</t>
  </si>
  <si>
    <t>Tipologia 101: Trasferimenti correnti da Amministrazioni pubbliche</t>
  </si>
  <si>
    <t>20101</t>
  </si>
  <si>
    <t xml:space="preserve">TITOLO 2: </t>
  </si>
  <si>
    <t>Fondo di Cassa all'1/1/2020</t>
  </si>
  <si>
    <t xml:space="preserve">- di cui utilizzo fondo anticipazioni di liquidità  </t>
  </si>
  <si>
    <t>- di cui avanzo utilizzato anticipatamente</t>
  </si>
  <si>
    <t>Utilizzo avanzo di Amministrazione</t>
  </si>
  <si>
    <t>Fondo pluriennale vincolato per spese in conto capitale</t>
  </si>
  <si>
    <t>Fondo pluriennale vincolato per spese correnti</t>
  </si>
  <si>
    <t>TITOLO
TIPOLOGIA</t>
  </si>
  <si>
    <t>BILANCIO DI PREVISIONE
ENTRATE</t>
  </si>
  <si>
    <t>90000
TITOLO 9</t>
  </si>
  <si>
    <t>40000
TITOLO 4</t>
  </si>
  <si>
    <t>30000
TITOLO 3</t>
  </si>
  <si>
    <t>20000
TITOLO 2</t>
  </si>
  <si>
    <t xml:space="preserve">- di cui utilizzo fondo anticipazioni di liquidità </t>
  </si>
  <si>
    <t>TITOLO</t>
  </si>
  <si>
    <t>BILANCIO DI PREVISIONE
RIEPILOGO GENERALE ENTRATE PER TITOLI</t>
  </si>
  <si>
    <t>RIEPILOGO DELLE MISSIONI</t>
  </si>
  <si>
    <t>BILANCIO DI PREVISIONE
RIEPILOGO GENERALE DELLE SPESE PER MISSIONI</t>
  </si>
  <si>
    <t>TOTALE TITOLI</t>
  </si>
  <si>
    <t>USCITE PER CONTO TERZI E PARTITE DI GIRO</t>
  </si>
  <si>
    <t>TITOLO 7</t>
  </si>
  <si>
    <t>SPESE IN CONTO CAPITALE</t>
  </si>
  <si>
    <t>TITOLO 2</t>
  </si>
  <si>
    <t>SPESE CORRENTI</t>
  </si>
  <si>
    <t>TITOLO 1</t>
  </si>
  <si>
    <t>BILANCIO DI PREVISIONE
RIEPILOGO GENERALE DELLE SPESE PER TITOLI</t>
  </si>
  <si>
    <t>QUADRO GENERALE RIASSUNTIVO</t>
  </si>
  <si>
    <t>ENTRATE</t>
  </si>
  <si>
    <t>CASSA
ANNO 2020</t>
  </si>
  <si>
    <t>COMPETENZA
ANNO 2020</t>
  </si>
  <si>
    <t>COMPETENZA
ANNO 2021</t>
  </si>
  <si>
    <t>COMPETENZA
ANNO 2022</t>
  </si>
  <si>
    <t>SPESE</t>
  </si>
  <si>
    <t>Fondo di cassa presunto all'inizio dell'esercizio</t>
  </si>
  <si>
    <t>Utilizzo avanzo presunto di amministrazione</t>
  </si>
  <si>
    <t>Disavanzo di amministrazione</t>
  </si>
  <si>
    <t xml:space="preserve">di cui utilizzo fondo anticipazioni di liquidità  </t>
  </si>
  <si>
    <t>Disavanzo derivante da debito autorizzati e non contratto</t>
  </si>
  <si>
    <t>Fondo pluriennale vincolato</t>
  </si>
  <si>
    <t>Titolo 1 - Spese correnti</t>
  </si>
  <si>
    <t>Titolo 1 - Entrate correnti di natura tributaria, contributiva e perequativa</t>
  </si>
  <si>
    <t>-di cui fondo pluriennale vincolato</t>
  </si>
  <si>
    <t>Titolo 2 - Trasferimenti correnti</t>
  </si>
  <si>
    <t>Titolo 3 - Entrate extratributarie</t>
  </si>
  <si>
    <t>Titolo 2 - Spese in conto capitale</t>
  </si>
  <si>
    <t>Titolo 4 - Entrate in conto capitale</t>
  </si>
  <si>
    <t>Titolo 3 - Spese per incremento attività finanziarie</t>
  </si>
  <si>
    <t>Titolo 5 - Entrate da riduzione di attivita' finanziarie</t>
  </si>
  <si>
    <t>Totale entrate finali</t>
  </si>
  <si>
    <t>Totale spese finali</t>
  </si>
  <si>
    <t>Titolo 6 - Accensione prestiti</t>
  </si>
  <si>
    <t>Titolo 4 - Rimborso di prestiti</t>
  </si>
  <si>
    <t>Titolo 7 - Anticipazioni da istituto tesoriere/cassiere</t>
  </si>
  <si>
    <t xml:space="preserve">-di cui utilizzo fondo anticipazioni di liquidità  </t>
  </si>
  <si>
    <t>Titolo 9 - Entrate per conto terzi e partite di giro</t>
  </si>
  <si>
    <t>Titolo 5 - Chiusura Anticipazioni ricevute da istituto tesoriere/cassiere</t>
  </si>
  <si>
    <t>Titolo 7 - Uscite per conto terzi e partite di giro</t>
  </si>
  <si>
    <t>Totale titoli</t>
  </si>
  <si>
    <t>TOTALE COMPLESSIVO ENTRATE</t>
  </si>
  <si>
    <t>TOTALE COMPLESSIVO SPESE</t>
  </si>
  <si>
    <t>Fondo di cassa finale presunto</t>
  </si>
  <si>
    <t>Equilibrio di parte corrente ai fini della copertura degli investimenti pluriennali</t>
  </si>
  <si>
    <t>(+)</t>
  </si>
  <si>
    <t>Spese correnti finanziate da entrate destinate al SSN</t>
  </si>
  <si>
    <t>Fondo pluriennale vincolato di parte corrente (di spesa) al netto delle componenti non vincolate derivanti dal riaccertamento ord.</t>
  </si>
  <si>
    <t>Spese correnti non sanitarie finanziate da entrate con specifico vincolo di destinazione</t>
  </si>
  <si>
    <t>(-)</t>
  </si>
  <si>
    <t xml:space="preserve">Entrate titoli 1-2-3 destinate al finanziamento del SSN </t>
  </si>
  <si>
    <t>Entrate titoli 1-2-3 non sanitarie con specifico vincolo di destinazione</t>
  </si>
  <si>
    <r>
      <t>Fondo pluriennale vincolato per spese correnti iscritto in entrata al netto delle componenti non vincolate derivanti dal riaccertamento ord</t>
    </r>
    <r>
      <rPr>
        <sz val="9"/>
        <color indexed="10"/>
        <rFont val="Arial"/>
        <family val="2"/>
      </rPr>
      <t xml:space="preserve">. </t>
    </r>
  </si>
  <si>
    <t>Utilizzo risultato di amministrazione presunto vincolato per il finanziamento di spese correnti e per il rimborso di prestiti</t>
  </si>
  <si>
    <t>(A) Equilibrio di parte corrente</t>
  </si>
  <si>
    <t>Saldo corrente ai fini della copertura degli investimenti pluriennali delle Regioni a statuto ordinario</t>
  </si>
  <si>
    <t>EQUILIBRIO FINALE (D=A+B)</t>
  </si>
  <si>
    <t>(C) Variazioni di attività finanziarie</t>
  </si>
  <si>
    <t>Spese titolo 3.01.01 - Acquisizioni di partecipazioni e conferimenti di capitale</t>
  </si>
  <si>
    <t>Entrate titolo 5.01.01 - Alienazioni di partecipazioni</t>
  </si>
  <si>
    <t>Spese titolo 3.00 - Incremento attività finanziarie</t>
  </si>
  <si>
    <t>Entrate titolo 5.00 - Riduzioni attività finanziarie</t>
  </si>
  <si>
    <t>Fondo pluriennale vincolato per incremento di attività finanziarie  iscritto in entrata</t>
  </si>
  <si>
    <t>Utilizzo risultato presunto di amministrazione vincolato al finanziamento di attività finanziarie</t>
  </si>
  <si>
    <t>(B) Equilibrio di parte capitale</t>
  </si>
  <si>
    <t>Variazioni di attività finanziarie (se positivo)</t>
  </si>
  <si>
    <t>Ripiano disavanzo pregresso derivante da debito autorizzato e non contratto (presunto)</t>
  </si>
  <si>
    <t>Spese titolo 2.04 - Altri trasferimenti in conto capitale</t>
  </si>
  <si>
    <t>- di cui fondo pluriennale vincolato</t>
  </si>
  <si>
    <t>Entrate titolo 4.03 - Altri trasferimenti in conto capitale</t>
  </si>
  <si>
    <t>Entrate di parte capitale destinate a spese correnti in base a specifiche disposizioni di legge o dei principi contabili</t>
  </si>
  <si>
    <t>Entrate per accensioni di prestiti destinate all'estinzione anticipata di prestiti</t>
  </si>
  <si>
    <t>Entrate in conto capitale destinate all'estinzione anticipata di prestiti</t>
  </si>
  <si>
    <t>Entrate in conto capitale per contributi agli investimenti direttamente destinati al rimborso dei prestiti da amministrazioni pubbliche</t>
  </si>
  <si>
    <t>Entrate per accensioni di prestiti (titolo 6)</t>
  </si>
  <si>
    <t xml:space="preserve">Entrate in conto capitale (titolo 4)  </t>
  </si>
  <si>
    <t>Fondo pluriennale vincolato per spese in conto capitale iscritto in entrata</t>
  </si>
  <si>
    <t>Utilizzo risultato di amministrazione presunto vincolato per il finanziamento di spese di investimento</t>
  </si>
  <si>
    <t>- di cui per estinzione anticipata di prestiti</t>
  </si>
  <si>
    <t xml:space="preserve">- di cui fondo anticipazioni di liquidità </t>
  </si>
  <si>
    <t>Rimborso prestiti</t>
  </si>
  <si>
    <t>Variazioni di attività finanziarie (se negativo)</t>
  </si>
  <si>
    <t xml:space="preserve">Entrate titolo 4.03 - Altri trasferimenti in conto capitale </t>
  </si>
  <si>
    <t>Entrate titoli 1-2-3</t>
  </si>
  <si>
    <t>Fondo pluriennale vincolato per spese correnti iscritto in entrata</t>
  </si>
  <si>
    <t>Ripiano disavanzo presunto di amministrazione esercizio precedente</t>
  </si>
  <si>
    <t>COMPETENZA 
ANNO 2022</t>
  </si>
  <si>
    <t>COMPETENZA ANNO 2020</t>
  </si>
  <si>
    <t>EQUILIBRI DI BILANCIO</t>
  </si>
  <si>
    <t xml:space="preserve">EQUILIBRI DI BILANCIO 
</t>
  </si>
  <si>
    <t>BILANCIO DI PREVISIONE</t>
  </si>
  <si>
    <r>
      <t>I</t>
    </r>
    <r>
      <rPr>
        <sz val="11"/>
        <rFont val="Calibri"/>
        <family val="2"/>
      </rPr>
      <t>n caso di risultato negativo, le regioni iscrivono nel passivo del bilancio distintamente il disavanzo di amministrazione presunto da ripianare (lettera E al netto della lettera F) e il disavanzo derivante da debito autorizzato e non contratto (lettera F)</t>
    </r>
  </si>
  <si>
    <t>(7)</t>
  </si>
  <si>
    <t xml:space="preserve">Solo per le Regioni e le Province autonome di Trento e di Bolzano. </t>
  </si>
  <si>
    <t>(6)</t>
  </si>
  <si>
    <t>Indicare l'importo del  fondo ...... risultante nel prospetto del risultato di amministrazione allegato al consuntivo dell'esercizio N-2, incrementato dell'importo realtivo al fondo ....... stanziato nel bilancio di previsione N-1 (importo aggiornato), al netto degli eventuali utilizzi del fondo successivi all'approvazione del consuntivo N-2. Se il bilancio di previsione dell'esercizio N è approvato nel corso dell'esercizio N, indicare, sulla base dei dati di preconsuntivo o di consuntivo, l'importo del fondo ............ indicato nel prospetto del risultato di amministrazione del rendiconto dell'esercizio N.</t>
  </si>
  <si>
    <t>(5)</t>
  </si>
  <si>
    <t>Indicare l'importo del  fondo crediti di dubbia esigibilità risultante nel prospetto del risultato di amministrazione allegato al consuntivo dell'esercizio N-2, incrementato dell'accantonamento al fondo crediti di dubbia esigibilità stanziato nel bilancio di previsione N-1 (importo aggiornato), al netto degli eventuali utilizzi del fondo successivi all'approvazione del consuntivo N-2. Se il bilancio di previsione dell'esercizio N-1 è approvato nel corso dell'esercizio N, indicare, sulla base dei dati di preconsuntivo o di consuntivo, l'importo del fondo crediti di dubbia esigibilità del prospetto del risultato di amministrazione del rendiconto dell'esercizio N-1.</t>
  </si>
  <si>
    <t>(4)</t>
  </si>
  <si>
    <t>Non comprende il fondo pluriennale vincolato.</t>
  </si>
  <si>
    <t>(3)</t>
  </si>
  <si>
    <t>nota cassata con DM 1 agosto 2019</t>
  </si>
  <si>
    <t>(2)</t>
  </si>
  <si>
    <t>Indicare l'importo del fondo pluriennale vincolato totale stanziato in entrata  del bilancio di previsione per l'esercizio  N.</t>
  </si>
  <si>
    <t>(1)</t>
  </si>
  <si>
    <t>Indicare gli anni di riferimento N e N-1.</t>
  </si>
  <si>
    <t>(* )</t>
  </si>
  <si>
    <t>Totale utilizzo avanzo di amministrazione presunto</t>
  </si>
  <si>
    <t xml:space="preserve">Utilizzo altri vincoli </t>
  </si>
  <si>
    <t xml:space="preserve">Utilizzo vincoli formalmente attribuiti dall'ente </t>
  </si>
  <si>
    <t>Utilizzo vincoli derivanti dalla contrazione di mutui</t>
  </si>
  <si>
    <t>Utilizzo vincoli derivanti da trasferimenti</t>
  </si>
  <si>
    <t xml:space="preserve">Utilizzo vincoli derivanti da leggi e dai principi contabili </t>
  </si>
  <si>
    <t>Utilizzo quota vincolata</t>
  </si>
  <si>
    <r>
      <t xml:space="preserve">3) Utilizzo quote vincolate del risultato di amministrazione  </t>
    </r>
    <r>
      <rPr>
        <b/>
        <sz val="11"/>
        <rFont val="Calibri"/>
        <family val="2"/>
      </rPr>
      <t>presunto al 31/12/2019 :</t>
    </r>
  </si>
  <si>
    <r>
      <t xml:space="preserve">Se E è negativo, tale importo  è iscritto tra le spese del bilancio di previsione  come disavanzo da ripianare </t>
    </r>
    <r>
      <rPr>
        <b/>
        <vertAlign val="superscript"/>
        <sz val="11"/>
        <rFont val="Calibri"/>
        <family val="2"/>
      </rPr>
      <t>(7)</t>
    </r>
  </si>
  <si>
    <r>
      <t xml:space="preserve">F) di cui Disavanzo da debito autorizzato e non contratto </t>
    </r>
    <r>
      <rPr>
        <vertAlign val="superscript"/>
        <sz val="11"/>
        <rFont val="Calibri"/>
        <family val="2"/>
      </rPr>
      <t>(6)</t>
    </r>
  </si>
  <si>
    <t>E) Totale parte disponibile (E=A-B-C-D)</t>
  </si>
  <si>
    <t>D) Totale destinata agli investimenti</t>
  </si>
  <si>
    <r>
      <t xml:space="preserve">Parte destinata agli investimenti </t>
    </r>
    <r>
      <rPr>
        <sz val="11"/>
        <color indexed="10"/>
        <rFont val="Calibri"/>
        <family val="2"/>
      </rPr>
      <t xml:space="preserve"> </t>
    </r>
  </si>
  <si>
    <t>C) Totale parte vincolata</t>
  </si>
  <si>
    <t>Altri vincoli</t>
  </si>
  <si>
    <t>Vincoli derivanti dalla contrattazione di mutui</t>
  </si>
  <si>
    <r>
      <t xml:space="preserve">Vincoli derivanti da trasferimenti di cui all'art. 5 bis L.r. 4/2008 "Osservatorio legislativo interregionale" </t>
    </r>
    <r>
      <rPr>
        <sz val="11"/>
        <color indexed="10"/>
        <rFont val="Calibri"/>
        <family val="2"/>
      </rPr>
      <t xml:space="preserve"> </t>
    </r>
  </si>
  <si>
    <r>
      <t xml:space="preserve">Vincoli derivanti da leggi e dai principi contabili - trasferimenti Agcom </t>
    </r>
    <r>
      <rPr>
        <sz val="11"/>
        <color indexed="10"/>
        <rFont val="Calibri"/>
        <family val="2"/>
      </rPr>
      <t xml:space="preserve"> </t>
    </r>
  </si>
  <si>
    <t xml:space="preserve">Parte vincolata </t>
  </si>
  <si>
    <t>B) Totale parte accantonata</t>
  </si>
  <si>
    <r>
      <t>Fondi speciali per il finanziamento dei nuovi provvedimenti legislativi del Consiglio regionale per spesa corrente</t>
    </r>
    <r>
      <rPr>
        <sz val="11"/>
        <rFont val="Calibri"/>
        <family val="2"/>
      </rPr>
      <t xml:space="preserve"> in corso di approvazione - art. 49 comma 5 del d.lgs.118/2011</t>
    </r>
    <r>
      <rPr>
        <sz val="11"/>
        <color indexed="10"/>
        <rFont val="Calibri"/>
        <family val="2"/>
      </rPr>
      <t xml:space="preserve">  </t>
    </r>
  </si>
  <si>
    <r>
      <t xml:space="preserve">Fondo contenzioso </t>
    </r>
    <r>
      <rPr>
        <sz val="11"/>
        <color indexed="10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(5)</t>
    </r>
  </si>
  <si>
    <r>
      <t>Fondo  perdite società partecipate</t>
    </r>
    <r>
      <rPr>
        <vertAlign val="superscript"/>
        <sz val="11"/>
        <rFont val="Calibri"/>
        <family val="2"/>
      </rPr>
      <t>(5)</t>
    </r>
  </si>
  <si>
    <r>
      <t xml:space="preserve">Fondo anticipazioni liquidità  </t>
    </r>
    <r>
      <rPr>
        <vertAlign val="superscript"/>
        <sz val="11"/>
        <rFont val="Calibri"/>
        <family val="2"/>
      </rPr>
      <t>(5)</t>
    </r>
  </si>
  <si>
    <r>
      <t xml:space="preserve">Accantonamento residui perenti al 31/12/2019 (solo per le regioni) </t>
    </r>
    <r>
      <rPr>
        <vertAlign val="superscript"/>
        <sz val="11"/>
        <rFont val="Calibri"/>
        <family val="2"/>
      </rPr>
      <t>(5)</t>
    </r>
  </si>
  <si>
    <r>
      <t>Fondo crediti di dubbia esigibilità al 31/12/2019</t>
    </r>
    <r>
      <rPr>
        <vertAlign val="superscript"/>
        <sz val="11"/>
        <rFont val="Calibri"/>
        <family val="2"/>
      </rPr>
      <t xml:space="preserve"> (4)</t>
    </r>
  </si>
  <si>
    <r>
      <t>Parte accantonata</t>
    </r>
    <r>
      <rPr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</si>
  <si>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2) Composizione del risultato di amministrazione  </t>
    </r>
    <r>
      <rPr>
        <b/>
        <sz val="11"/>
        <rFont val="Calibri"/>
        <family val="2"/>
      </rPr>
      <t xml:space="preserve">presunto al 31/12/2019: </t>
    </r>
  </si>
  <si>
    <r>
      <t>A) Risultato  di amministrazione presunto al 31/12/2019</t>
    </r>
    <r>
      <rPr>
        <b/>
        <strike/>
        <vertAlign val="superscript"/>
        <sz val="11"/>
        <rFont val="Calibri"/>
        <family val="2"/>
      </rPr>
      <t xml:space="preserve">(2)  </t>
    </r>
  </si>
  <si>
    <t>=</t>
  </si>
  <si>
    <r>
      <t>Fondo pluriennale vincolato</t>
    </r>
    <r>
      <rPr>
        <sz val="11"/>
        <rFont val="Calibri"/>
        <family val="2"/>
      </rPr>
      <t xml:space="preserve"> finale presunto dell'esercizio 2019 </t>
    </r>
    <r>
      <rPr>
        <b/>
        <vertAlign val="superscript"/>
        <sz val="11"/>
        <rFont val="Calibri"/>
        <family val="2"/>
      </rPr>
      <t>(1)</t>
    </r>
  </si>
  <si>
    <t xml:space="preserve">- </t>
  </si>
  <si>
    <r>
      <t xml:space="preserve">Riduzione dei residui passivi presunta per il restante periodo </t>
    </r>
    <r>
      <rPr>
        <sz val="11"/>
        <rFont val="Calibri"/>
        <family val="2"/>
      </rPr>
      <t>dell'esercizio 2019</t>
    </r>
  </si>
  <si>
    <t>+</t>
  </si>
  <si>
    <r>
      <t xml:space="preserve">Incremento dei residui attivi presunto per il restante periodo </t>
    </r>
    <r>
      <rPr>
        <sz val="11"/>
        <rFont val="Calibri"/>
        <family val="2"/>
      </rPr>
      <t>dell'esercizio 2019</t>
    </r>
  </si>
  <si>
    <r>
      <t xml:space="preserve">Riduzione dei residui attivi presunta per il restante periodo </t>
    </r>
    <r>
      <rPr>
        <sz val="11"/>
        <rFont val="Calibri"/>
        <family val="2"/>
      </rPr>
      <t>dell'esercizio 2019</t>
    </r>
  </si>
  <si>
    <r>
      <t xml:space="preserve">Spese che prevedo di impegnare per il restante periodo </t>
    </r>
    <r>
      <rPr>
        <sz val="11"/>
        <rFont val="Calibri"/>
        <family val="2"/>
      </rPr>
      <t xml:space="preserve">dell'esercizio 2019 </t>
    </r>
    <r>
      <rPr>
        <sz val="11"/>
        <color indexed="10"/>
        <rFont val="Calibri"/>
        <family val="2"/>
      </rPr>
      <t xml:space="preserve"> </t>
    </r>
  </si>
  <si>
    <r>
      <t>Entrate che prevedo di accertare  per il restante periodo</t>
    </r>
    <r>
      <rPr>
        <sz val="11"/>
        <rFont val="Calibri"/>
        <family val="2"/>
      </rPr>
      <t xml:space="preserve"> dell'esercizio 2019 </t>
    </r>
    <r>
      <rPr>
        <sz val="11"/>
        <color indexed="10"/>
        <rFont val="Calibri"/>
        <family val="2"/>
      </rPr>
      <t xml:space="preserve"> </t>
    </r>
  </si>
  <si>
    <t>Risultato di amministrazione dell'esercizio 2019 alla data di redazione del bilancio di previsione dell'anno 2020</t>
  </si>
  <si>
    <t>Riduzione dei residui passivi già verificatasi nell'esercizio 2019  (al 7/11/2019)</t>
  </si>
  <si>
    <t>Incremento  dei residui attivi già verificatasi nell'esercizio 2019</t>
  </si>
  <si>
    <t>Riduzione dei residui attivi già verificatasi nell'esercizio 2019 (al 7/11/2019)</t>
  </si>
  <si>
    <r>
      <t>Uscite già impegnate nell'esercizio 2019 (</t>
    </r>
    <r>
      <rPr>
        <sz val="11"/>
        <rFont val="Calibri"/>
        <family val="2"/>
      </rPr>
      <t>al 7/11/2019)</t>
    </r>
  </si>
  <si>
    <r>
      <t>Entrate già accertate nell'esercizio 2019</t>
    </r>
    <r>
      <rPr>
        <sz val="11"/>
        <rFont val="Calibri"/>
        <family val="2"/>
      </rPr>
      <t xml:space="preserve"> (al 7/11/2019)</t>
    </r>
  </si>
  <si>
    <t xml:space="preserve">Fondo pluriennale vincolato iniziale dell'esercizio 2019 </t>
  </si>
  <si>
    <t>FPV Capitale Entrata</t>
  </si>
  <si>
    <t>FPV corrente Entrata</t>
  </si>
  <si>
    <r>
      <t xml:space="preserve">Risultato di amministrazione iniziale dell'esercizio 2019 </t>
    </r>
    <r>
      <rPr>
        <b/>
        <sz val="11"/>
        <color indexed="10"/>
        <rFont val="Calibri"/>
        <family val="2"/>
      </rPr>
      <t xml:space="preserve"> </t>
    </r>
  </si>
  <si>
    <t>cap. E 2 e 9</t>
  </si>
  <si>
    <t>cap. E 1 e 8</t>
  </si>
  <si>
    <t>1) Determinazione del risultato di amministrazione presunto al 31/12/2019:</t>
  </si>
  <si>
    <t>TABELLA DIMOSTRATIVA DEL RISULTATO DI AMMINISTRAZIONE PRESUNTO
(ALL'INIZIO DELL'ESERCIZIO 2020 DI RIFERIMENTO DEL BILANCIO DI PREVISIONE)*</t>
  </si>
  <si>
    <t>Allegato Risultato presunto di amministrazione</t>
  </si>
  <si>
    <t>TOTALE MISSIONE 19 - Relazioni internazionali</t>
  </si>
  <si>
    <r>
      <t xml:space="preserve">Cooperazione territoriale </t>
    </r>
    <r>
      <rPr>
        <i/>
        <sz val="11"/>
        <color indexed="8"/>
        <rFont val="Calibri"/>
        <family val="2"/>
      </rPr>
      <t>(solo per le Regioni)</t>
    </r>
  </si>
  <si>
    <t>02</t>
  </si>
  <si>
    <t>Relazioni internazionali e Cooperazione allo sviluppo</t>
  </si>
  <si>
    <t>01</t>
  </si>
  <si>
    <t>MISSIONE 19 - Relazioni internazionali</t>
  </si>
  <si>
    <t>19</t>
  </si>
  <si>
    <t>TOTALE MISSIONE 18 - Relazioni con le altre autonomie territoriali e locali</t>
  </si>
  <si>
    <r>
      <t xml:space="preserve">Politica regionale unitaria per le relazioni con le altre autonomie territoriali e locali </t>
    </r>
    <r>
      <rPr>
        <i/>
        <sz val="11"/>
        <rFont val="Calibri"/>
        <family val="2"/>
      </rPr>
      <t>(solo per le Regioni)</t>
    </r>
  </si>
  <si>
    <t>Relazioni finanziarie con le altre autonomie territoriali</t>
  </si>
  <si>
    <t>MISSIONE 18 - Relazioni con le altre autonomie territoriali e locali</t>
  </si>
  <si>
    <t>18</t>
  </si>
  <si>
    <t>TOTALE MISSIONE 17 - Energia e diversificazione delle fonti energetiche</t>
  </si>
  <si>
    <r>
      <t xml:space="preserve">Politica regionale unitaria per l'energia e la diversificazione delle fonti energetiche </t>
    </r>
    <r>
      <rPr>
        <i/>
        <sz val="11"/>
        <rFont val="Calibri"/>
        <family val="2"/>
      </rPr>
      <t>(solo per le Regioni)</t>
    </r>
  </si>
  <si>
    <t>Fonti energetiche</t>
  </si>
  <si>
    <t>MISSIONE 17 - Energia e diversificazione delle fonti energetiche</t>
  </si>
  <si>
    <t>17</t>
  </si>
  <si>
    <t>TOTALE MISSIONE 16 - Agricoltura, politiche agroalimentari e pesca</t>
  </si>
  <si>
    <r>
      <t xml:space="preserve">Politica regionale unitaria per l'agricoltura, i sistemi agroalimentari, la caccia e la pesca </t>
    </r>
    <r>
      <rPr>
        <i/>
        <sz val="11"/>
        <rFont val="Calibri"/>
        <family val="2"/>
      </rPr>
      <t>(solo per le Regioni)</t>
    </r>
  </si>
  <si>
    <t>03</t>
  </si>
  <si>
    <t>Caccia e pesca</t>
  </si>
  <si>
    <t>Sviluppo del settore agricolo e del sistema agroalimentare</t>
  </si>
  <si>
    <t>MISSIONE 16 - Agricoltura, politiche agroalimentari e pesca</t>
  </si>
  <si>
    <t>16</t>
  </si>
  <si>
    <t>TOTALE MISSIONE 15 - Politiche per il lavoro e la formazione professionale</t>
  </si>
  <si>
    <r>
      <t xml:space="preserve">Politica regionale unitaria per il lavoro e la formazione professionale </t>
    </r>
    <r>
      <rPr>
        <i/>
        <sz val="11"/>
        <rFont val="Calibri"/>
        <family val="2"/>
      </rPr>
      <t>(solo per le Regioni)</t>
    </r>
  </si>
  <si>
    <t>04</t>
  </si>
  <si>
    <t>Sostegno all'occupazione</t>
  </si>
  <si>
    <t>Formazione professionale</t>
  </si>
  <si>
    <t>Servizi per lo sviluppo del mercato del lavoro</t>
  </si>
  <si>
    <t>MISSIONE 15 - Politiche per il lavoro e la formazione professionale</t>
  </si>
  <si>
    <t>15</t>
  </si>
  <si>
    <t>TOTALE MISSIONE 14 - Sviluppo economico e competitività</t>
  </si>
  <si>
    <r>
      <t xml:space="preserve">Politica regionale unitaria per lo sviluppo economico e la competitività </t>
    </r>
    <r>
      <rPr>
        <i/>
        <sz val="11"/>
        <rFont val="Calibri"/>
        <family val="2"/>
      </rPr>
      <t>(solo per le Regioni)</t>
    </r>
  </si>
  <si>
    <t>05</t>
  </si>
  <si>
    <t xml:space="preserve">Reti e altri servizi di pubblica utilità  </t>
  </si>
  <si>
    <t>Industria, PMI e Artigianato</t>
  </si>
  <si>
    <t>MISSIONE 14 - Sviluppo economico e competitività</t>
  </si>
  <si>
    <t>14</t>
  </si>
  <si>
    <t>TOTALE MISSIONE 13 - Tutela della salute</t>
  </si>
  <si>
    <r>
      <t xml:space="preserve">Politica regionale unitaria per la tutela della salute </t>
    </r>
    <r>
      <rPr>
        <i/>
        <sz val="11"/>
        <rFont val="Calibri"/>
        <family val="2"/>
      </rPr>
      <t>(solo per le Regioni)</t>
    </r>
  </si>
  <si>
    <t>08</t>
  </si>
  <si>
    <t>Ulteriori spese in materia sanitaria</t>
  </si>
  <si>
    <t>07</t>
  </si>
  <si>
    <t>Servizio sanitario regionale - restituzione maggiori gettiti SSN</t>
  </si>
  <si>
    <t>06</t>
  </si>
  <si>
    <t>Servizio sanitario regionale - investimenti sanitari</t>
  </si>
  <si>
    <t>Servizio sanitario regionale - ripiano di disavanzi sanitari relativi ad esercizi pregressi</t>
  </si>
  <si>
    <t xml:space="preserve">Servizio sanitario regionale - finanziamento aggiuntivo corrente per la copertura dello squilibrio di bilancio corrente </t>
  </si>
  <si>
    <t>Servizio sanitario regionale - finanziamento aggiuntivo corrente per livelli di assistenza superiori ai LEA</t>
  </si>
  <si>
    <t>Servizio sanitario regionale - finanziamento ordinario corrente per la garanzia dei LEA</t>
  </si>
  <si>
    <t>MISSIONE 13 - Tutela della salute</t>
  </si>
  <si>
    <t>13</t>
  </si>
  <si>
    <t>TOTALE MISSIONE 12 - Diritti sociali, politiche sociali e famiglia</t>
  </si>
  <si>
    <r>
      <t xml:space="preserve">Politica regionale unitaria per i diritti sociali e la famiglia 
</t>
    </r>
    <r>
      <rPr>
        <i/>
        <sz val="11"/>
        <rFont val="Calibri"/>
        <family val="2"/>
      </rPr>
      <t>(solo per le Regioni)</t>
    </r>
  </si>
  <si>
    <t>10</t>
  </si>
  <si>
    <t>Servizio necroscopico e cimiteriale</t>
  </si>
  <si>
    <t>09</t>
  </si>
  <si>
    <t>Cooperazione e associazionismo</t>
  </si>
  <si>
    <t xml:space="preserve">Programmazione e governo della rete dei servizi sociosanitari e sociali </t>
  </si>
  <si>
    <t>Interventi per il diritto alla casa</t>
  </si>
  <si>
    <t>Interventi per le famiglie</t>
  </si>
  <si>
    <t>Interventi per soggetti a rischio di esclusione sociale</t>
  </si>
  <si>
    <t>Interventi per gli anziani</t>
  </si>
  <si>
    <t>Interventi per la disabilità</t>
  </si>
  <si>
    <t>Interventi per l'infanzia e i minori e per asili nido</t>
  </si>
  <si>
    <t>MISSIONE 12 - Diritti sociali, politiche sociali e famiglia</t>
  </si>
  <si>
    <t>12</t>
  </si>
  <si>
    <t>TOTALE MISSIONE 11 - Soccorso civile</t>
  </si>
  <si>
    <r>
      <t xml:space="preserve">Politica regionale unitaria per il soccorso e la protezione civile 
</t>
    </r>
    <r>
      <rPr>
        <i/>
        <sz val="11"/>
        <rFont val="Calibri"/>
        <family val="2"/>
      </rPr>
      <t>(solo per le Regioni)</t>
    </r>
  </si>
  <si>
    <t>Sistema di protezione civile</t>
  </si>
  <si>
    <t>MISSIONE 11 - Soccorso civile</t>
  </si>
  <si>
    <t>11</t>
  </si>
  <si>
    <t>TOTALE MISSIONE 10 - Trasporti e diritto alla mobilità</t>
  </si>
  <si>
    <r>
      <t xml:space="preserve">Politica regionale unitaria per i trasporti e il diritto alla mobilità 
</t>
    </r>
    <r>
      <rPr>
        <i/>
        <sz val="11"/>
        <rFont val="Calibri"/>
        <family val="2"/>
      </rPr>
      <t>(solo per le Regioni)</t>
    </r>
  </si>
  <si>
    <t>Viabilità e infrastrutture stradali</t>
  </si>
  <si>
    <t>Altre modalità di trasporto</t>
  </si>
  <si>
    <t xml:space="preserve">04 </t>
  </si>
  <si>
    <t>Trasporto per vie d'acqua</t>
  </si>
  <si>
    <t xml:space="preserve">Trasporto pubblico locale </t>
  </si>
  <si>
    <t>Trasporto ferroviario</t>
  </si>
  <si>
    <t>MISSIONE 10 - Trasporti e diritto alla mobilità</t>
  </si>
  <si>
    <t>TOTALE MISSIONE 9 - Sviluppo sostenibile e tutela del territorio e dell'ambiente</t>
  </si>
  <si>
    <r>
      <t xml:space="preserve">Politica regionale unitaria per lo sviluppo sostenibile e la tutela del territorio e dell'ambiente </t>
    </r>
    <r>
      <rPr>
        <i/>
        <sz val="11"/>
        <rFont val="Calibri"/>
        <family val="2"/>
      </rPr>
      <t>(solo per le Regioni)</t>
    </r>
  </si>
  <si>
    <t>Qualità dell'aria e riduzione dell'inquinamento</t>
  </si>
  <si>
    <t>Sviluppo sostenibile territorio montano piccoli Comuni</t>
  </si>
  <si>
    <t>Tutela e valorizzazione delle risorse idriche</t>
  </si>
  <si>
    <t>Aree protette, parchi naturali, protezione naturalistica e forestazione</t>
  </si>
  <si>
    <t>Servizio idrico integrato</t>
  </si>
  <si>
    <t xml:space="preserve"> Tutela, valorizzazione e recupero ambientale </t>
  </si>
  <si>
    <t>Difesa del suolo</t>
  </si>
  <si>
    <t>MISSIONE 9 - Sviluppo sostenibile e tutela del territorio e dell'ambiente</t>
  </si>
  <si>
    <t>TOTALE MISSIONE 8 - Assetto del territorio ed edilizia abitativa</t>
  </si>
  <si>
    <r>
      <t xml:space="preserve">Politica regionale unitaria per l'assetto del territorio e l'edilizia abitativa </t>
    </r>
    <r>
      <rPr>
        <i/>
        <sz val="11"/>
        <rFont val="Calibri"/>
        <family val="2"/>
      </rPr>
      <t>(solo per le Regioni)</t>
    </r>
  </si>
  <si>
    <t>Edilizia residenziale pubblica e locale e piani di edilizia economico-popolare</t>
  </si>
  <si>
    <r>
      <t>Urbanistica e</t>
    </r>
    <r>
      <rPr>
        <strike/>
        <sz val="11"/>
        <rFont val="Calibri"/>
        <family val="2"/>
      </rPr>
      <t xml:space="preserve"> </t>
    </r>
    <r>
      <rPr>
        <sz val="11"/>
        <rFont val="Calibri"/>
        <family val="2"/>
      </rPr>
      <t>assetto del territorio</t>
    </r>
  </si>
  <si>
    <t>MISSIONE 8 - Assetto del territorio ed edilizia abitativa</t>
  </si>
  <si>
    <t>TOTALE MISSIONE 7 - Turismo</t>
  </si>
  <si>
    <r>
      <t xml:space="preserve">Politica regionale unitaria per il turismo </t>
    </r>
    <r>
      <rPr>
        <i/>
        <sz val="11"/>
        <rFont val="Calibri"/>
        <family val="2"/>
      </rPr>
      <t>(solo per le Regioni)</t>
    </r>
  </si>
  <si>
    <t>Sviluppo e valorizzazione del turismo</t>
  </si>
  <si>
    <t>MISSIONE 7 - Turismo</t>
  </si>
  <si>
    <t>TOTALE MISSIONE 6 - Politiche giovanili, sport e tempo libero</t>
  </si>
  <si>
    <r>
      <t xml:space="preserve">Politica regionale unitaria per i giovani, lo sport e il tempo libero 
</t>
    </r>
    <r>
      <rPr>
        <i/>
        <sz val="11"/>
        <rFont val="Calibri"/>
        <family val="2"/>
      </rPr>
      <t>(solo per le Regioni)</t>
    </r>
  </si>
  <si>
    <t>Giovani</t>
  </si>
  <si>
    <t xml:space="preserve">02 </t>
  </si>
  <si>
    <t>Sport e tempo libero</t>
  </si>
  <si>
    <t xml:space="preserve">01 </t>
  </si>
  <si>
    <t>MISSIONE 6 - Politiche giovanili, sport e tempo libero</t>
  </si>
  <si>
    <t>TOTALE MISSIONE 5 - Tutela e valorizzazione dei beni e attività culturali</t>
  </si>
  <si>
    <r>
      <t xml:space="preserve">Politica regionale unitaria per la tutela dei beni e delle attività culturali </t>
    </r>
    <r>
      <rPr>
        <i/>
        <sz val="11"/>
        <rFont val="Calibri"/>
        <family val="2"/>
      </rPr>
      <t>(solo per le Regioni)</t>
    </r>
  </si>
  <si>
    <t xml:space="preserve">Valorizzazione dei beni di interesse storico. </t>
  </si>
  <si>
    <t>MISSIONE 5 - Tutela e valorizzazione dei beni e attività culturali</t>
  </si>
  <si>
    <t>TOTALE MISSIONE 4 - Istruzione e diritto allo studio</t>
  </si>
  <si>
    <r>
      <t xml:space="preserve">Politica regionale unitaria per l'istruzione e il diritto allo studio </t>
    </r>
    <r>
      <rPr>
        <i/>
        <sz val="11"/>
        <rFont val="Calibri"/>
        <family val="2"/>
      </rPr>
      <t>(solo per le Regioni)</t>
    </r>
  </si>
  <si>
    <t>Diritto allo studio</t>
  </si>
  <si>
    <t xml:space="preserve">07 </t>
  </si>
  <si>
    <t>Servizi ausiliari all’istruzione</t>
  </si>
  <si>
    <t>Istruzione tecnica superiore</t>
  </si>
  <si>
    <t xml:space="preserve">05 </t>
  </si>
  <si>
    <t>Istruzione universitaria</t>
  </si>
  <si>
    <r>
      <t xml:space="preserve">Edilizia scolastica </t>
    </r>
    <r>
      <rPr>
        <i/>
        <sz val="11"/>
        <rFont val="Calibri"/>
        <family val="2"/>
      </rPr>
      <t>(solo per le Regioni)</t>
    </r>
  </si>
  <si>
    <t>Altri ordini di istruzione non universitaria</t>
  </si>
  <si>
    <t xml:space="preserve"> Istruzione prescolastica</t>
  </si>
  <si>
    <t>MISSIONE 4 - Istruzione e diritto allo studio</t>
  </si>
  <si>
    <t>TOTALE MISSIONE 3 - Ordine pubblico e sicurezza</t>
  </si>
  <si>
    <r>
      <t xml:space="preserve">Politica regionale unitaria per l'ordine pubblico e la sicurezza </t>
    </r>
    <r>
      <rPr>
        <i/>
        <sz val="11"/>
        <rFont val="Calibri"/>
        <family val="2"/>
      </rPr>
      <t>(solo per le Regioni)</t>
    </r>
  </si>
  <si>
    <t>Sistema integrato di sicurezza urbana</t>
  </si>
  <si>
    <t>Polizia locale e amministrativa</t>
  </si>
  <si>
    <t>MISSIONE 3 - Ordine pubblico e sicurezza</t>
  </si>
  <si>
    <t>TOTALE MISSIONE 2 - Giustizia</t>
  </si>
  <si>
    <r>
      <t xml:space="preserve">Politica regionale unitaria per la giustizia </t>
    </r>
    <r>
      <rPr>
        <i/>
        <sz val="11"/>
        <rFont val="Calibri"/>
        <family val="2"/>
      </rPr>
      <t>(solo per le Regioni)</t>
    </r>
  </si>
  <si>
    <t>Casa circondariale e altri servizi</t>
  </si>
  <si>
    <t>Uffici giudiziari</t>
  </si>
  <si>
    <t>MISSIONE 2 - Giustizia</t>
  </si>
  <si>
    <r>
      <t>TOTALE MISSIONE 1 - Servizi istituzionali, generali e di gestione</t>
    </r>
    <r>
      <rPr>
        <b/>
        <i/>
        <strike/>
        <sz val="11"/>
        <rFont val="Calibri"/>
        <family val="2"/>
      </rPr>
      <t xml:space="preserve"> </t>
    </r>
  </si>
  <si>
    <r>
      <t xml:space="preserve">Politica regionale unitaria per i servizi istituzionali, generali e di gestione </t>
    </r>
    <r>
      <rPr>
        <i/>
        <sz val="11"/>
        <rFont val="Calibri"/>
        <family val="2"/>
      </rPr>
      <t>(solo per le Regioni)</t>
    </r>
  </si>
  <si>
    <t xml:space="preserve"> Assistenza tecnico-amministrativa agli enti locali</t>
  </si>
  <si>
    <t xml:space="preserve"> Statistica e sistemi informativi</t>
  </si>
  <si>
    <t xml:space="preserve"> Elezioni e consultazioni popolari - Anagrafe e stato civile </t>
  </si>
  <si>
    <t>Gestione delle entrate tributarie e servizi fiscali</t>
  </si>
  <si>
    <t xml:space="preserve">Gestione economica, finanziaria,  programmazione e provveditorato </t>
  </si>
  <si>
    <t xml:space="preserve">MISSIONE 1 - Servizi istituzionali, generali e di gestione </t>
  </si>
  <si>
    <t>(h) = ( c)+(d)+(e)+(f)+(g)</t>
  </si>
  <si>
    <t>(g)</t>
  </si>
  <si>
    <t>(f)</t>
  </si>
  <si>
    <t>(e)</t>
  </si>
  <si>
    <t>(d)</t>
  </si>
  <si>
    <t>( c)  = (a) - (b)</t>
  </si>
  <si>
    <t>(b)</t>
  </si>
  <si>
    <t>(a)</t>
  </si>
  <si>
    <t>Imputazione non ancora definita</t>
  </si>
  <si>
    <t>Anni successivi</t>
  </si>
  <si>
    <t>Fondo pluriennale vincolato al 31 dicembre dell'esercizio 2020</t>
  </si>
  <si>
    <t xml:space="preserve">Spese che si prevede di impegnare nell'esercizio 20120, con copertura costituita dal fondo pluriennale vincolato con imputazione agli esercizi :  </t>
  </si>
  <si>
    <t>Quota del fondo pluriennale vincolato al 31 dicembre dell'esercizio 2019, non destinata ad essere utilizzata nell'esercizio 2020 e  rinviata all'esercizio 2021 e successivi</t>
  </si>
  <si>
    <t>Spese impegnate negli esercizi precedenti con copertura costituita dal fondo pluriennale vincolato e imputate all'esercizio 2020</t>
  </si>
  <si>
    <t>Fondo pluriennale vincolato al 
31 dicembre dell'esercizio 2019</t>
  </si>
  <si>
    <t>MISSIONI E PROGRAMMI</t>
  </si>
  <si>
    <t>COMPOSIZIONE PER MISSIONI E PROGRAMMI DEL FONDO PLURIENNALE VINCOLATO DELL'ESERCIZIO 2020</t>
  </si>
  <si>
    <t>Allegato  -  Fondo pluriennale vincolato</t>
  </si>
  <si>
    <t>Fondo pluriennale vincolato al 31 dicembre dell'esercizio 2021</t>
  </si>
  <si>
    <t xml:space="preserve">Spese che si prevede di impegnare nell'esercizio 2021, con copertura costituita dal fondo pluriennale vincolato con imputazione agli esercizi :  </t>
  </si>
  <si>
    <t>Quota del fondo pluriennale vincolato al 31 dicembre dell'esercizio 2020, non destinata ad essere utilizzata nell'esercizio 2021 e  rinviata all'esercizio 2022 e successivi</t>
  </si>
  <si>
    <t>Spese impegnate negli esercizi precedenti con copertura costituita dal fondo pluriennale vincolato e imputate all'esercizio 2021</t>
  </si>
  <si>
    <t>Fondo pluriennale vincolato al 
31 dicembre dell'esercizio 2020</t>
  </si>
  <si>
    <t>COMPOSIZIONE PER MISSIONI E PROGRAMMI DEL FONDO PLURIENNALE VINCOLATO DELL'ESERCIZIO 2021</t>
  </si>
  <si>
    <t>Fondo pluriennale vincolato al 31 dicembre dell'esercizio 2022</t>
  </si>
  <si>
    <t xml:space="preserve">Spese che si prevede di impegnare nell'esercizio 2022, con copertura costituita dal fondo pluriennale vincolato con imputazione agli esercizi :  </t>
  </si>
  <si>
    <t>Quota del fondo pluriennale vincolato al 31 dicembre dell'esercizio 2021, non destinata ad essere utilizzata nell'esercizio 2021 e  rinviata all'esercizio 2023 e successivi</t>
  </si>
  <si>
    <t>Spese impegnate negli esercizi precedenti con copertura costituita dal fondo pluriennale vincolato e imputate all'esercizio 2022</t>
  </si>
  <si>
    <t>Fondo pluriennale vincolato al 
31 dicembre dell'esercizio 2021</t>
  </si>
  <si>
    <t>COMPOSIZIONE PER MISSIONI E PROGRAMMI DEL FONDO PLURIENNALE VINCOLATO DELL'ESERCIZIO 2022</t>
  </si>
  <si>
    <t>Allegato -  Fondo pluriennale vincolato</t>
  </si>
  <si>
    <t>*** Il totale generale della colonna (c) corrisponde alla somma degli stanziamenti del bilancio  riguardanti il  fondo crediti di dubbia esigibilità Nel bilancio di previsione il fondo crediti di dubbia esigibilità  è articolato in due distinti stanziamen</t>
  </si>
  <si>
    <t xml:space="preserve">** Gli importi della colonna (c) non devono essere inferiori a quelli della colonna (b); se sono superiori le motivazioni della differenza sono indicate nella relazione al bilancio. </t>
  </si>
  <si>
    <t>* Non richiedono l’accantonamento al fondo crediti di dubbia esigibilità i: a) i trasferimenti da altre Amministrazioni pubbliche e dall'Unione europea; b) i crediti assistiti da fidejussione; c) le entrate tributarie che, sulla base dei nuovi principi co</t>
  </si>
  <si>
    <t>DI CUI   FONDO CREDITI DI DUBBIA ESIGIBILITA' IN C/CAPITALE</t>
  </si>
  <si>
    <r>
      <rPr>
        <b/>
        <i/>
        <sz val="14"/>
        <rFont val="Calibri"/>
        <family val="2"/>
      </rPr>
      <t xml:space="preserve">DI CUI   FONDO CREDITI DI DUBBIA ESIGIBILITA' DI PARTE CORRENTE </t>
    </r>
    <r>
      <rPr>
        <i/>
        <sz val="14"/>
        <rFont val="Calibri"/>
        <family val="2"/>
      </rPr>
      <t>(**)</t>
    </r>
  </si>
  <si>
    <t>TOTALE GENERALE (***)</t>
  </si>
  <si>
    <t>TOTALE TITOLO 5</t>
  </si>
  <si>
    <t>5000000</t>
  </si>
  <si>
    <t>Tipologia 400: Altre entrate per riduzione di attività finanziarie</t>
  </si>
  <si>
    <t>5040000</t>
  </si>
  <si>
    <t>Tipologia 300: Riscossione crediti di medio-lungo termine</t>
  </si>
  <si>
    <t>5030000</t>
  </si>
  <si>
    <t>Tipologia 200: Riscossione crediti di breve termine</t>
  </si>
  <si>
    <t>5020000</t>
  </si>
  <si>
    <t>Tipologia 100: Alienazione di attività finanziarie</t>
  </si>
  <si>
    <t>5010000</t>
  </si>
  <si>
    <t>ENTRATE DA RIDUZIONE DI ATTIVITA' FINANZIARIE</t>
  </si>
  <si>
    <t>TOTALE TITOLO 4</t>
  </si>
  <si>
    <t>4000000</t>
  </si>
  <si>
    <t>4050000</t>
  </si>
  <si>
    <t>Tipologia 400: Entrate da alienazione di beni materiali e immateriali</t>
  </si>
  <si>
    <t>4040000</t>
  </si>
  <si>
    <t>Tipologia 300:  Altri trasferimenti in conto capitale al netto dei trasferimenti da PA e da UE</t>
  </si>
  <si>
    <t>Altri trasferimenti in conto capitale da UE</t>
  </si>
  <si>
    <t xml:space="preserve">Altri trasferimenti in conto capitale da amministrazioni pubbliche </t>
  </si>
  <si>
    <t>4030000</t>
  </si>
  <si>
    <t>Tipologia 200: Contributi agli investimenti al netto dei contributi da PA e da UE</t>
  </si>
  <si>
    <t>Contributi agli investimenti da UE</t>
  </si>
  <si>
    <t xml:space="preserve">Contributi agli investimenti da amministrazioni pubbliche </t>
  </si>
  <si>
    <t>4020000</t>
  </si>
  <si>
    <t>Tipologia 100: Tributi in conto capitale</t>
  </si>
  <si>
    <t>4010000</t>
  </si>
  <si>
    <t xml:space="preserve">ENTRATE IN CONTO CAPITALE </t>
  </si>
  <si>
    <t>TOTALE TITOLO 3</t>
  </si>
  <si>
    <t>3000000</t>
  </si>
  <si>
    <t>3050000</t>
  </si>
  <si>
    <t>Tipologia 400: Altre entrate da redditi da capitale</t>
  </si>
  <si>
    <t>3040000</t>
  </si>
  <si>
    <t>3030000</t>
  </si>
  <si>
    <t>3020000</t>
  </si>
  <si>
    <t>3010000</t>
  </si>
  <si>
    <t>ENTRATE EXTRATRIBUTARIE</t>
  </si>
  <si>
    <t>TOTALE TITOLO 2</t>
  </si>
  <si>
    <t>2000000</t>
  </si>
  <si>
    <t xml:space="preserve"> Trasferimenti correnti dal Resto del Mondo</t>
  </si>
  <si>
    <t>Trasferimenti correnti dall'Unione Europea</t>
  </si>
  <si>
    <t>Tipologia 105: Trasferimenti correnti dall'Unione Europea e dal Resto del Mondo</t>
  </si>
  <si>
    <t>2010500</t>
  </si>
  <si>
    <t>2010400</t>
  </si>
  <si>
    <t>Tipologia 103: Trasferimenti correnti da Imprese</t>
  </si>
  <si>
    <t>2010300</t>
  </si>
  <si>
    <t>Tipologia 102: Trasferimenti correnti da Famiglie</t>
  </si>
  <si>
    <t>2010200</t>
  </si>
  <si>
    <t>2010100</t>
  </si>
  <si>
    <t>TRASFERIMENTI CORRENTI</t>
  </si>
  <si>
    <t>TOTALE TITOLO 1</t>
  </si>
  <si>
    <t>1000000</t>
  </si>
  <si>
    <r>
      <rPr>
        <b/>
        <sz val="14"/>
        <rFont val="Calibri"/>
        <family val="2"/>
      </rPr>
      <t xml:space="preserve">Tipologia 302: Fondi perequativi dalla Regione o Provincia autonoma </t>
    </r>
    <r>
      <rPr>
        <b/>
        <i/>
        <sz val="14"/>
        <rFont val="Calibri"/>
        <family val="2"/>
      </rPr>
      <t>(solo per gli Enti locali)</t>
    </r>
  </si>
  <si>
    <t>1030200</t>
  </si>
  <si>
    <t>Tipologia 301: Fondi perequativi da Amministrazioni Centrali</t>
  </si>
  <si>
    <t>1030100</t>
  </si>
  <si>
    <t>Tipologia 104: Compartecipazioni di tributi</t>
  </si>
  <si>
    <t>1010400</t>
  </si>
  <si>
    <t>Tipologia 103: Tributi devoluti e regolati alle autonomie speciali  non accertati per cassa</t>
  </si>
  <si>
    <t xml:space="preserve"> di cui accertati per cassa sulla base del principio contabile 3.7 </t>
  </si>
  <si>
    <r>
      <rPr>
        <b/>
        <sz val="14"/>
        <rFont val="Calibri"/>
        <family val="2"/>
      </rPr>
      <t xml:space="preserve">Tipologia 103: Tributi devoluti e regolati alle autonomie speciali  </t>
    </r>
    <r>
      <rPr>
        <b/>
        <i/>
        <sz val="14"/>
        <rFont val="Calibri"/>
        <family val="2"/>
      </rPr>
      <t>(solo per le Regioni)</t>
    </r>
  </si>
  <si>
    <t>1010300</t>
  </si>
  <si>
    <t>Tipologia 102: Tributi destinati al finanziamento della sanità non accertati per cassa</t>
  </si>
  <si>
    <r>
      <rPr>
        <b/>
        <sz val="14"/>
        <rFont val="Calibri"/>
        <family val="2"/>
      </rPr>
      <t xml:space="preserve">Tipologia 102: Tributi destinati al finanziamento della sanità </t>
    </r>
    <r>
      <rPr>
        <b/>
        <i/>
        <sz val="14"/>
        <rFont val="Calibri"/>
        <family val="2"/>
      </rPr>
      <t>(solo per le Regioni)</t>
    </r>
  </si>
  <si>
    <t>1010200</t>
  </si>
  <si>
    <t>Tipologia 101: Imposte, tasse e proventi assimilati non accertati per cassa</t>
  </si>
  <si>
    <t>Tipologia 101: Imposte, tasse e proventi assimilati</t>
  </si>
  <si>
    <t>1010100</t>
  </si>
  <si>
    <t>ENTRATE CORRENTI DI NATURA TRIBUTARIA, CONTRIBUTIVA E PEREQUATIVA</t>
  </si>
  <si>
    <t>% di stanziamento accantonato al fondo nel rispetto del principio contabile applicato 3.3
(d)=(c/a)</t>
  </si>
  <si>
    <r>
      <rPr>
        <b/>
        <sz val="14"/>
        <rFont val="Calibri"/>
        <family val="2"/>
      </rPr>
      <t xml:space="preserve">ACCANTONAMENTO EFFETTIVO DI BILANCIO (**)
</t>
    </r>
    <r>
      <rPr>
        <b/>
        <i/>
        <sz val="14"/>
        <rFont val="Calibri"/>
        <family val="2"/>
      </rPr>
      <t xml:space="preserve">(c) </t>
    </r>
  </si>
  <si>
    <r>
      <rPr>
        <b/>
        <sz val="14"/>
        <rFont val="Calibri"/>
        <family val="2"/>
      </rPr>
      <t xml:space="preserve">ACCANTONAMENTO OBBLIGATORIO AL FONDO (*)
</t>
    </r>
    <r>
      <rPr>
        <b/>
        <i/>
        <sz val="14"/>
        <rFont val="Calibri"/>
        <family val="2"/>
      </rPr>
      <t>(b)</t>
    </r>
  </si>
  <si>
    <r>
      <rPr>
        <b/>
        <sz val="14"/>
        <rFont val="Calibri"/>
        <family val="2"/>
      </rPr>
      <t xml:space="preserve">STANZIAMENTI DI BILANCIO 
</t>
    </r>
    <r>
      <rPr>
        <b/>
        <i/>
        <sz val="14"/>
        <rFont val="Calibri"/>
        <family val="2"/>
      </rPr>
      <t>(a)</t>
    </r>
  </si>
  <si>
    <t xml:space="preserve">
TIPOLOGIA
</t>
  </si>
  <si>
    <t>Esercizio finanziario 2020</t>
  </si>
  <si>
    <t>COMPOSIZIONE DELL'ACCANTONAMENTO AL FONDO CREDITI DI DUBBIA ESIGIBILITA'*</t>
  </si>
  <si>
    <t>Allegato - Fondo crediti di dubbia esigibilità</t>
  </si>
  <si>
    <t>Esercizio finanziario  2021</t>
  </si>
  <si>
    <t>Allegato  - Fondo crediti di dubbia esigibilità</t>
  </si>
  <si>
    <t>Esercizio finanziario  2022</t>
  </si>
  <si>
    <t>Allegato   - Fondo crediti di dubbia esigibilità</t>
  </si>
  <si>
    <t>VERSAMENTO A SOGGETTI GIURIDICI TRATTENUTA PIGNORAMENTI E CESSIONI DEL QUINTO SU EMOLUMENTI CONSIGLIERI ED EX CONSIGLIERI</t>
  </si>
  <si>
    <t>VERSAMENTO A PRIVATI TRATTENUTA PIGNORAMENTI E CESSIONI DEL QUINTO SU EMOLUMENTI CONSIGLIERI ED EX CONSIGLIERI</t>
  </si>
  <si>
    <t>VERSAMENTO ALL'ASSOCIAZIONE EX CONSIGLIERI QUOTA TRATTENUTA SU ASSEGNI VITALIZI</t>
  </si>
  <si>
    <t>VERSAMENTO TRATTENUTA PER INTERVENTO SOSTITUTIVO CODICE APPALTI ED EQUITALIA</t>
  </si>
  <si>
    <t>VERSAMENTO TRATTENUTA PER ATTI DI LIBERALITA' O ACQUISIZIONE SERVIZI CONNESSI ALL'ESERCIZIO DEL MANDATO DEI CONSIGLIERI E ASSESSORI REGIONALI - ART. 24 TER L.R. 3/2009</t>
  </si>
  <si>
    <t>VERSAMENTO TRATTENUTA ASSICURAZIONE PREVIDENZIALE INTEGRATIVA DEI CONSIGLIERI E ASSESSORI REGIONALI - ART. 24 BIS L.R. 3/2009</t>
  </si>
  <si>
    <t>VERSAMENTO ALLA GIUNTA REGIONALE TRATTENUTE OBBLIGATORIE (ART.. 4 C. 1 L.R. 3/2009)</t>
  </si>
  <si>
    <t>RITENUTE ERARIALI SU  PREMI</t>
  </si>
  <si>
    <t>VERSAMENTO A PRIVATI TRATTENUTA PIGNORAMENTI E CESSIONI DEL QUINTO SU EMOLUMENTI CONSIGLIERI ED EX CONSIGLIERI (Gestione residui)</t>
  </si>
  <si>
    <t>VERSAMENTO RITENUTE PREVIDENZIALI E ASSISTENZIALI SU REDDITI ASSIMILATI A LAVORO DIPENDENTE - quota 1/3</t>
  </si>
  <si>
    <t>VERSAMENTO  RITENUTE PREVIDENZIALI E ASSISTENZIALI SU REDDITI DI LAVORO AUTONOMO</t>
  </si>
  <si>
    <t>RIDUZIONE SU COMPENSI DIPENDENTI PUBBLICI ART.1COMMA 126 L.662/96 E DPCM 486/98</t>
  </si>
  <si>
    <t>VERSAMENTO RITENUTE ERARIALI SPLIT PAYMENT ART. 17 TER DPR 633/1972</t>
  </si>
  <si>
    <t>RITENUTE ERARIALI APPLICATE SU REDDITI DA LAVORO OCCASIONALE E AUTONOMO</t>
  </si>
  <si>
    <t>VERSAMENTO RITENUTE FISCALI APPLICATE SU REDDITI CONSIGLIERI ASSESSORI. ORGANISMI ESTERNI E ALTRI REDDITI ASSIMILATI A LAVORO DIPENDENTE</t>
  </si>
  <si>
    <t>RITENUTE ERARIALI SU CONTRIBUTI 4%</t>
  </si>
  <si>
    <t>COSTITUZIONE DEPOSITI CAUZIONALI</t>
  </si>
  <si>
    <t>SERVIZI ACCESSORI SOGGETTO AGGREGATORE GRT - SPESA DI INVESTIMENTO</t>
  </si>
  <si>
    <t>MANUTENZIONE IMPIANTI SOGGETTO AGGREGATORE GRT - SPESA DI INVESTIMENTO</t>
  </si>
  <si>
    <t>SPESE DOVUTE A SANZIONI</t>
  </si>
  <si>
    <t>NC</t>
  </si>
  <si>
    <t xml:space="preserve">ONERI SICUREZZA DISTRIBUTORI AUTOMATICI </t>
  </si>
  <si>
    <t>ONERI PREVIDENZIALI QUOTA 2/3 A CARICO ENTE SU DOCENZE FORMAZIONE OBBLIGATORIA</t>
  </si>
  <si>
    <t>GARANTE INFANZIA E ADOLESCENZA - FORMAZIONE DEI TUTORI VOLONTARI (art. 11, legge 47/2017)</t>
  </si>
  <si>
    <t>TRASFERIMENTO RISORSE GIUNTA REGIONALE PER CONTRIBUTO ANAC</t>
  </si>
  <si>
    <t>ONERI PREVIDENZIALI QUOTA 2/3 A CARICO ENTE SU INCARICHI E CONSULENZE PER PRESTAZIONE DI LAVORO AUTONOMO OCCASIONALE</t>
  </si>
  <si>
    <t>ONERI PREVIDENZIALI QUOTA 2/3 A CARICO ENTE SU DOCENZE FORMAZIONE NON OBBLIGATORIA</t>
  </si>
  <si>
    <t>ONERI IRAP SU INCARICHI E CONSULENZE PER PRESTAZIONI DI LAVORO AUTONOMO OCCASIONALE</t>
  </si>
  <si>
    <t>ONERI IRAP SU DOCENTI CORSO DI FORMAZIONE NON OBBLIGATORIA</t>
  </si>
  <si>
    <t>ONERI IRAP SU PREMI</t>
  </si>
  <si>
    <t>ONERI INPS  QUOTA 2/3 PER COMPENSI E RIMBORSI SPESE RELATORI CONVEGNI E RIUNIONI OLI</t>
  </si>
  <si>
    <t>CORECOM GESTIONE DELLE DELEGHE - INPS QUOTA 2/3 SU COMPETENZE RELATORI CONVEGNI</t>
  </si>
  <si>
    <t>CORECOM GESTIONE DELLE DELEGHE - IRAP SU COMPETENZE RELATORI CONVEGNI</t>
  </si>
  <si>
    <t>VERSAMENTO IVA ALLA GIUNTA REGIONALE SU FATTURE EMESSE DAL CONSIGLIO PER LA GESTIONE COMMERCIALE USO SALE CONSILIARI</t>
  </si>
  <si>
    <t>MANUTENZIONE IMPIANTI  SOGGETTO AGGREGATORE GRT</t>
  </si>
  <si>
    <t>ONERI (IMPOSTA DI BOLLO) PER SERVIZIO DI TESORERIA</t>
  </si>
  <si>
    <t>CORECOM GESTIONE DELLE DELEGHE - IRAP SU RIMBORSO KM MISSIONI</t>
  </si>
  <si>
    <t>RIMBORSO SOMME RELATIVE AL CONSUMO ENERGETICO ED AL COLLEGAMENTO TELEMATICO DEI DIPENDENTI DEL CONSIGLIO IN TELELAVORO</t>
  </si>
  <si>
    <t>MANUTENZIONE IMPIANTI PER LA SICUREZZA SUI LUOGHI DI LAVORO SERVIZI EXTRACANONE E VERIFICHE OBBLIGATORIE</t>
  </si>
  <si>
    <t>ONERI PREVIDENZIALI QUOTA 2/3 A CARICO ENTE SU PRESTAZIONE DI LAVORO AUTONOMO</t>
  </si>
  <si>
    <t>INAIL SU TIROCINI FORMATIVI CORECOM - RISORSE AGCOM</t>
  </si>
  <si>
    <t>IRAP SU TIROCINI FORMATIVI CORECOM - RISORSE AGCOM</t>
  </si>
  <si>
    <t>RIMBORSO SPESE PROMOTORI PRIVATI PER LEGGI DI INIZIATIVE POPOLARI (L.R. 51/2010)</t>
  </si>
  <si>
    <t>TRASFERIMENTO RISORSE GIUNTA REGIONALE PER CONTRIBUTO ANAC - UFFICIO STAMPA</t>
  </si>
  <si>
    <t>TRASFERIMENTO CORRENTE A MINISTERO AMBIENTE PER CONTRIBUTO SISTRI</t>
  </si>
  <si>
    <t>RIMBORSO COMPENSI ALLA GIUNTA REGIONALE PER LAVORO STRAORDINARIO DEL PERSONALE  A TEMPO INDETERMINATO DEL CONSIGLIO</t>
  </si>
  <si>
    <t>IRAP SU INDENNITA' E  RIMBORSI SPESE GARANTE DELLE PERSONE SOTTOPOSTE A MISURE RESTRITTIVE DELLA LIBERTA' PERSONALE</t>
  </si>
  <si>
    <t>RIMBORSI SPESE GARANTE DELLE PERSONE SOTTOPOSTE A MISURE RESTRITTIVE DELLA LIBERTA' PERSONALE</t>
  </si>
  <si>
    <t>INDENNITA' DI FUNZIONE GARANTE DELLE PERSONE SOTTOPOSTE A MISURE RESTRITTIVE DELLA LIBERTA' PERSONALE</t>
  </si>
  <si>
    <t>CANONI TELEVISIVI A CARICO DELL'ENTE</t>
  </si>
  <si>
    <t>SPESE MINUTE SOSTENUTE TRAMITE FONDO ECONOMALE - SPESE PER ACQUISTO VALORI BOLLATI</t>
  </si>
  <si>
    <t>RESTITUZIONE  CONTRIBUTI PER DIVIETO CUMULABILITA' ASSEGNI VITALIZI</t>
  </si>
  <si>
    <t>INTERESSI DI MORA</t>
  </si>
  <si>
    <t>ALTRE SPESE PER UTILIZZO BENI DI TERZI (ONERI ACCESSORI LOCAZIONE)</t>
  </si>
  <si>
    <t>FONDO RISCHI DA CONTENZIOSO</t>
  </si>
  <si>
    <t>SPESE DERIVANTI DA CONTENZIOSO</t>
  </si>
  <si>
    <t>FONDO DI RISERVA PER SPESE OBBLIGATORIE SPESE CORRENTI</t>
  </si>
  <si>
    <t>ONERI IRAP SU DOCENZE INTERVENTI OBBLIGATORI DI FORMAZIONE</t>
  </si>
  <si>
    <t>SPESE PER LA FORMAZIONE OBBLIGATORIA DEL PERSONALE DEL CONSIGLIO</t>
  </si>
  <si>
    <t>ACCERTAMENTI SANITARI</t>
  </si>
  <si>
    <t>SERVIZIO DI PREVENZIONE E PROTEZIONE</t>
  </si>
  <si>
    <t>COSTO MENSA - QUOTA A CARICO DIPENDENTI</t>
  </si>
  <si>
    <t>SERVIZIO MENSA</t>
  </si>
  <si>
    <t>BUONI PASTO</t>
  </si>
  <si>
    <t>MISSIONI DEL PERSONALE DEL CONSIGLIO REGIONALE</t>
  </si>
  <si>
    <t>RIMBORSO COMPENSI ALLA GIUNTA REGIONALE PER LAVORO STRAORDINARIO DEL PERSONALE  GIORNALISTICO A TEMPO INDETERMINATO DEL CONSIGLIO</t>
  </si>
  <si>
    <t>FORNITURE BENI DI CONSUMO PER LA SICUREZZA SUI LUOGHI DI LAVORO</t>
  </si>
  <si>
    <t>MANUTENZIONE IMPIANTI PER LA SICUREZZA SUI LUOGHI DI LAVORO</t>
  </si>
  <si>
    <t>TARIFFA IGIENE AMBIENTALE</t>
  </si>
  <si>
    <t>UTENZE CONDOMINIALI</t>
  </si>
  <si>
    <t>CONSUMO ACQUA POTABILE</t>
  </si>
  <si>
    <t>CONSUMO GAS</t>
  </si>
  <si>
    <t>CONSUMO ENERGIA ELETTRICA</t>
  </si>
  <si>
    <t>IMPOSTA DI REGISTRO SU LOCAZIONE</t>
  </si>
  <si>
    <t>CANONE DI LOCAZIONE</t>
  </si>
  <si>
    <t>SPESE E COMMISSIONI PER SERVIZIO DI TESORERIA</t>
  </si>
  <si>
    <t>COSTO SPESE TELEFONICHE - QUOTA A CARICO CONSIGLIERI</t>
  </si>
  <si>
    <t>SERVIZI DI CONNETTIVITA'</t>
  </si>
  <si>
    <t>TELEFONIA MOBILE (SIM) - (Traffico dati)</t>
  </si>
  <si>
    <t>TELEFONIA MOBILE (DIPENDENTI)</t>
  </si>
  <si>
    <t>TELEFONIA MOBILE (CONSIGLIERI)</t>
  </si>
  <si>
    <t>TELEFONIA FISSA (STRUTTURA)</t>
  </si>
  <si>
    <t>-IRAP SU MISSIONI -GARANTE PER LE PERSONE SOTTOPOSTE A MISURE RESTRITTIVE DELLA LIBERTA? PERSONALE</t>
  </si>
  <si>
    <t>GARANTE PER LE PERSONE SOTTOPOSTE A MISURE RESTRITTIVE DELLA LIBERTA PERSONALE  - MISSIONI</t>
  </si>
  <si>
    <t>IRAP SU RIMBORSO KM MISSIONI- GARANTE PER L'INFANZIA E L'ADOLESCENZA</t>
  </si>
  <si>
    <t>RIMBORSO MISSIONI - GARANTE PER L'INFANZIA E L'ADOLESCENZA</t>
  </si>
  <si>
    <t>IRAP SU INDENNITA'  E RIMBORSO SPESE GARANTE PER L'INFANZIA E L'ADOLESCENZA</t>
  </si>
  <si>
    <t>RIMBORSI SPESE GARANTE PER L'INFANZIA E L'ADOLESCENZA</t>
  </si>
  <si>
    <t>INDENNITA' DI FUNZIONE GARANTE PER L'INFAZIA E L'ADOLESCENZA</t>
  </si>
  <si>
    <t>IRAP SU EMOLUMENTI COLLEGIO DI GARANZIA L.R. 34/2008</t>
  </si>
  <si>
    <t>EMOLUMENTI COLLEGIO DI GARANZIA (L.R. 34/2008)</t>
  </si>
  <si>
    <t>IRAP MISSIONI AUTORITA' REGIONALE PER LA PARTECIPAZIONE</t>
  </si>
  <si>
    <t>MISSIONI AUTORITA' REGIONALE PER LA PARTECIPAZIONE</t>
  </si>
  <si>
    <t>IRAP SU EMOLUMENTI AUTORITA' REGIONALE PER LA PARTECIPAZIONE</t>
  </si>
  <si>
    <t>RIMBORSI SPESE AUTORITA' REGIONALE PER LA PARTECIPAZIONE</t>
  </si>
  <si>
    <t>GETTONI AUTORITA' REGIONALE PER LA PARTECIPAZIONE</t>
  </si>
  <si>
    <t>MISSIONI COMPONENTI DELLA CONFERENZA PERMANENTE DELLE AUTONOMIE SOCIALI</t>
  </si>
  <si>
    <t>IRAP SU RIMBORSO KM MISSIONI MEMBRI CONFERENZA PERMANENTE AUTONOMIE SOCIALI</t>
  </si>
  <si>
    <t>IRAP SU GETTONI E INDENNITA' CAL</t>
  </si>
  <si>
    <t>GETTONI CONSIGLIO AUTONOMIE LOCALI</t>
  </si>
  <si>
    <t>INDENNITA' DI FUNZIONE  PRESIDENTE CONSIGLIO AUTONOMIE LOCALI</t>
  </si>
  <si>
    <t>IRAP SU MISSIONI COMPONENTI PARI OPPORTUNITA'</t>
  </si>
  <si>
    <t>MISSIONI COMPONENTI COMMISSIONE PARI OPPORTUNITA'</t>
  </si>
  <si>
    <t>IRAP RIMBORSO SPESE COMMISSIONE PARI OPPORTUNITA'</t>
  </si>
  <si>
    <t>IRAP SU INDENNITA' COMMISSIONE PARI OPPORTUNITA'</t>
  </si>
  <si>
    <t>RIMBORSI SPESE COMPONENTI COMMISSIONE PARI OPPORTUNITA'</t>
  </si>
  <si>
    <t>INDENNITA' DI FUNZIONE COMPONENTI COMMISSIONE PARI OPPORTUNITA'</t>
  </si>
  <si>
    <t>CORECOM - TRASFERIMENTI AD ENTI PUBBLICI PER PROGETTI COMUNI (RISORSE VINCOLATE)RISORSE AGCOM</t>
  </si>
  <si>
    <t>CORECOM - SERVIZI PER L'ATTUAZIONE DEL PIANO DI ATTIVITA' PER LA GESTIONE DELLE DELEGHE</t>
  </si>
  <si>
    <t>CORECOM - ATTIVITA' DI CONCILIAZIONE E DEFINIZIONE GESTIONE DELLE DELEGHE</t>
  </si>
  <si>
    <t>CORECOM - SERVIZI INFORMATICI GESTIONE DELLE DELEGHE</t>
  </si>
  <si>
    <t xml:space="preserve">IRAP SU EROGAZIONI PREMI </t>
  </si>
  <si>
    <t>IRAP SU MISSIONI COMPONENTI CORECOM</t>
  </si>
  <si>
    <t>MISSIONI COMPONENTI CORECOM</t>
  </si>
  <si>
    <t>IRAP SU INDENNITA' E  RIMBORSO SPESE CORECOM</t>
  </si>
  <si>
    <t>RIMBORSI SPESE CORECOM</t>
  </si>
  <si>
    <t>INDENNITA' DI FUNZIONE CORECOM</t>
  </si>
  <si>
    <t>IRAP SU MISSIONI DIFENSORE CIVICO</t>
  </si>
  <si>
    <t>MISSIONI DIFENSORE CIVICO</t>
  </si>
  <si>
    <t>IRAP SU INDENNITA' E RIMBORSI SPESE DIFENSORE CIVICO</t>
  </si>
  <si>
    <t>RIMBORSI SPESE DIFENSORE CIVICO</t>
  </si>
  <si>
    <t>INDENNITA' DI FUNZIONE  DIFENSORE CIVICO</t>
  </si>
  <si>
    <t>SERVIZI DI RAPPRESENTANZA  GARANTE DELLE PERSONE SOTTOPOSTE A MISURE RESTRITTIVE DELLA LIBERTA' PERSONALE</t>
  </si>
  <si>
    <t>SERVIZI DI RAPPRESENTANZA  GARANTE INFANZIA E ADOLESCENZA</t>
  </si>
  <si>
    <t>SPESE DI RAPPRESENTANZA PRESIDENTE COPAS</t>
  </si>
  <si>
    <t>SERVIZI DI RAPPRESENTANZA PRESIDENTE CAL</t>
  </si>
  <si>
    <t>SERVIZI DI RAPPRESENTANZA  PRESIDENTE CPO</t>
  </si>
  <si>
    <t>BENI DI RAPPRESENTANZA PRESIDENTE CPO</t>
  </si>
  <si>
    <t>SERVIZI DI RAPPRESENTANZA PRESIDENTE CORECOM</t>
  </si>
  <si>
    <t>SERVIZI DI RAPPRESENTANZA  DIFENSORE CIVICO</t>
  </si>
  <si>
    <t>BENI DI RAPPRESENTANZA  DIFENSORE CIVICO</t>
  </si>
  <si>
    <t>SERVIZI DI RAPPRESENTANZA  PRESIDENTE COMMISSIONE CONTROLLO E ALTRE COMMISSIONI</t>
  </si>
  <si>
    <t>BENI DI RAPPRESENTANZA PRESIDENTE COMMISSIONE CONTROLLO E ALTRE COMMISSIONI</t>
  </si>
  <si>
    <t>SERVIZI DI RAPPRESENTANZA   PRESIDENTI COMMISSIONI 1.2.3.4 E COMMISSIONE ISTITUZIONALE RIPRESA ECONOMICO-SOCIALE TOSCANA COSTIERA</t>
  </si>
  <si>
    <t>BENI DI RAPPRESENTANZA   PRESIDENTI COMMISSIONI  1.2.3.4 E COMMISSIONE ISTITUZIONALE RIPRESA ECONOMICO-SOCIALE TOSCANA COSTIERA</t>
  </si>
  <si>
    <t>SERVIZI DI RAPPRESENTANZA  MEMBRI UFFICIO DI PRESIDENZA</t>
  </si>
  <si>
    <t>BENI DI RAPPRESENTANZA MEMBRI UFFICIO DI PRESIDENZA</t>
  </si>
  <si>
    <t>RIMBORSO SPESE ENTI LOCALI PER L'INIZIATIVA POPOLARE (L.R. 51/2010)</t>
  </si>
  <si>
    <t>ONERI INPS QUOTA 2/3 SU COMPETENZE DOCENTI CORSI FORMAZIONE OLI</t>
  </si>
  <si>
    <t>IRAP PER COMPENSI E RIMBORSI SPESE RELATORI CONVEGNI E RIUNIONI OLI</t>
  </si>
  <si>
    <t>IRAP SU COMPENSI E RIMBORSI ANALITICI SPESE DOCENTI PER FORMAZIONE OLI</t>
  </si>
  <si>
    <t>INAIL SU TIROCINI FORMATIVI A TITOLO ONEROSO PRESSO IL CONSIGLIO REGIONALE</t>
  </si>
  <si>
    <t>IRAP SU TIROCINI FORMATIVI A TITOLO ONEROSO PRESSO IL CONSIGLIO REGIONALE</t>
  </si>
  <si>
    <t>INDENNIZZI PER RITARDO NEI PAGAMENTI</t>
  </si>
  <si>
    <t>INDENNIZZI PER RITARDO NEI PROCEDIMENTI AMMINISTRATIVI</t>
  </si>
  <si>
    <t>RIMBORSO ALLA SEZIONE REGIONALE DI CONTROLLO DELLA CORTE DEI CONTI PER LA REGIONE TOSCANA (Art. 7. c. 8. l. 131/03) -</t>
  </si>
  <si>
    <t>ONERI IRAP SU LAVORO AUTONOMO OCCASIONALE E ALTRI REDDITI</t>
  </si>
  <si>
    <t>COSTO SPESE TELEFONICHE - QUOTA A CARICO GRUPPI CONSILIARI</t>
  </si>
  <si>
    <t>TELEFONIA FISSA GRUPPI CONSILIARI</t>
  </si>
  <si>
    <t>CONTRIBUTO PER IL FUNZIONAMENTO DEI GRUPPI CONSILIARI (l.r.83/2012)</t>
  </si>
  <si>
    <t>IRAP ASSEGNI VITALIZI DIRETTI E INDIRETTI (l.r. 3/2009)</t>
  </si>
  <si>
    <t>ASSEGNI VITALIZI DIRETTI E INDIRETTI (l.r. 3/2009)</t>
  </si>
  <si>
    <t>IRAP INDENNITA' DI FINE MANDATO (l.r. 3/2009)</t>
  </si>
  <si>
    <t>INDENNITA' DI FINE MANDATO (l.r. 3/2009)</t>
  </si>
  <si>
    <t>MISSIONI ESTERO CONSIGLIERI</t>
  </si>
  <si>
    <t>MISSIONI ITALIA CONSIGLIERI</t>
  </si>
  <si>
    <t>ONERI IRAP ASSESSORI</t>
  </si>
  <si>
    <t>RIMBORSO MANDATO ASSESSORI</t>
  </si>
  <si>
    <t>INDENNITA' DI FUNZIONE ASSESSORI</t>
  </si>
  <si>
    <t>INDENNITA' DI CARICA ASSESSORI</t>
  </si>
  <si>
    <t>ONERI IRAP CONSIGLIERI</t>
  </si>
  <si>
    <t>RIMBORSO ESERCIZIO MANDATO  - RIMBORSO KM CONSIGLIERI</t>
  </si>
  <si>
    <t>RIMBORSO ESERCIZIO MANDATO-RIMBORSO FISSO CONSIGLIERI</t>
  </si>
  <si>
    <t>INDENNITA' DI FUNZIONE CONSIGLIERI</t>
  </si>
  <si>
    <t>INDENNITA' DI CARICA CONSIGLIERI</t>
  </si>
  <si>
    <t>Previsioni competenza anno 2022</t>
  </si>
  <si>
    <t>Previsioni competenza anno 2021</t>
  </si>
  <si>
    <t>Previsioni competenza anno 2020</t>
  </si>
  <si>
    <t>Descrizione capitolo</t>
  </si>
  <si>
    <t>Capitolo di spesa</t>
  </si>
  <si>
    <t>E.9.02.04.02.000</t>
  </si>
  <si>
    <t>E.9.02.04.01.000</t>
  </si>
  <si>
    <t>E.9.01.99.99.000</t>
  </si>
  <si>
    <t>E.9.01.99.03.000</t>
  </si>
  <si>
    <t>E.9.01.99.01.000</t>
  </si>
  <si>
    <t>E.9.01.03.02.000</t>
  </si>
  <si>
    <t>E.9.01.03.01.000</t>
  </si>
  <si>
    <t>E.9.01.02.99.000</t>
  </si>
  <si>
    <t>E.9.01.02.02.000</t>
  </si>
  <si>
    <t>E.9.01.02.01.000</t>
  </si>
  <si>
    <t>E.9.01.01.99.000</t>
  </si>
  <si>
    <t>E.9.01.01.02.000</t>
  </si>
  <si>
    <t>E.9.01.01.01.000</t>
  </si>
  <si>
    <t>E.4.05.04.99.000</t>
  </si>
  <si>
    <t>E.4.05.03.02.000</t>
  </si>
  <si>
    <t>E.4.03.10.04.000</t>
  </si>
  <si>
    <t>E.4.02.01.04.000</t>
  </si>
  <si>
    <t>E.4.02.01.02.000</t>
  </si>
  <si>
    <t>E.3.05.99.99.000</t>
  </si>
  <si>
    <t>E.3.05.02.03.000</t>
  </si>
  <si>
    <t>E.3.03.03.99.000</t>
  </si>
  <si>
    <t>E.3.03.03.04.000</t>
  </si>
  <si>
    <t>E.3.02.03.01.000</t>
  </si>
  <si>
    <t>E.3.01.03.02.000</t>
  </si>
  <si>
    <t>E.3.01.03.01.000</t>
  </si>
  <si>
    <t>E.3.01.02.01.000</t>
  </si>
  <si>
    <t>E.2.01.04.01.000</t>
  </si>
  <si>
    <t>E.2.01.01.04.000</t>
  </si>
  <si>
    <t>E.2.01.01.02.000</t>
  </si>
  <si>
    <t>E.2.01.01.01.000</t>
  </si>
  <si>
    <t>CS 2020</t>
  </si>
  <si>
    <t>CS 2019</t>
  </si>
  <si>
    <t>CP 2022</t>
  </si>
  <si>
    <t>CP 2021</t>
  </si>
  <si>
    <t>CP 2020</t>
  </si>
  <si>
    <t>CP 2019</t>
  </si>
  <si>
    <t>RS 2019</t>
  </si>
  <si>
    <t>vocePDCI 2020</t>
  </si>
  <si>
    <t>99</t>
  </si>
  <si>
    <t>U.7.02.04.02.000</t>
  </si>
  <si>
    <t>U.7.02.04.01.000</t>
  </si>
  <si>
    <t>U.7.01.99.99.000</t>
  </si>
  <si>
    <t>U.7.01.99.03.000</t>
  </si>
  <si>
    <t>U.7.01.99.01.000</t>
  </si>
  <si>
    <t>U.7.01.03.02.000</t>
  </si>
  <si>
    <t>U.7.01.03.01.000</t>
  </si>
  <si>
    <t>U.7.01.02.99.000</t>
  </si>
  <si>
    <t>U.7.01.02.02.000</t>
  </si>
  <si>
    <t>U.7.01.02.01.000</t>
  </si>
  <si>
    <t>U.7.01.01.99.000</t>
  </si>
  <si>
    <t>U.7.01.01.02.000</t>
  </si>
  <si>
    <t>U.7.01.01.01.000</t>
  </si>
  <si>
    <t>U.2.05.02.01.000</t>
  </si>
  <si>
    <t>20</t>
  </si>
  <si>
    <t>U.2.05.01.02.000</t>
  </si>
  <si>
    <t>U.2.05.01.01.000</t>
  </si>
  <si>
    <t>U.2.03.01.02.000</t>
  </si>
  <si>
    <t>U.2.02.03.99.000</t>
  </si>
  <si>
    <t>U.2.02.03.05.000</t>
  </si>
  <si>
    <t>U.2.02.03.02.000</t>
  </si>
  <si>
    <t>U.2.02.01.99.000</t>
  </si>
  <si>
    <t>U.2.02.01.11.000</t>
  </si>
  <si>
    <t>U.2.02.01.10.000</t>
  </si>
  <si>
    <t>U.2.02.01.07.000</t>
  </si>
  <si>
    <t>U.2.02.01.05.000</t>
  </si>
  <si>
    <t>U.2.02.01.04.000</t>
  </si>
  <si>
    <t>U.2.02.01.03.000</t>
  </si>
  <si>
    <t>U.1.10.99.99.000</t>
  </si>
  <si>
    <t>U.1.10.05.04.000</t>
  </si>
  <si>
    <t>U.1.10.05.03.000</t>
  </si>
  <si>
    <t>U.1.10.05.01.000</t>
  </si>
  <si>
    <t>U.1.10.04.01.000</t>
  </si>
  <si>
    <t>U.1.10.03.01.000</t>
  </si>
  <si>
    <t>U.1.10.02.01.000</t>
  </si>
  <si>
    <t>U.1.10.01.99.000</t>
  </si>
  <si>
    <t>U.1.10.01.03.000</t>
  </si>
  <si>
    <t>U.1.10.01.02.000</t>
  </si>
  <si>
    <t>U.1.10.01.01.000</t>
  </si>
  <si>
    <t>U.1.09.01.01.000</t>
  </si>
  <si>
    <t>U.1.07.06.02.000</t>
  </si>
  <si>
    <t>U.1.04.04.01.000</t>
  </si>
  <si>
    <t>U.1.04.03.99.000</t>
  </si>
  <si>
    <t>U.1.04.02.05.000</t>
  </si>
  <si>
    <t>U.1.04.01.04.000</t>
  </si>
  <si>
    <t>U.1.04.01.02.000</t>
  </si>
  <si>
    <t>U.1.04.01.01.000</t>
  </si>
  <si>
    <t>U.1.03.02.99.000</t>
  </si>
  <si>
    <t>U.1.03.02.19.000</t>
  </si>
  <si>
    <t>U.1.03.02.18.000</t>
  </si>
  <si>
    <t>U.1.03.02.17.000</t>
  </si>
  <si>
    <t>U.1.03.02.16.000</t>
  </si>
  <si>
    <t>U.1.03.02.14.000</t>
  </si>
  <si>
    <t>U.1.03.02.13.000</t>
  </si>
  <si>
    <t>U.1.03.02.12.000</t>
  </si>
  <si>
    <t>U.1.03.02.11.000</t>
  </si>
  <si>
    <t>U.1.03.02.10.000</t>
  </si>
  <si>
    <t>U.1.03.02.09.000</t>
  </si>
  <si>
    <t>U.1.03.02.07.000</t>
  </si>
  <si>
    <t>U.1.03.02.05.000</t>
  </si>
  <si>
    <t>U.1.03.02.04.000</t>
  </si>
  <si>
    <t>U.1.03.02.02.000</t>
  </si>
  <si>
    <t>U.1.03.02.01.000</t>
  </si>
  <si>
    <t>U.1.03.01.05.000</t>
  </si>
  <si>
    <t>U.1.03.01.02.000</t>
  </si>
  <si>
    <t>U.1.03.01.01.000</t>
  </si>
  <si>
    <t>U.1.02.01.99.000</t>
  </si>
  <si>
    <t>U.1.02.01.06.000</t>
  </si>
  <si>
    <t>U.1.02.01.02.000</t>
  </si>
  <si>
    <t>U.1.02.01.01.000</t>
  </si>
  <si>
    <t>U.1.01.02.01.000</t>
  </si>
  <si>
    <t>U.1.01.01.02.000</t>
  </si>
  <si>
    <t>CP-FPV 2022</t>
  </si>
  <si>
    <t>CP-FPV 2021</t>
  </si>
  <si>
    <t>CP-FPV 2020</t>
  </si>
  <si>
    <t>CP-FPV 2019</t>
  </si>
  <si>
    <t>CP-IMP 2022</t>
  </si>
  <si>
    <t>CP-IMP 2021</t>
  </si>
  <si>
    <t>CP-IMP 2020</t>
  </si>
  <si>
    <t>CP-IMP 2019</t>
  </si>
  <si>
    <t>prog 2020</t>
  </si>
  <si>
    <t>miss 2020</t>
  </si>
  <si>
    <t xml:space="preserve">Totale generale </t>
  </si>
  <si>
    <t>Totale parziale</t>
  </si>
  <si>
    <t>MANUTENZIONE IMMOBILI-SPESE DI INVESTIMENTO spesa coperta da FPV</t>
  </si>
  <si>
    <t>SVILUPPO SOFTWARE E MANUTENZIONE EVOLUTIVA PER OLI</t>
  </si>
  <si>
    <t>APPARATI MULTIMEDIALI PER OLI</t>
  </si>
  <si>
    <t>SPESA PER LA COLLOCAZIONE DI LAPIDI COMMEMORATIVE E LA REALIZZAZIONE DI MONUMENTI CHE VALORIZZINO L'IDENTITA' TOSCANA E LA MEMORIA STORICA DELLA TOSCANA L.R. 56/2012</t>
  </si>
  <si>
    <t>ACQUISTO ARREDI PER BIBLIOTECA/ARCHIVIO</t>
  </si>
  <si>
    <t>SPESE IN CONTO CAPITALE A TITOLO DI SPONSORIZZAZIONI</t>
  </si>
  <si>
    <t>SERVIZI TECNICI DI PROGETTAZIONE IMPIANTI</t>
  </si>
  <si>
    <t>SPESE PER L'ACQUISTO DI MOBILI E ARREDI PER ALLESTIMENTO SPAZI ESPOSITIVI DI PROPRIETA REGIONE TOSCANA</t>
  </si>
  <si>
    <t>FONDO PER SPESE IMPREVISTE IN CONTO CAPITALE</t>
  </si>
  <si>
    <t>SPESE PER L'ACQUISTO DI MATERIALI E ATTREZZATURE PER ALLESTIMENTO SPAZI ESPOSITIVI DI PROPRIETA' REGIONE TOSCANA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</si>
  <si>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</si>
  <si>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LA SEGNALETICA INTERNA</t>
  </si>
  <si>
    <t>APPARATI MULTIMEDIALI</t>
  </si>
  <si>
    <t>APPARATI DI TELECOMUNICAZIONE</t>
  </si>
  <si>
    <t>PERIFERICHE</t>
  </si>
  <si>
    <t>POSTAZIONI DI LAVORO</t>
  </si>
  <si>
    <t>SERVER</t>
  </si>
  <si>
    <t>SOFTWARE E MANUTENZIONE EVOLUTIVA</t>
  </si>
  <si>
    <t>SPESE PER L'ACQUISTO DI MATERIALI E ATTREZZATURE PER ALLESTIMENTO DI MOSTRE ED ESPOSIZIONI</t>
  </si>
  <si>
    <t>ACQUISTO  ATTREZZATURE PER BIBLIOTECA</t>
  </si>
  <si>
    <t>ACQUISTO  ATTREZZATURE E APPARECCHIATURE PER MENSA</t>
  </si>
  <si>
    <t>ACQUISTO MOBILI E ARREDI  PER MENSA</t>
  </si>
  <si>
    <t>ACQUISTO ATTREZZATURE -SPESE DI INVESTIMENTO</t>
  </si>
  <si>
    <t>ACQUISTO MOBILI E ARREDI -SPESE DI INVESTIMENTO</t>
  </si>
  <si>
    <t>MANUTENZIONE IMPIANTI-SPESE DI INVESTIMENTO</t>
  </si>
  <si>
    <t>MANUTENZIONE IMMOBILI-SPESE DI INVESTIMENTO - competenza pura</t>
  </si>
  <si>
    <t>Previsione 2022</t>
  </si>
  <si>
    <t>Previsione 2021</t>
  </si>
  <si>
    <t>Previsione 2020</t>
  </si>
  <si>
    <t>Descrizione</t>
  </si>
  <si>
    <t>Numero capitolo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</si>
</sst>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1" formatCode="_-* #,##0.00\ _€_-;\-* #,##0.00\ _€_-;_-* &quot;-&quot;??\ _€_-;_-@_-"/>
    <numFmt numFmtId="179" formatCode="_(* #,##0.00_);_(* \(#,##0.00\);_(* &quot;-&quot;??_);_(@_)"/>
    <numFmt numFmtId="180" formatCode="_-[$€-2]\ * #,##0.00_-;\-[$€-2]\ * #,##0.00_-;_-[$€-2]\ * &quot;-&quot;??_-"/>
    <numFmt numFmtId="181" formatCode="_-* #,##0.00_-;\-* #,##0.00_-;_-* \-??_-;_-@_-"/>
  </numFmts>
  <fonts count="71">
    <font>
      <sz val="10"/>
      <name val="Arial"/>
    </font>
    <font>
      <b/>
      <i/>
      <sz val="10"/>
      <name val="Arial"/>
    </font>
    <font>
      <sz val="10"/>
      <name val="Arial"/>
    </font>
    <font>
      <sz val="9"/>
      <color indexed="8"/>
      <name val="Arial"/>
    </font>
    <font>
      <b/>
      <sz val="7"/>
      <color indexed="8"/>
      <name val="Arial"/>
    </font>
    <font>
      <sz val="7"/>
      <color indexed="8"/>
      <name val="Arial"/>
    </font>
    <font>
      <b/>
      <sz val="9"/>
      <color indexed="8"/>
      <name val="Arial"/>
    </font>
    <font>
      <b/>
      <i/>
      <sz val="7"/>
      <color indexed="8"/>
      <name val="Arial"/>
    </font>
    <font>
      <i/>
      <sz val="7"/>
      <color indexed="8"/>
      <name val="Arial"/>
    </font>
    <font>
      <b/>
      <sz val="10"/>
      <color indexed="8"/>
      <name val="Arial"/>
    </font>
    <font>
      <sz val="9"/>
      <color indexed="63"/>
      <name val="Arial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6"/>
      <color indexed="8"/>
      <name val="Arial"/>
    </font>
    <font>
      <sz val="6"/>
      <color indexed="8"/>
      <name val="Arial"/>
    </font>
    <font>
      <i/>
      <sz val="6"/>
      <color indexed="8"/>
      <name val="Arial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i/>
      <sz val="9"/>
      <color indexed="8"/>
      <name val="Arial"/>
      <family val="2"/>
    </font>
    <font>
      <b/>
      <sz val="10"/>
      <color indexed="8"/>
      <name val="Calibri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color indexed="8"/>
      <name val="Calibri"/>
      <family val="2"/>
    </font>
    <font>
      <b/>
      <strike/>
      <vertAlign val="superscript"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10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trike/>
      <sz val="11"/>
      <name val="Calibri"/>
      <family val="2"/>
    </font>
    <font>
      <b/>
      <i/>
      <strike/>
      <sz val="11"/>
      <name val="Calibri"/>
      <family val="2"/>
    </font>
    <font>
      <b/>
      <i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16"/>
      <name val="Calibri"/>
      <family val="2"/>
    </font>
    <font>
      <sz val="14"/>
      <color indexed="8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9"/>
      <color indexed="63"/>
      <name val="Arial"/>
      <family val="2"/>
    </font>
    <font>
      <sz val="14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000000"/>
      <name val="Arial"/>
      <family val="2"/>
    </font>
    <font>
      <b/>
      <sz val="18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180" fontId="24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4" fillId="0" borderId="0" applyFill="0" applyBorder="0" applyAlignment="0" applyProtection="0"/>
    <xf numFmtId="0" fontId="24" fillId="0" borderId="0"/>
    <xf numFmtId="0" fontId="60" fillId="0" borderId="0"/>
    <xf numFmtId="0" fontId="24" fillId="0" borderId="0"/>
    <xf numFmtId="0" fontId="11" fillId="0" borderId="0"/>
    <xf numFmtId="0" fontId="2" fillId="0" borderId="0" applyNumberFormat="0" applyFont="0" applyFill="0" applyBorder="0" applyAlignment="0" applyProtection="0"/>
  </cellStyleXfs>
  <cellXfs count="607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7" fillId="2" borderId="3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4" fontId="4" fillId="2" borderId="10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7" fillId="3" borderId="7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79" fontId="4" fillId="2" borderId="10" xfId="2" applyFont="1" applyFill="1" applyBorder="1" applyAlignment="1">
      <alignment horizontal="right" vertical="center"/>
    </xf>
    <xf numFmtId="43" fontId="10" fillId="2" borderId="0" xfId="0" applyNumberFormat="1" applyFont="1" applyFill="1" applyAlignment="1">
      <alignment horizontal="left"/>
    </xf>
    <xf numFmtId="179" fontId="5" fillId="2" borderId="10" xfId="2" applyFont="1" applyFill="1" applyBorder="1" applyAlignment="1">
      <alignment horizontal="right" vertical="center"/>
    </xf>
    <xf numFmtId="179" fontId="5" fillId="2" borderId="11" xfId="2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" fontId="8" fillId="2" borderId="0" xfId="0" applyNumberFormat="1" applyFont="1" applyFill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4" fontId="4" fillId="2" borderId="9" xfId="0" applyNumberFormat="1" applyFont="1" applyFill="1" applyBorder="1" applyAlignment="1">
      <alignment horizontal="right" vertical="top"/>
    </xf>
    <xf numFmtId="49" fontId="4" fillId="2" borderId="9" xfId="0" applyNumberFormat="1" applyFont="1" applyFill="1" applyBorder="1" applyAlignment="1">
      <alignment horizontal="left" vertical="top"/>
    </xf>
    <xf numFmtId="4" fontId="4" fillId="2" borderId="10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4" fontId="4" fillId="3" borderId="9" xfId="0" applyNumberFormat="1" applyFont="1" applyFill="1" applyBorder="1" applyAlignment="1">
      <alignment horizontal="right" vertical="top"/>
    </xf>
    <xf numFmtId="49" fontId="4" fillId="3" borderId="9" xfId="0" applyNumberFormat="1" applyFont="1" applyFill="1" applyBorder="1" applyAlignment="1">
      <alignment horizontal="left" vertical="top"/>
    </xf>
    <xf numFmtId="4" fontId="4" fillId="3" borderId="10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9" fontId="4" fillId="3" borderId="5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4" fontId="5" fillId="2" borderId="0" xfId="0" applyNumberFormat="1" applyFont="1" applyFill="1" applyAlignment="1">
      <alignment horizontal="right" vertical="top"/>
    </xf>
    <xf numFmtId="49" fontId="5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4" fillId="2" borderId="2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/>
    </xf>
    <xf numFmtId="4" fontId="5" fillId="2" borderId="9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49" fontId="14" fillId="2" borderId="9" xfId="0" applyNumberFormat="1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49" fontId="14" fillId="2" borderId="5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4" fontId="5" fillId="2" borderId="9" xfId="0" applyNumberFormat="1" applyFont="1" applyFill="1" applyBorder="1" applyAlignment="1">
      <alignment horizontal="right" vertical="top"/>
    </xf>
    <xf numFmtId="49" fontId="15" fillId="2" borderId="9" xfId="0" applyNumberFormat="1" applyFont="1" applyFill="1" applyBorder="1" applyAlignment="1">
      <alignment horizontal="left" vertical="top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9" fontId="15" fillId="2" borderId="5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49" fontId="15" fillId="2" borderId="9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 wrapText="1"/>
    </xf>
    <xf numFmtId="49" fontId="16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4" fontId="5" fillId="2" borderId="15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62" fillId="5" borderId="0" xfId="0" applyFont="1" applyFill="1" applyAlignment="1">
      <alignment horizontal="left"/>
    </xf>
    <xf numFmtId="49" fontId="63" fillId="5" borderId="88" xfId="0" applyNumberFormat="1" applyFont="1" applyFill="1" applyBorder="1" applyAlignment="1">
      <alignment horizontal="center" vertical="center"/>
    </xf>
    <xf numFmtId="0" fontId="63" fillId="5" borderId="88" xfId="0" applyFont="1" applyFill="1" applyBorder="1" applyAlignment="1">
      <alignment horizontal="center" vertical="center" wrapText="1"/>
    </xf>
    <xf numFmtId="0" fontId="63" fillId="5" borderId="89" xfId="0" applyFont="1" applyFill="1" applyBorder="1" applyAlignment="1">
      <alignment horizontal="left" vertical="center"/>
    </xf>
    <xf numFmtId="0" fontId="62" fillId="5" borderId="89" xfId="0" applyFont="1" applyFill="1" applyBorder="1" applyAlignment="1">
      <alignment horizontal="right" vertical="center"/>
    </xf>
    <xf numFmtId="49" fontId="63" fillId="5" borderId="89" xfId="0" applyNumberFormat="1" applyFont="1" applyFill="1" applyBorder="1" applyAlignment="1">
      <alignment horizontal="left" vertical="center" wrapText="1"/>
    </xf>
    <xf numFmtId="4" fontId="62" fillId="5" borderId="89" xfId="0" applyNumberFormat="1" applyFont="1" applyFill="1" applyBorder="1" applyAlignment="1">
      <alignment horizontal="right" vertical="center"/>
    </xf>
    <xf numFmtId="49" fontId="64" fillId="5" borderId="89" xfId="0" applyNumberFormat="1" applyFont="1" applyFill="1" applyBorder="1" applyAlignment="1">
      <alignment horizontal="left" vertical="center" wrapText="1"/>
    </xf>
    <xf numFmtId="4" fontId="64" fillId="5" borderId="89" xfId="0" applyNumberFormat="1" applyFont="1" applyFill="1" applyBorder="1" applyAlignment="1">
      <alignment horizontal="right" vertical="center"/>
    </xf>
    <xf numFmtId="0" fontId="63" fillId="5" borderId="89" xfId="0" applyFont="1" applyFill="1" applyBorder="1" applyAlignment="1">
      <alignment horizontal="left" vertical="center" wrapText="1"/>
    </xf>
    <xf numFmtId="49" fontId="63" fillId="5" borderId="89" xfId="0" applyNumberFormat="1" applyFont="1" applyFill="1" applyBorder="1" applyAlignment="1">
      <alignment horizontal="left" vertical="center"/>
    </xf>
    <xf numFmtId="0" fontId="62" fillId="5" borderId="90" xfId="0" applyFont="1" applyFill="1" applyBorder="1" applyAlignment="1">
      <alignment horizontal="right" vertical="center"/>
    </xf>
    <xf numFmtId="0" fontId="62" fillId="5" borderId="91" xfId="0" applyFont="1" applyFill="1" applyBorder="1" applyAlignment="1">
      <alignment horizontal="right" vertical="center"/>
    </xf>
    <xf numFmtId="49" fontId="62" fillId="5" borderId="89" xfId="0" applyNumberFormat="1" applyFont="1" applyFill="1" applyBorder="1" applyAlignment="1">
      <alignment horizontal="left" wrapText="1"/>
    </xf>
    <xf numFmtId="4" fontId="62" fillId="5" borderId="89" xfId="0" applyNumberFormat="1" applyFont="1" applyFill="1" applyBorder="1" applyAlignment="1">
      <alignment horizontal="right" wrapText="1"/>
    </xf>
    <xf numFmtId="4" fontId="62" fillId="5" borderId="89" xfId="0" applyNumberFormat="1" applyFont="1" applyFill="1" applyBorder="1" applyAlignment="1">
      <alignment horizontal="right"/>
    </xf>
    <xf numFmtId="49" fontId="62" fillId="5" borderId="89" xfId="0" applyNumberFormat="1" applyFont="1" applyFill="1" applyBorder="1" applyAlignment="1">
      <alignment horizontal="left" vertical="center" wrapText="1"/>
    </xf>
    <xf numFmtId="49" fontId="64" fillId="5" borderId="89" xfId="0" quotePrefix="1" applyNumberFormat="1" applyFont="1" applyFill="1" applyBorder="1" applyAlignment="1">
      <alignment horizontal="left" vertical="center" wrapText="1"/>
    </xf>
    <xf numFmtId="0" fontId="64" fillId="5" borderId="89" xfId="0" applyFont="1" applyFill="1" applyBorder="1" applyAlignment="1">
      <alignment horizontal="left" vertical="center"/>
    </xf>
    <xf numFmtId="0" fontId="62" fillId="5" borderId="89" xfId="0" applyFont="1" applyFill="1" applyBorder="1" applyAlignment="1">
      <alignment horizontal="left" vertical="center" wrapText="1"/>
    </xf>
    <xf numFmtId="0" fontId="62" fillId="5" borderId="89" xfId="0" applyFont="1" applyFill="1" applyBorder="1" applyAlignment="1">
      <alignment horizontal="left" vertical="center"/>
    </xf>
    <xf numFmtId="4" fontId="62" fillId="5" borderId="89" xfId="0" applyNumberFormat="1" applyFont="1" applyFill="1" applyBorder="1" applyAlignment="1">
      <alignment horizontal="right" vertical="center" wrapText="1"/>
    </xf>
    <xf numFmtId="49" fontId="64" fillId="5" borderId="89" xfId="0" quotePrefix="1" applyNumberFormat="1" applyFont="1" applyFill="1" applyBorder="1" applyAlignment="1">
      <alignment horizontal="left" vertical="top" wrapText="1"/>
    </xf>
    <xf numFmtId="0" fontId="64" fillId="5" borderId="89" xfId="0" applyFont="1" applyFill="1" applyBorder="1" applyAlignment="1">
      <alignment horizontal="left" vertical="top"/>
    </xf>
    <xf numFmtId="4" fontId="64" fillId="5" borderId="89" xfId="0" applyNumberFormat="1" applyFont="1" applyFill="1" applyBorder="1" applyAlignment="1">
      <alignment horizontal="right" vertical="top"/>
    </xf>
    <xf numFmtId="49" fontId="63" fillId="5" borderId="89" xfId="0" applyNumberFormat="1" applyFont="1" applyFill="1" applyBorder="1" applyAlignment="1">
      <alignment horizontal="right" vertical="center" wrapText="1"/>
    </xf>
    <xf numFmtId="4" fontId="63" fillId="5" borderId="91" xfId="0" applyNumberFormat="1" applyFont="1" applyFill="1" applyBorder="1" applyAlignment="1">
      <alignment horizontal="right" vertical="center"/>
    </xf>
    <xf numFmtId="0" fontId="63" fillId="5" borderId="89" xfId="0" applyFont="1" applyFill="1" applyBorder="1" applyAlignment="1">
      <alignment horizontal="right" vertical="center" wrapText="1"/>
    </xf>
    <xf numFmtId="0" fontId="63" fillId="5" borderId="91" xfId="0" applyFont="1" applyFill="1" applyBorder="1" applyAlignment="1">
      <alignment horizontal="left" vertical="center"/>
    </xf>
    <xf numFmtId="4" fontId="63" fillId="5" borderId="88" xfId="0" applyNumberFormat="1" applyFont="1" applyFill="1" applyBorder="1" applyAlignment="1">
      <alignment horizontal="right" vertical="center"/>
    </xf>
    <xf numFmtId="49" fontId="63" fillId="5" borderId="91" xfId="0" applyNumberFormat="1" applyFont="1" applyFill="1" applyBorder="1" applyAlignment="1">
      <alignment horizontal="right" vertical="center" wrapText="1"/>
    </xf>
    <xf numFmtId="0" fontId="63" fillId="5" borderId="0" xfId="0" applyFont="1" applyFill="1" applyAlignment="1">
      <alignment horizontal="left" vertical="center"/>
    </xf>
    <xf numFmtId="49" fontId="63" fillId="5" borderId="91" xfId="0" applyNumberFormat="1" applyFont="1" applyFill="1" applyBorder="1" applyAlignment="1">
      <alignment horizontal="left" vertical="center" wrapText="1"/>
    </xf>
    <xf numFmtId="0" fontId="62" fillId="5" borderId="0" xfId="0" applyFont="1" applyFill="1" applyAlignment="1">
      <alignment horizontal="left" vertical="center"/>
    </xf>
    <xf numFmtId="0" fontId="17" fillId="0" borderId="0" xfId="0" applyFont="1"/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right" vertical="center" wrapText="1"/>
    </xf>
    <xf numFmtId="4" fontId="19" fillId="0" borderId="18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" fontId="18" fillId="2" borderId="19" xfId="0" applyNumberFormat="1" applyFont="1" applyFill="1" applyBorder="1" applyAlignment="1">
      <alignment horizontal="right" vertical="center"/>
    </xf>
    <xf numFmtId="4" fontId="18" fillId="2" borderId="16" xfId="0" applyNumberFormat="1" applyFont="1" applyFill="1" applyBorder="1" applyAlignment="1">
      <alignment horizontal="right" vertical="center"/>
    </xf>
    <xf numFmtId="4" fontId="18" fillId="0" borderId="16" xfId="0" applyNumberFormat="1" applyFont="1" applyFill="1" applyBorder="1" applyAlignment="1">
      <alignment horizontal="right" vertical="center"/>
    </xf>
    <xf numFmtId="49" fontId="18" fillId="2" borderId="17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left" vertical="center" wrapText="1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left" vertical="center" wrapText="1"/>
    </xf>
    <xf numFmtId="4" fontId="18" fillId="6" borderId="19" xfId="0" applyNumberFormat="1" applyFont="1" applyFill="1" applyBorder="1" applyAlignment="1">
      <alignment horizontal="right" vertical="center"/>
    </xf>
    <xf numFmtId="4" fontId="18" fillId="6" borderId="16" xfId="0" applyNumberFormat="1" applyFont="1" applyFill="1" applyBorder="1" applyAlignment="1">
      <alignment horizontal="right" vertical="center"/>
    </xf>
    <xf numFmtId="4" fontId="18" fillId="7" borderId="16" xfId="0" applyNumberFormat="1" applyFont="1" applyFill="1" applyBorder="1" applyAlignment="1">
      <alignment horizontal="right" vertical="center"/>
    </xf>
    <xf numFmtId="49" fontId="18" fillId="2" borderId="20" xfId="0" applyNumberFormat="1" applyFont="1" applyFill="1" applyBorder="1" applyAlignment="1">
      <alignment horizontal="center" vertical="center" wrapText="1"/>
    </xf>
    <xf numFmtId="49" fontId="18" fillId="2" borderId="20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left" wrapText="1"/>
    </xf>
    <xf numFmtId="0" fontId="18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righ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4" fontId="18" fillId="2" borderId="21" xfId="0" applyNumberFormat="1" applyFont="1" applyFill="1" applyBorder="1" applyAlignment="1">
      <alignment horizontal="right" vertical="center"/>
    </xf>
    <xf numFmtId="4" fontId="18" fillId="0" borderId="19" xfId="0" applyNumberFormat="1" applyFont="1" applyFill="1" applyBorder="1" applyAlignment="1">
      <alignment horizontal="right" vertical="center"/>
    </xf>
    <xf numFmtId="4" fontId="18" fillId="0" borderId="16" xfId="0" applyNumberFormat="1" applyFont="1" applyFill="1" applyBorder="1" applyAlignment="1">
      <alignment horizontal="right" vertical="center" wrapText="1"/>
    </xf>
    <xf numFmtId="4" fontId="17" fillId="0" borderId="19" xfId="0" applyNumberFormat="1" applyFont="1" applyFill="1" applyBorder="1" applyAlignment="1">
      <alignment horizontal="right" vertical="center"/>
    </xf>
    <xf numFmtId="4" fontId="17" fillId="0" borderId="16" xfId="0" applyNumberFormat="1" applyFont="1" applyFill="1" applyBorder="1" applyAlignment="1">
      <alignment horizontal="right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6" xfId="0" applyNumberFormat="1" applyFont="1" applyFill="1" applyBorder="1" applyAlignment="1">
      <alignment horizontal="right" vertical="center"/>
    </xf>
    <xf numFmtId="49" fontId="21" fillId="2" borderId="16" xfId="0" applyNumberFormat="1" applyFont="1" applyFill="1" applyBorder="1" applyAlignment="1">
      <alignment horizontal="left" vertical="center" wrapText="1"/>
    </xf>
    <xf numFmtId="4" fontId="17" fillId="2" borderId="16" xfId="0" applyNumberFormat="1" applyFont="1" applyFill="1" applyBorder="1" applyAlignment="1">
      <alignment horizontal="right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left" vertical="center"/>
    </xf>
    <xf numFmtId="49" fontId="18" fillId="2" borderId="22" xfId="0" applyNumberFormat="1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60" fillId="0" borderId="0" xfId="8" applyFill="1"/>
    <xf numFmtId="43" fontId="60" fillId="7" borderId="0" xfId="5" applyFont="1" applyFill="1"/>
    <xf numFmtId="0" fontId="65" fillId="7" borderId="0" xfId="8" quotePrefix="1" applyFont="1" applyFill="1" applyBorder="1" applyAlignment="1">
      <alignment horizontal="center" vertical="center"/>
    </xf>
    <xf numFmtId="0" fontId="60" fillId="7" borderId="0" xfId="8" applyFill="1" applyBorder="1" applyAlignment="1">
      <alignment wrapText="1"/>
    </xf>
    <xf numFmtId="0" fontId="66" fillId="7" borderId="0" xfId="8" applyFont="1" applyFill="1" applyBorder="1" applyAlignment="1">
      <alignment vertical="center" wrapText="1"/>
    </xf>
    <xf numFmtId="0" fontId="67" fillId="7" borderId="0" xfId="8" quotePrefix="1" applyFont="1" applyFill="1" applyBorder="1" applyAlignment="1">
      <alignment horizontal="center" vertical="center"/>
    </xf>
    <xf numFmtId="0" fontId="60" fillId="7" borderId="23" xfId="8" applyFill="1" applyBorder="1" applyAlignment="1"/>
    <xf numFmtId="0" fontId="66" fillId="7" borderId="23" xfId="8" applyFont="1" applyFill="1" applyBorder="1" applyAlignment="1"/>
    <xf numFmtId="0" fontId="60" fillId="7" borderId="23" xfId="8" applyFill="1" applyBorder="1" applyAlignment="1">
      <alignment horizontal="center" vertical="top"/>
    </xf>
    <xf numFmtId="43" fontId="13" fillId="7" borderId="24" xfId="5" applyFont="1" applyFill="1" applyBorder="1" applyAlignment="1">
      <alignment horizontal="center"/>
    </xf>
    <xf numFmtId="43" fontId="60" fillId="7" borderId="25" xfId="5" applyFont="1" applyFill="1" applyBorder="1" applyAlignment="1">
      <alignment horizontal="center"/>
    </xf>
    <xf numFmtId="0" fontId="66" fillId="0" borderId="0" xfId="8" applyFont="1" applyFill="1" applyBorder="1"/>
    <xf numFmtId="0" fontId="60" fillId="0" borderId="26" xfId="8" applyFill="1" applyBorder="1"/>
    <xf numFmtId="43" fontId="68" fillId="7" borderId="27" xfId="5" applyFont="1" applyFill="1" applyBorder="1" applyAlignment="1">
      <alignment horizontal="left" wrapText="1"/>
    </xf>
    <xf numFmtId="43" fontId="68" fillId="7" borderId="28" xfId="5" applyFont="1" applyFill="1" applyBorder="1" applyAlignment="1">
      <alignment horizontal="left" wrapText="1"/>
    </xf>
    <xf numFmtId="0" fontId="60" fillId="0" borderId="0" xfId="8" applyFill="1" applyBorder="1"/>
    <xf numFmtId="43" fontId="60" fillId="7" borderId="28" xfId="5" applyFont="1" applyFill="1" applyBorder="1"/>
    <xf numFmtId="0" fontId="66" fillId="0" borderId="29" xfId="8" applyFont="1" applyFill="1" applyBorder="1" applyAlignment="1">
      <alignment horizontal="right"/>
    </xf>
    <xf numFmtId="2" fontId="11" fillId="7" borderId="30" xfId="8" applyNumberFormat="1" applyFont="1" applyFill="1" applyBorder="1" applyAlignment="1">
      <alignment horizontal="right"/>
    </xf>
    <xf numFmtId="0" fontId="66" fillId="7" borderId="0" xfId="8" applyFont="1" applyFill="1" applyBorder="1" applyAlignment="1">
      <alignment horizontal="right"/>
    </xf>
    <xf numFmtId="0" fontId="60" fillId="7" borderId="26" xfId="8" applyFill="1" applyBorder="1"/>
    <xf numFmtId="43" fontId="13" fillId="7" borderId="30" xfId="5" applyFont="1" applyFill="1" applyBorder="1" applyAlignment="1">
      <alignment horizontal="center"/>
    </xf>
    <xf numFmtId="0" fontId="68" fillId="0" borderId="0" xfId="8" applyFont="1" applyFill="1" applyBorder="1" applyAlignment="1">
      <alignment horizontal="right"/>
    </xf>
    <xf numFmtId="43" fontId="11" fillId="7" borderId="31" xfId="5" applyFont="1" applyFill="1" applyBorder="1" applyAlignment="1">
      <alignment horizontal="center"/>
    </xf>
    <xf numFmtId="43" fontId="13" fillId="7" borderId="32" xfId="5" applyFont="1" applyFill="1" applyBorder="1" applyAlignment="1">
      <alignment horizontal="center"/>
    </xf>
    <xf numFmtId="0" fontId="60" fillId="0" borderId="0" xfId="8" applyFill="1" applyAlignment="1"/>
    <xf numFmtId="171" fontId="60" fillId="0" borderId="0" xfId="8" applyNumberFormat="1" applyFill="1"/>
    <xf numFmtId="43" fontId="60" fillId="7" borderId="25" xfId="5" applyFont="1" applyFill="1" applyBorder="1"/>
    <xf numFmtId="0" fontId="13" fillId="0" borderId="26" xfId="8" applyFont="1" applyFill="1" applyBorder="1"/>
    <xf numFmtId="0" fontId="60" fillId="0" borderId="26" xfId="8" applyFill="1" applyBorder="1" applyAlignment="1">
      <alignment horizontal="left" wrapText="1"/>
    </xf>
    <xf numFmtId="0" fontId="66" fillId="0" borderId="33" xfId="8" applyFont="1" applyFill="1" applyBorder="1" applyAlignment="1">
      <alignment horizontal="left" wrapText="1"/>
    </xf>
    <xf numFmtId="0" fontId="66" fillId="7" borderId="33" xfId="8" applyFont="1" applyFill="1" applyBorder="1" applyAlignment="1">
      <alignment horizontal="left" wrapText="1"/>
    </xf>
    <xf numFmtId="0" fontId="66" fillId="0" borderId="0" xfId="8" applyFont="1" applyFill="1" applyBorder="1" applyAlignment="1">
      <alignment horizontal="left" wrapText="1"/>
    </xf>
    <xf numFmtId="43" fontId="60" fillId="7" borderId="34" xfId="5" applyFont="1" applyFill="1" applyBorder="1"/>
    <xf numFmtId="43" fontId="60" fillId="0" borderId="0" xfId="8" applyNumberFormat="1" applyFill="1"/>
    <xf numFmtId="43" fontId="11" fillId="7" borderId="24" xfId="5" applyFont="1" applyFill="1" applyBorder="1" applyAlignment="1">
      <alignment horizontal="center"/>
    </xf>
    <xf numFmtId="0" fontId="66" fillId="7" borderId="35" xfId="8" applyFont="1" applyFill="1" applyBorder="1" applyAlignment="1">
      <alignment horizontal="right"/>
    </xf>
    <xf numFmtId="0" fontId="31" fillId="0" borderId="36" xfId="8" quotePrefix="1" applyFont="1" applyFill="1" applyBorder="1" applyAlignment="1">
      <alignment horizontal="center"/>
    </xf>
    <xf numFmtId="0" fontId="66" fillId="7" borderId="0" xfId="8" applyFont="1" applyFill="1" applyBorder="1"/>
    <xf numFmtId="0" fontId="32" fillId="0" borderId="37" xfId="8" quotePrefix="1" applyFont="1" applyFill="1" applyBorder="1" applyAlignment="1">
      <alignment horizontal="center"/>
    </xf>
    <xf numFmtId="0" fontId="66" fillId="7" borderId="0" xfId="8" applyFont="1" applyFill="1" applyBorder="1" applyAlignment="1">
      <alignment horizontal="left" vertical="center" wrapText="1"/>
    </xf>
    <xf numFmtId="0" fontId="66" fillId="7" borderId="0" xfId="8" applyFont="1" applyFill="1" applyBorder="1" applyAlignment="1">
      <alignment wrapText="1"/>
    </xf>
    <xf numFmtId="0" fontId="32" fillId="0" borderId="37" xfId="8" applyFont="1" applyFill="1" applyBorder="1" applyAlignment="1">
      <alignment horizontal="center"/>
    </xf>
    <xf numFmtId="0" fontId="26" fillId="7" borderId="38" xfId="8" applyFont="1" applyFill="1" applyBorder="1" applyAlignment="1">
      <alignment wrapText="1"/>
    </xf>
    <xf numFmtId="0" fontId="31" fillId="0" borderId="39" xfId="8" quotePrefix="1" applyFont="1" applyFill="1" applyBorder="1" applyAlignment="1">
      <alignment horizontal="center"/>
    </xf>
    <xf numFmtId="43" fontId="60" fillId="0" borderId="0" xfId="5" applyFont="1" applyFill="1"/>
    <xf numFmtId="0" fontId="69" fillId="8" borderId="0" xfId="8" applyFont="1" applyFill="1" applyAlignment="1">
      <alignment horizontal="right" vertical="center" wrapText="1"/>
    </xf>
    <xf numFmtId="4" fontId="60" fillId="0" borderId="0" xfId="8" applyNumberFormat="1" applyFill="1"/>
    <xf numFmtId="0" fontId="26" fillId="0" borderId="38" xfId="8" applyFont="1" applyFill="1" applyBorder="1" applyAlignment="1">
      <alignment wrapText="1"/>
    </xf>
    <xf numFmtId="0" fontId="66" fillId="0" borderId="29" xfId="8" applyFont="1" applyFill="1" applyBorder="1"/>
    <xf numFmtId="0" fontId="61" fillId="0" borderId="40" xfId="8" applyFont="1" applyFill="1" applyBorder="1"/>
    <xf numFmtId="43" fontId="13" fillId="7" borderId="41" xfId="5" applyFont="1" applyFill="1" applyBorder="1" applyAlignment="1">
      <alignment horizontal="center"/>
    </xf>
    <xf numFmtId="0" fontId="26" fillId="0" borderId="41" xfId="8" applyFont="1" applyFill="1" applyBorder="1" applyAlignment="1">
      <alignment horizontal="center"/>
    </xf>
    <xf numFmtId="0" fontId="13" fillId="0" borderId="41" xfId="8" applyFont="1" applyFill="1" applyBorder="1" applyAlignment="1">
      <alignment horizontal="center"/>
    </xf>
    <xf numFmtId="0" fontId="34" fillId="0" borderId="0" xfId="8" applyFont="1" applyFill="1" applyAlignment="1">
      <alignment wrapText="1"/>
    </xf>
    <xf numFmtId="43" fontId="35" fillId="7" borderId="0" xfId="5" applyFont="1" applyFill="1" applyBorder="1" applyAlignment="1">
      <alignment horizontal="right"/>
    </xf>
    <xf numFmtId="0" fontId="70" fillId="0" borderId="0" xfId="8" applyFont="1" applyFill="1" applyBorder="1" applyAlignment="1">
      <alignment horizontal="center" vertical="center" wrapText="1"/>
    </xf>
    <xf numFmtId="0" fontId="35" fillId="0" borderId="0" xfId="8" applyFont="1" applyFill="1" applyBorder="1" applyAlignment="1">
      <alignment horizontal="right"/>
    </xf>
    <xf numFmtId="0" fontId="35" fillId="0" borderId="0" xfId="8" applyFont="1" applyFill="1" applyAlignment="1"/>
    <xf numFmtId="4" fontId="60" fillId="0" borderId="0" xfId="8" applyNumberFormat="1" applyFill="1" applyBorder="1"/>
    <xf numFmtId="0" fontId="60" fillId="0" borderId="0" xfId="8" applyFill="1" applyBorder="1" applyAlignment="1">
      <alignment wrapText="1"/>
    </xf>
    <xf numFmtId="0" fontId="60" fillId="0" borderId="0" xfId="8" applyFill="1" applyBorder="1" applyAlignment="1"/>
    <xf numFmtId="0" fontId="36" fillId="0" borderId="0" xfId="8" applyFont="1" applyFill="1" applyBorder="1" applyAlignment="1"/>
    <xf numFmtId="0" fontId="37" fillId="0" borderId="0" xfId="8" applyFont="1" applyFill="1" applyBorder="1" applyAlignment="1">
      <alignment horizontal="center" wrapText="1"/>
    </xf>
    <xf numFmtId="4" fontId="37" fillId="0" borderId="42" xfId="8" applyNumberFormat="1" applyFont="1" applyFill="1" applyBorder="1" applyAlignment="1">
      <alignment horizontal="center" wrapText="1"/>
    </xf>
    <xf numFmtId="4" fontId="37" fillId="0" borderId="43" xfId="8" applyNumberFormat="1" applyFont="1" applyFill="1" applyBorder="1" applyAlignment="1">
      <alignment horizontal="center" wrapText="1"/>
    </xf>
    <xf numFmtId="4" fontId="37" fillId="0" borderId="44" xfId="8" applyNumberFormat="1" applyFont="1" applyFill="1" applyBorder="1" applyAlignment="1">
      <alignment horizontal="center" wrapText="1"/>
    </xf>
    <xf numFmtId="4" fontId="37" fillId="0" borderId="45" xfId="8" applyNumberFormat="1" applyFont="1" applyFill="1" applyBorder="1" applyAlignment="1">
      <alignment horizontal="center" wrapText="1"/>
    </xf>
    <xf numFmtId="0" fontId="37" fillId="0" borderId="43" xfId="8" applyFont="1" applyFill="1" applyBorder="1" applyAlignment="1">
      <alignment horizontal="right" wrapText="1"/>
    </xf>
    <xf numFmtId="0" fontId="37" fillId="0" borderId="45" xfId="8" applyFont="1" applyFill="1" applyBorder="1" applyAlignment="1">
      <alignment horizontal="center" wrapText="1"/>
    </xf>
    <xf numFmtId="4" fontId="60" fillId="0" borderId="46" xfId="8" applyNumberFormat="1" applyFill="1" applyBorder="1" applyAlignment="1">
      <alignment horizontal="center"/>
    </xf>
    <xf numFmtId="4" fontId="60" fillId="0" borderId="47" xfId="8" applyNumberFormat="1" applyFill="1" applyBorder="1" applyAlignment="1">
      <alignment horizontal="center"/>
    </xf>
    <xf numFmtId="4" fontId="60" fillId="0" borderId="48" xfId="8" applyNumberFormat="1" applyFill="1" applyBorder="1" applyAlignment="1">
      <alignment horizontal="center"/>
    </xf>
    <xf numFmtId="4" fontId="60" fillId="0" borderId="37" xfId="8" applyNumberFormat="1" applyFill="1" applyBorder="1" applyAlignment="1">
      <alignment horizontal="center"/>
    </xf>
    <xf numFmtId="0" fontId="60" fillId="0" borderId="27" xfId="8" applyFont="1" applyFill="1" applyBorder="1" applyAlignment="1">
      <alignment horizontal="left" wrapText="1"/>
    </xf>
    <xf numFmtId="0" fontId="60" fillId="0" borderId="49" xfId="8" applyFont="1" applyFill="1" applyBorder="1" applyAlignment="1"/>
    <xf numFmtId="4" fontId="13" fillId="0" borderId="50" xfId="8" applyNumberFormat="1" applyFont="1" applyFill="1" applyBorder="1" applyAlignment="1">
      <alignment horizontal="center"/>
    </xf>
    <xf numFmtId="4" fontId="13" fillId="0" borderId="40" xfId="8" applyNumberFormat="1" applyFont="1" applyFill="1" applyBorder="1" applyAlignment="1">
      <alignment horizontal="center"/>
    </xf>
    <xf numFmtId="0" fontId="37" fillId="0" borderId="51" xfId="8" applyFont="1" applyFill="1" applyBorder="1" applyAlignment="1">
      <alignment horizontal="left" wrapText="1"/>
    </xf>
    <xf numFmtId="0" fontId="37" fillId="0" borderId="40" xfId="8" applyFont="1" applyFill="1" applyBorder="1" applyAlignment="1">
      <alignment horizontal="center" wrapText="1"/>
    </xf>
    <xf numFmtId="0" fontId="60" fillId="0" borderId="48" xfId="8" applyFill="1" applyBorder="1" applyAlignment="1">
      <alignment horizontal="left" wrapText="1"/>
    </xf>
    <xf numFmtId="0" fontId="25" fillId="0" borderId="37" xfId="8" quotePrefix="1" applyFont="1" applyFill="1" applyBorder="1" applyAlignment="1">
      <alignment horizontal="center" wrapText="1"/>
    </xf>
    <xf numFmtId="0" fontId="25" fillId="0" borderId="37" xfId="8" applyFont="1" applyFill="1" applyBorder="1" applyAlignment="1">
      <alignment horizontal="center" wrapText="1"/>
    </xf>
    <xf numFmtId="0" fontId="37" fillId="0" borderId="47" xfId="8" applyFont="1" applyFill="1" applyBorder="1" applyAlignment="1">
      <alignment horizontal="left" wrapText="1"/>
    </xf>
    <xf numFmtId="0" fontId="37" fillId="0" borderId="37" xfId="8" quotePrefix="1" applyFont="1" applyFill="1" applyBorder="1" applyAlignment="1">
      <alignment horizontal="center" wrapText="1"/>
    </xf>
    <xf numFmtId="0" fontId="60" fillId="0" borderId="47" xfId="8" applyFont="1" applyFill="1" applyBorder="1" applyAlignment="1">
      <alignment horizontal="left" wrapText="1"/>
    </xf>
    <xf numFmtId="0" fontId="60" fillId="0" borderId="37" xfId="8" applyFont="1" applyFill="1" applyBorder="1" applyAlignment="1">
      <alignment wrapText="1"/>
    </xf>
    <xf numFmtId="4" fontId="13" fillId="0" borderId="52" xfId="8" applyNumberFormat="1" applyFont="1" applyFill="1" applyBorder="1" applyAlignment="1">
      <alignment horizontal="center"/>
    </xf>
    <xf numFmtId="0" fontId="26" fillId="0" borderId="40" xfId="8" applyFont="1" applyFill="1" applyBorder="1" applyAlignment="1">
      <alignment horizontal="center" wrapText="1"/>
    </xf>
    <xf numFmtId="0" fontId="25" fillId="0" borderId="48" xfId="8" applyFont="1" applyFill="1" applyBorder="1" applyAlignment="1">
      <alignment horizontal="left" wrapText="1"/>
    </xf>
    <xf numFmtId="0" fontId="37" fillId="0" borderId="43" xfId="8" applyFont="1" applyFill="1" applyBorder="1" applyAlignment="1">
      <alignment horizontal="left" wrapText="1"/>
    </xf>
    <xf numFmtId="0" fontId="26" fillId="0" borderId="45" xfId="8" applyFont="1" applyFill="1" applyBorder="1" applyAlignment="1">
      <alignment horizontal="center" wrapText="1"/>
    </xf>
    <xf numFmtId="0" fontId="25" fillId="0" borderId="44" xfId="8" applyFont="1" applyFill="1" applyBorder="1" applyAlignment="1">
      <alignment horizontal="left" wrapText="1"/>
    </xf>
    <xf numFmtId="0" fontId="25" fillId="0" borderId="45" xfId="8" quotePrefix="1" applyFont="1" applyFill="1" applyBorder="1" applyAlignment="1">
      <alignment horizontal="center" wrapText="1"/>
    </xf>
    <xf numFmtId="2" fontId="11" fillId="0" borderId="48" xfId="8" applyNumberFormat="1" applyFont="1" applyFill="1" applyBorder="1" applyAlignment="1">
      <alignment horizontal="left" wrapText="1"/>
    </xf>
    <xf numFmtId="0" fontId="25" fillId="0" borderId="0" xfId="8" applyFont="1" applyFill="1" applyBorder="1" applyAlignment="1">
      <alignment horizontal="left" wrapText="1"/>
    </xf>
    <xf numFmtId="0" fontId="25" fillId="0" borderId="47" xfId="8" applyFont="1" applyFill="1" applyBorder="1" applyAlignment="1">
      <alignment horizontal="left" wrapText="1"/>
    </xf>
    <xf numFmtId="4" fontId="60" fillId="0" borderId="33" xfId="8" applyNumberFormat="1" applyFill="1" applyBorder="1" applyAlignment="1">
      <alignment horizontal="center"/>
    </xf>
    <xf numFmtId="4" fontId="60" fillId="0" borderId="53" xfId="8" applyNumberFormat="1" applyFill="1" applyBorder="1" applyAlignment="1">
      <alignment horizontal="center"/>
    </xf>
    <xf numFmtId="4" fontId="60" fillId="0" borderId="54" xfId="8" applyNumberFormat="1" applyFill="1" applyBorder="1" applyAlignment="1">
      <alignment horizontal="center"/>
    </xf>
    <xf numFmtId="4" fontId="60" fillId="0" borderId="55" xfId="8" applyNumberFormat="1" applyFill="1" applyBorder="1" applyAlignment="1">
      <alignment horizontal="center"/>
    </xf>
    <xf numFmtId="4" fontId="60" fillId="0" borderId="49" xfId="8" applyNumberFormat="1" applyFill="1" applyBorder="1" applyAlignment="1">
      <alignment horizontal="center"/>
    </xf>
    <xf numFmtId="2" fontId="41" fillId="0" borderId="48" xfId="8" applyNumberFormat="1" applyFont="1" applyFill="1" applyBorder="1" applyAlignment="1">
      <alignment horizontal="left" wrapText="1"/>
    </xf>
    <xf numFmtId="4" fontId="42" fillId="0" borderId="42" xfId="8" quotePrefix="1" applyNumberFormat="1" applyFont="1" applyFill="1" applyBorder="1" applyAlignment="1">
      <alignment horizontal="center" vertical="center" wrapText="1"/>
    </xf>
    <xf numFmtId="4" fontId="42" fillId="0" borderId="56" xfId="8" quotePrefix="1" applyNumberFormat="1" applyFont="1" applyFill="1" applyBorder="1" applyAlignment="1">
      <alignment horizontal="center" vertical="center" wrapText="1"/>
    </xf>
    <xf numFmtId="4" fontId="42" fillId="0" borderId="44" xfId="8" quotePrefix="1" applyNumberFormat="1" applyFont="1" applyFill="1" applyBorder="1" applyAlignment="1">
      <alignment horizontal="center" vertical="center" wrapText="1"/>
    </xf>
    <xf numFmtId="4" fontId="42" fillId="0" borderId="35" xfId="8" quotePrefix="1" applyNumberFormat="1" applyFont="1" applyFill="1" applyBorder="1" applyAlignment="1">
      <alignment horizontal="center" vertical="center" wrapText="1"/>
    </xf>
    <xf numFmtId="4" fontId="42" fillId="0" borderId="36" xfId="8" quotePrefix="1" applyNumberFormat="1" applyFont="1" applyFill="1" applyBorder="1" applyAlignment="1">
      <alignment horizontal="center" vertical="center" wrapText="1"/>
    </xf>
    <xf numFmtId="4" fontId="42" fillId="0" borderId="57" xfId="8" quotePrefix="1" applyNumberFormat="1" applyFont="1" applyFill="1" applyBorder="1" applyAlignment="1">
      <alignment horizontal="center" vertical="center" wrapText="1"/>
    </xf>
    <xf numFmtId="4" fontId="42" fillId="0" borderId="41" xfId="8" quotePrefix="1" applyNumberFormat="1" applyFont="1" applyFill="1" applyBorder="1" applyAlignment="1">
      <alignment horizontal="center" vertical="center" wrapText="1"/>
    </xf>
    <xf numFmtId="0" fontId="13" fillId="0" borderId="43" xfId="8" applyFont="1" applyFill="1" applyBorder="1" applyAlignment="1">
      <alignment horizontal="center" vertical="center" wrapText="1"/>
    </xf>
    <xf numFmtId="0" fontId="13" fillId="0" borderId="45" xfId="8" applyFont="1" applyFill="1" applyBorder="1" applyAlignment="1">
      <alignment horizontal="center" wrapText="1"/>
    </xf>
    <xf numFmtId="4" fontId="13" fillId="0" borderId="58" xfId="8" applyNumberFormat="1" applyFont="1" applyFill="1" applyBorder="1" applyAlignment="1">
      <alignment horizontal="center" vertical="center" wrapText="1"/>
    </xf>
    <xf numFmtId="4" fontId="13" fillId="0" borderId="59" xfId="8" applyNumberFormat="1" applyFont="1" applyFill="1" applyBorder="1" applyAlignment="1">
      <alignment horizontal="center" vertical="center" wrapText="1"/>
    </xf>
    <xf numFmtId="0" fontId="13" fillId="0" borderId="59" xfId="8" applyNumberFormat="1" applyFont="1" applyFill="1" applyBorder="1" applyAlignment="1">
      <alignment horizontal="center" vertical="center" wrapText="1"/>
    </xf>
    <xf numFmtId="0" fontId="13" fillId="0" borderId="39" xfId="8" applyNumberFormat="1" applyFont="1" applyFill="1" applyBorder="1" applyAlignment="1">
      <alignment horizontal="center" vertical="center" wrapText="1"/>
    </xf>
    <xf numFmtId="0" fontId="60" fillId="0" borderId="0" xfId="8" applyFill="1" applyBorder="1" applyAlignment="1">
      <alignment horizontal="left" wrapText="1"/>
    </xf>
    <xf numFmtId="4" fontId="60" fillId="0" borderId="42" xfId="8" applyNumberFormat="1" applyFill="1" applyBorder="1" applyAlignment="1">
      <alignment horizontal="center"/>
    </xf>
    <xf numFmtId="0" fontId="11" fillId="0" borderId="0" xfId="10" applyAlignment="1">
      <alignment vertical="center"/>
    </xf>
    <xf numFmtId="0" fontId="11" fillId="0" borderId="0" xfId="10" applyFill="1" applyAlignment="1">
      <alignment vertical="center"/>
    </xf>
    <xf numFmtId="0" fontId="11" fillId="0" borderId="0" xfId="10" applyAlignment="1">
      <alignment horizontal="center" vertical="center"/>
    </xf>
    <xf numFmtId="10" fontId="11" fillId="0" borderId="0" xfId="10" applyNumberFormat="1" applyFont="1" applyBorder="1" applyAlignment="1">
      <alignment vertical="center"/>
    </xf>
    <xf numFmtId="0" fontId="11" fillId="0" borderId="0" xfId="10" applyFont="1" applyBorder="1" applyAlignment="1">
      <alignment vertical="center"/>
    </xf>
    <xf numFmtId="1" fontId="11" fillId="0" borderId="0" xfId="10" applyNumberFormat="1" applyFont="1" applyBorder="1" applyAlignment="1">
      <alignment horizontal="center" vertical="center"/>
    </xf>
    <xf numFmtId="0" fontId="11" fillId="0" borderId="0" xfId="10" applyBorder="1" applyAlignment="1">
      <alignment vertical="center"/>
    </xf>
    <xf numFmtId="10" fontId="44" fillId="0" borderId="60" xfId="10" applyNumberFormat="1" applyFont="1" applyFill="1" applyBorder="1" applyAlignment="1">
      <alignment vertical="center"/>
    </xf>
    <xf numFmtId="0" fontId="44" fillId="0" borderId="61" xfId="10" applyFont="1" applyFill="1" applyBorder="1" applyAlignment="1">
      <alignment vertical="center"/>
    </xf>
    <xf numFmtId="0" fontId="44" fillId="0" borderId="62" xfId="10" applyFont="1" applyFill="1" applyBorder="1" applyAlignment="1">
      <alignment vertical="center"/>
    </xf>
    <xf numFmtId="1" fontId="44" fillId="0" borderId="62" xfId="10" applyNumberFormat="1" applyFont="1" applyFill="1" applyBorder="1" applyAlignment="1">
      <alignment horizontal="center" vertical="center"/>
    </xf>
    <xf numFmtId="0" fontId="44" fillId="0" borderId="63" xfId="10" applyFont="1" applyFill="1" applyBorder="1" applyAlignment="1">
      <alignment vertical="center"/>
    </xf>
    <xf numFmtId="0" fontId="44" fillId="0" borderId="64" xfId="10" applyFont="1" applyFill="1" applyBorder="1" applyAlignment="1">
      <alignment vertical="center"/>
    </xf>
    <xf numFmtId="10" fontId="34" fillId="0" borderId="65" xfId="10" applyNumberFormat="1" applyFont="1" applyFill="1" applyBorder="1" applyAlignment="1">
      <alignment horizontal="center" vertical="center" wrapText="1"/>
    </xf>
    <xf numFmtId="4" fontId="35" fillId="0" borderId="16" xfId="10" applyNumberFormat="1" applyFont="1" applyFill="1" applyBorder="1" applyAlignment="1">
      <alignment horizontal="center" vertical="center"/>
    </xf>
    <xf numFmtId="181" fontId="34" fillId="0" borderId="16" xfId="6" applyFont="1" applyFill="1" applyBorder="1" applyAlignment="1" applyProtection="1">
      <alignment horizontal="center" vertical="center"/>
    </xf>
    <xf numFmtId="0" fontId="45" fillId="0" borderId="7" xfId="10" applyFont="1" applyFill="1" applyBorder="1" applyAlignment="1">
      <alignment horizontal="right" vertical="center"/>
    </xf>
    <xf numFmtId="0" fontId="44" fillId="0" borderId="66" xfId="10" applyFont="1" applyFill="1" applyBorder="1" applyAlignment="1">
      <alignment vertical="center"/>
    </xf>
    <xf numFmtId="10" fontId="44" fillId="0" borderId="67" xfId="10" applyNumberFormat="1" applyFont="1" applyFill="1" applyBorder="1" applyAlignment="1">
      <alignment vertical="center"/>
    </xf>
    <xf numFmtId="0" fontId="44" fillId="0" borderId="68" xfId="10" applyFont="1" applyFill="1" applyBorder="1" applyAlignment="1">
      <alignment vertical="center"/>
    </xf>
    <xf numFmtId="0" fontId="44" fillId="0" borderId="69" xfId="10" applyFont="1" applyFill="1" applyBorder="1" applyAlignment="1">
      <alignment vertical="center"/>
    </xf>
    <xf numFmtId="1" fontId="44" fillId="0" borderId="69" xfId="10" applyNumberFormat="1" applyFont="1" applyFill="1" applyBorder="1" applyAlignment="1">
      <alignment horizontal="center" vertical="center"/>
    </xf>
    <xf numFmtId="0" fontId="44" fillId="0" borderId="70" xfId="10" applyFont="1" applyFill="1" applyBorder="1" applyAlignment="1">
      <alignment vertical="center"/>
    </xf>
    <xf numFmtId="0" fontId="44" fillId="0" borderId="0" xfId="10" applyFont="1"/>
    <xf numFmtId="10" fontId="44" fillId="0" borderId="60" xfId="10" applyNumberFormat="1" applyFont="1" applyBorder="1" applyAlignment="1">
      <alignment vertical="center"/>
    </xf>
    <xf numFmtId="0" fontId="44" fillId="0" borderId="61" xfId="10" applyFont="1" applyBorder="1" applyAlignment="1">
      <alignment vertical="center"/>
    </xf>
    <xf numFmtId="0" fontId="44" fillId="0" borderId="62" xfId="10" applyFont="1" applyBorder="1" applyAlignment="1">
      <alignment vertical="center"/>
    </xf>
    <xf numFmtId="1" fontId="44" fillId="0" borderId="62" xfId="10" applyNumberFormat="1" applyFont="1" applyBorder="1" applyAlignment="1">
      <alignment horizontal="center" vertical="center"/>
    </xf>
    <xf numFmtId="0" fontId="44" fillId="0" borderId="63" xfId="10" applyFont="1" applyBorder="1" applyAlignment="1">
      <alignment vertical="center"/>
    </xf>
    <xf numFmtId="0" fontId="44" fillId="0" borderId="64" xfId="10" applyFont="1" applyBorder="1" applyAlignment="1">
      <alignment vertical="center"/>
    </xf>
    <xf numFmtId="4" fontId="35" fillId="0" borderId="6" xfId="10" applyNumberFormat="1" applyFont="1" applyBorder="1" applyAlignment="1">
      <alignment horizontal="center" vertical="center"/>
    </xf>
    <xf numFmtId="4" fontId="35" fillId="0" borderId="16" xfId="10" applyNumberFormat="1" applyFont="1" applyBorder="1" applyAlignment="1">
      <alignment horizontal="center" vertical="center"/>
    </xf>
    <xf numFmtId="0" fontId="44" fillId="0" borderId="66" xfId="10" applyFont="1" applyBorder="1" applyAlignment="1">
      <alignment vertical="center"/>
    </xf>
    <xf numFmtId="10" fontId="44" fillId="0" borderId="67" xfId="10" applyNumberFormat="1" applyFont="1" applyBorder="1" applyAlignment="1">
      <alignment vertical="center"/>
    </xf>
    <xf numFmtId="0" fontId="44" fillId="0" borderId="68" xfId="10" applyFont="1" applyBorder="1" applyAlignment="1">
      <alignment vertical="center"/>
    </xf>
    <xf numFmtId="0" fontId="44" fillId="0" borderId="69" xfId="10" applyFont="1" applyBorder="1" applyAlignment="1">
      <alignment vertical="center"/>
    </xf>
    <xf numFmtId="1" fontId="44" fillId="0" borderId="69" xfId="10" applyNumberFormat="1" applyFont="1" applyBorder="1" applyAlignment="1">
      <alignment horizontal="center" vertical="center"/>
    </xf>
    <xf numFmtId="0" fontId="44" fillId="0" borderId="70" xfId="10" applyFont="1" applyBorder="1" applyAlignment="1">
      <alignment vertical="center"/>
    </xf>
    <xf numFmtId="4" fontId="11" fillId="0" borderId="0" xfId="10" applyNumberFormat="1" applyFill="1" applyAlignment="1">
      <alignment vertical="center"/>
    </xf>
    <xf numFmtId="10" fontId="34" fillId="0" borderId="60" xfId="10" applyNumberFormat="1" applyFont="1" applyFill="1" applyBorder="1" applyAlignment="1">
      <alignment horizontal="center" vertical="center" wrapText="1"/>
    </xf>
    <xf numFmtId="4" fontId="34" fillId="0" borderId="63" xfId="10" applyNumberFormat="1" applyFont="1" applyFill="1" applyBorder="1" applyAlignment="1">
      <alignment horizontal="center" vertical="center" wrapText="1"/>
    </xf>
    <xf numFmtId="4" fontId="34" fillId="0" borderId="62" xfId="10" applyNumberFormat="1" applyFont="1" applyFill="1" applyBorder="1" applyAlignment="1">
      <alignment horizontal="center" vertical="center" wrapText="1"/>
    </xf>
    <xf numFmtId="0" fontId="34" fillId="0" borderId="61" xfId="10" applyFont="1" applyFill="1" applyBorder="1" applyAlignment="1">
      <alignment vertical="center" wrapText="1"/>
    </xf>
    <xf numFmtId="0" fontId="34" fillId="0" borderId="64" xfId="10" applyFont="1" applyFill="1" applyBorder="1" applyAlignment="1">
      <alignment horizontal="center" vertical="center" wrapText="1"/>
    </xf>
    <xf numFmtId="10" fontId="47" fillId="0" borderId="65" xfId="10" applyNumberFormat="1" applyFont="1" applyFill="1" applyBorder="1" applyAlignment="1">
      <alignment horizontal="center" vertical="center" wrapText="1"/>
    </xf>
    <xf numFmtId="1" fontId="34" fillId="0" borderId="0" xfId="10" applyNumberFormat="1" applyFont="1" applyFill="1" applyBorder="1" applyAlignment="1">
      <alignment horizontal="center" vertical="center" wrapText="1"/>
    </xf>
    <xf numFmtId="1" fontId="34" fillId="0" borderId="16" xfId="10" applyNumberFormat="1" applyFont="1" applyFill="1" applyBorder="1" applyAlignment="1">
      <alignment horizontal="center" vertical="center" wrapText="1"/>
    </xf>
    <xf numFmtId="0" fontId="34" fillId="0" borderId="16" xfId="10" applyFont="1" applyFill="1" applyBorder="1" applyAlignment="1">
      <alignment horizontal="left" vertical="center"/>
    </xf>
    <xf numFmtId="0" fontId="34" fillId="0" borderId="71" xfId="10" applyFont="1" applyFill="1" applyBorder="1" applyAlignment="1">
      <alignment horizontal="center" vertical="center"/>
    </xf>
    <xf numFmtId="2" fontId="34" fillId="0" borderId="6" xfId="10" applyNumberFormat="1" applyFont="1" applyFill="1" applyBorder="1" applyAlignment="1">
      <alignment horizontal="center" vertical="center" wrapText="1"/>
    </xf>
    <xf numFmtId="2" fontId="34" fillId="0" borderId="16" xfId="10" applyNumberFormat="1" applyFont="1" applyFill="1" applyBorder="1" applyAlignment="1">
      <alignment horizontal="center" vertical="center" wrapText="1"/>
    </xf>
    <xf numFmtId="4" fontId="34" fillId="0" borderId="6" xfId="10" applyNumberFormat="1" applyFont="1" applyFill="1" applyBorder="1" applyAlignment="1">
      <alignment horizontal="center" vertical="center" wrapText="1"/>
    </xf>
    <xf numFmtId="4" fontId="34" fillId="0" borderId="16" xfId="10" applyNumberFormat="1" applyFont="1" applyFill="1" applyBorder="1" applyAlignment="1">
      <alignment horizontal="center" vertical="center" wrapText="1"/>
    </xf>
    <xf numFmtId="0" fontId="34" fillId="0" borderId="0" xfId="10" applyFont="1" applyFill="1" applyBorder="1" applyAlignment="1">
      <alignment vertical="center" wrapText="1"/>
    </xf>
    <xf numFmtId="0" fontId="34" fillId="0" borderId="66" xfId="10" applyFont="1" applyFill="1" applyBorder="1" applyAlignment="1">
      <alignment horizontal="center" vertical="center" wrapText="1"/>
    </xf>
    <xf numFmtId="0" fontId="34" fillId="0" borderId="6" xfId="10" applyFont="1" applyFill="1" applyBorder="1" applyAlignment="1">
      <alignment horizontal="left" vertical="center"/>
    </xf>
    <xf numFmtId="1" fontId="34" fillId="0" borderId="69" xfId="10" applyNumberFormat="1" applyFont="1" applyFill="1" applyBorder="1" applyAlignment="1">
      <alignment horizontal="center" vertical="center" wrapText="1"/>
    </xf>
    <xf numFmtId="0" fontId="45" fillId="0" borderId="0" xfId="10" applyFont="1" applyFill="1" applyBorder="1" applyAlignment="1">
      <alignment vertical="center" wrapText="1"/>
    </xf>
    <xf numFmtId="0" fontId="34" fillId="0" borderId="62" xfId="10" applyFont="1" applyFill="1" applyBorder="1" applyAlignment="1">
      <alignment vertical="center" wrapText="1"/>
    </xf>
    <xf numFmtId="10" fontId="44" fillId="0" borderId="65" xfId="10" applyNumberFormat="1" applyFont="1" applyBorder="1" applyAlignment="1">
      <alignment vertical="center"/>
    </xf>
    <xf numFmtId="0" fontId="44" fillId="0" borderId="0" xfId="10" applyFont="1" applyBorder="1" applyAlignment="1">
      <alignment vertical="center"/>
    </xf>
    <xf numFmtId="0" fontId="44" fillId="0" borderId="16" xfId="10" applyFont="1" applyBorder="1" applyAlignment="1">
      <alignment vertical="center"/>
    </xf>
    <xf numFmtId="1" fontId="44" fillId="0" borderId="0" xfId="10" applyNumberFormat="1" applyFont="1" applyBorder="1" applyAlignment="1">
      <alignment horizontal="center" vertical="center"/>
    </xf>
    <xf numFmtId="0" fontId="34" fillId="0" borderId="66" xfId="10" applyFont="1" applyFill="1" applyBorder="1" applyAlignment="1">
      <alignment horizontal="center" vertical="center"/>
    </xf>
    <xf numFmtId="0" fontId="44" fillId="0" borderId="16" xfId="10" applyFont="1" applyFill="1" applyBorder="1" applyAlignment="1">
      <alignment horizontal="left" vertical="center"/>
    </xf>
    <xf numFmtId="0" fontId="47" fillId="0" borderId="71" xfId="10" applyFont="1" applyFill="1" applyBorder="1" applyAlignment="1">
      <alignment horizontal="center" vertical="center"/>
    </xf>
    <xf numFmtId="0" fontId="47" fillId="0" borderId="16" xfId="10" applyFont="1" applyFill="1" applyBorder="1" applyAlignment="1">
      <alignment horizontal="left" vertical="center"/>
    </xf>
    <xf numFmtId="0" fontId="34" fillId="0" borderId="16" xfId="10" applyFont="1" applyFill="1" applyBorder="1" applyAlignment="1">
      <alignment horizontal="right" vertical="center"/>
    </xf>
    <xf numFmtId="2" fontId="47" fillId="0" borderId="6" xfId="10" applyNumberFormat="1" applyFont="1" applyFill="1" applyBorder="1" applyAlignment="1">
      <alignment horizontal="center" vertical="center" wrapText="1"/>
    </xf>
    <xf numFmtId="2" fontId="47" fillId="0" borderId="16" xfId="10" applyNumberFormat="1" applyFont="1" applyFill="1" applyBorder="1" applyAlignment="1">
      <alignment horizontal="center" vertical="center" wrapText="1"/>
    </xf>
    <xf numFmtId="4" fontId="47" fillId="0" borderId="16" xfId="10" applyNumberFormat="1" applyFont="1" applyFill="1" applyBorder="1" applyAlignment="1">
      <alignment horizontal="center" vertical="center" wrapText="1"/>
    </xf>
    <xf numFmtId="0" fontId="47" fillId="0" borderId="16" xfId="10" applyFont="1" applyFill="1" applyBorder="1" applyAlignment="1">
      <alignment horizontal="right" vertical="center"/>
    </xf>
    <xf numFmtId="4" fontId="47" fillId="0" borderId="48" xfId="10" applyNumberFormat="1" applyFont="1" applyFill="1" applyBorder="1" applyAlignment="1">
      <alignment horizontal="center" vertical="center" wrapText="1"/>
    </xf>
    <xf numFmtId="0" fontId="44" fillId="0" borderId="16" xfId="10" applyFont="1" applyFill="1" applyBorder="1" applyAlignment="1">
      <alignment horizontal="right" vertical="center"/>
    </xf>
    <xf numFmtId="0" fontId="47" fillId="0" borderId="16" xfId="10" applyFont="1" applyFill="1" applyBorder="1" applyAlignment="1">
      <alignment vertical="center"/>
    </xf>
    <xf numFmtId="0" fontId="34" fillId="0" borderId="71" xfId="10" applyFont="1" applyFill="1" applyBorder="1" applyAlignment="1">
      <alignment vertical="center"/>
    </xf>
    <xf numFmtId="0" fontId="45" fillId="0" borderId="71" xfId="10" applyFont="1" applyFill="1" applyBorder="1" applyAlignment="1">
      <alignment vertical="center"/>
    </xf>
    <xf numFmtId="0" fontId="44" fillId="0" borderId="71" xfId="10" applyFont="1" applyBorder="1" applyAlignment="1">
      <alignment vertical="center"/>
    </xf>
    <xf numFmtId="0" fontId="44" fillId="0" borderId="0" xfId="10" applyFont="1" applyBorder="1" applyAlignment="1">
      <alignment horizontal="center" vertical="center"/>
    </xf>
    <xf numFmtId="4" fontId="34" fillId="0" borderId="48" xfId="10" applyNumberFormat="1" applyFont="1" applyFill="1" applyBorder="1" applyAlignment="1">
      <alignment horizontal="center" vertical="center" wrapText="1"/>
    </xf>
    <xf numFmtId="4" fontId="44" fillId="0" borderId="0" xfId="10" applyNumberFormat="1" applyFont="1" applyFill="1" applyBorder="1" applyAlignment="1">
      <alignment horizontal="center" vertical="center" wrapText="1"/>
    </xf>
    <xf numFmtId="10" fontId="35" fillId="0" borderId="65" xfId="10" applyNumberFormat="1" applyFont="1" applyBorder="1" applyAlignment="1">
      <alignment vertical="center"/>
    </xf>
    <xf numFmtId="0" fontId="35" fillId="0" borderId="0" xfId="10" applyFont="1" applyBorder="1" applyAlignment="1">
      <alignment vertical="center"/>
    </xf>
    <xf numFmtId="0" fontId="35" fillId="0" borderId="16" xfId="10" applyFont="1" applyBorder="1" applyAlignment="1">
      <alignment vertical="center"/>
    </xf>
    <xf numFmtId="0" fontId="34" fillId="0" borderId="16" xfId="10" applyFont="1" applyFill="1" applyBorder="1" applyAlignment="1">
      <alignment horizontal="left" vertical="center" wrapText="1"/>
    </xf>
    <xf numFmtId="0" fontId="47" fillId="0" borderId="0" xfId="10" applyFont="1" applyFill="1" applyBorder="1" applyAlignment="1">
      <alignment horizontal="center" vertical="center"/>
    </xf>
    <xf numFmtId="0" fontId="34" fillId="0" borderId="16" xfId="10" applyFont="1" applyFill="1" applyBorder="1" applyAlignment="1">
      <alignment horizontal="center" vertical="center"/>
    </xf>
    <xf numFmtId="2" fontId="34" fillId="0" borderId="62" xfId="10" applyNumberFormat="1" applyFont="1" applyFill="1" applyBorder="1" applyAlignment="1">
      <alignment horizontal="center" vertical="center" wrapText="1"/>
    </xf>
    <xf numFmtId="0" fontId="35" fillId="0" borderId="16" xfId="10" applyFont="1" applyFill="1" applyBorder="1" applyAlignment="1">
      <alignment horizontal="left" vertical="center"/>
    </xf>
    <xf numFmtId="0" fontId="44" fillId="0" borderId="0" xfId="10" applyFont="1" applyFill="1" applyBorder="1" applyAlignment="1">
      <alignment vertical="center"/>
    </xf>
    <xf numFmtId="0" fontId="44" fillId="0" borderId="16" xfId="10" applyFont="1" applyFill="1" applyBorder="1" applyAlignment="1">
      <alignment vertical="center"/>
    </xf>
    <xf numFmtId="1" fontId="47" fillId="0" borderId="0" xfId="10" applyNumberFormat="1" applyFont="1" applyFill="1" applyBorder="1" applyAlignment="1">
      <alignment horizontal="center" vertical="center" wrapText="1"/>
    </xf>
    <xf numFmtId="0" fontId="34" fillId="0" borderId="71" xfId="10" applyFont="1" applyFill="1" applyBorder="1" applyAlignment="1">
      <alignment horizontal="center" vertical="center" wrapText="1"/>
    </xf>
    <xf numFmtId="0" fontId="44" fillId="0" borderId="0" xfId="10" applyFont="1" applyAlignment="1">
      <alignment wrapText="1"/>
    </xf>
    <xf numFmtId="0" fontId="44" fillId="0" borderId="6" xfId="10" applyFont="1" applyBorder="1" applyAlignment="1">
      <alignment vertical="center"/>
    </xf>
    <xf numFmtId="0" fontId="44" fillId="0" borderId="16" xfId="10" applyFont="1" applyBorder="1" applyAlignment="1">
      <alignment horizontal="center" vertical="center"/>
    </xf>
    <xf numFmtId="0" fontId="44" fillId="0" borderId="6" xfId="10" applyFont="1" applyBorder="1" applyAlignment="1">
      <alignment horizontal="center" vertical="center"/>
    </xf>
    <xf numFmtId="0" fontId="34" fillId="0" borderId="7" xfId="10" applyFont="1" applyFill="1" applyBorder="1" applyAlignment="1">
      <alignment horizontal="left" vertical="center" wrapText="1"/>
    </xf>
    <xf numFmtId="0" fontId="34" fillId="0" borderId="72" xfId="10" applyFont="1" applyFill="1" applyBorder="1" applyAlignment="1">
      <alignment horizontal="center" vertical="center"/>
    </xf>
    <xf numFmtId="0" fontId="47" fillId="0" borderId="16" xfId="10" applyFont="1" applyFill="1" applyBorder="1" applyAlignment="1">
      <alignment horizontal="right" vertical="center" wrapText="1"/>
    </xf>
    <xf numFmtId="0" fontId="34" fillId="0" borderId="16" xfId="10" applyFont="1" applyFill="1" applyBorder="1" applyAlignment="1">
      <alignment horizontal="right" vertical="center" wrapText="1"/>
    </xf>
    <xf numFmtId="10" fontId="47" fillId="0" borderId="65" xfId="10" applyNumberFormat="1" applyFont="1" applyFill="1" applyBorder="1" applyAlignment="1">
      <alignment horizontal="left" vertical="center" wrapText="1"/>
    </xf>
    <xf numFmtId="0" fontId="47" fillId="0" borderId="16" xfId="10" applyFont="1" applyFill="1" applyBorder="1" applyAlignment="1">
      <alignment horizontal="left" vertical="center" wrapText="1"/>
    </xf>
    <xf numFmtId="1" fontId="47" fillId="0" borderId="0" xfId="10" applyNumberFormat="1" applyFont="1" applyFill="1" applyBorder="1" applyAlignment="1">
      <alignment horizontal="center" vertical="center"/>
    </xf>
    <xf numFmtId="10" fontId="46" fillId="0" borderId="65" xfId="10" applyNumberFormat="1" applyFont="1" applyFill="1" applyBorder="1" applyAlignment="1">
      <alignment vertical="center" wrapText="1"/>
    </xf>
    <xf numFmtId="1" fontId="46" fillId="0" borderId="0" xfId="10" applyNumberFormat="1" applyFont="1" applyFill="1" applyBorder="1" applyAlignment="1">
      <alignment horizontal="center" vertical="center" wrapText="1"/>
    </xf>
    <xf numFmtId="0" fontId="34" fillId="0" borderId="16" xfId="10" applyFont="1" applyFill="1" applyBorder="1" applyAlignment="1">
      <alignment vertical="center" wrapText="1"/>
    </xf>
    <xf numFmtId="0" fontId="45" fillId="0" borderId="71" xfId="10" applyFont="1" applyFill="1" applyBorder="1" applyAlignment="1">
      <alignment vertical="center" wrapText="1"/>
    </xf>
    <xf numFmtId="0" fontId="48" fillId="0" borderId="0" xfId="10" applyFont="1" applyFill="1" applyBorder="1" applyAlignment="1">
      <alignment vertical="center"/>
    </xf>
    <xf numFmtId="0" fontId="36" fillId="0" borderId="63" xfId="10" applyFont="1" applyFill="1" applyBorder="1" applyAlignment="1">
      <alignment vertical="center"/>
    </xf>
    <xf numFmtId="0" fontId="43" fillId="0" borderId="0" xfId="10" applyFont="1" applyFill="1" applyBorder="1" applyAlignment="1">
      <alignment vertical="center"/>
    </xf>
    <xf numFmtId="0" fontId="13" fillId="0" borderId="0" xfId="10" applyFont="1" applyFill="1" applyAlignment="1">
      <alignment vertical="center"/>
    </xf>
    <xf numFmtId="0" fontId="43" fillId="0" borderId="0" xfId="10" applyFont="1" applyFill="1" applyBorder="1" applyAlignment="1">
      <alignment horizontal="right" vertical="center"/>
    </xf>
    <xf numFmtId="2" fontId="11" fillId="0" borderId="0" xfId="10" applyNumberFormat="1" applyFill="1" applyAlignment="1">
      <alignment vertical="center"/>
    </xf>
    <xf numFmtId="0" fontId="48" fillId="0" borderId="0" xfId="10" applyFont="1" applyFill="1" applyBorder="1" applyAlignment="1">
      <alignment horizontal="center" vertical="center" wrapText="1"/>
    </xf>
    <xf numFmtId="4" fontId="11" fillId="0" borderId="0" xfId="10" applyNumberFormat="1" applyAlignment="1">
      <alignment vertical="center"/>
    </xf>
    <xf numFmtId="2" fontId="11" fillId="0" borderId="0" xfId="10" applyNumberFormat="1" applyAlignment="1">
      <alignment vertical="center"/>
    </xf>
    <xf numFmtId="2" fontId="49" fillId="0" borderId="0" xfId="10" applyNumberFormat="1" applyFont="1" applyFill="1" applyBorder="1" applyAlignment="1">
      <alignment horizontal="center" vertical="center" wrapText="1"/>
    </xf>
    <xf numFmtId="0" fontId="48" fillId="0" borderId="0" xfId="1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79" fontId="24" fillId="0" borderId="0" xfId="2" applyFont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179" fontId="50" fillId="2" borderId="59" xfId="2" applyFont="1" applyFill="1" applyBorder="1" applyAlignment="1">
      <alignment horizontal="center" vertical="center" wrapText="1"/>
    </xf>
    <xf numFmtId="49" fontId="50" fillId="2" borderId="59" xfId="0" applyNumberFormat="1" applyFont="1" applyFill="1" applyBorder="1" applyAlignment="1">
      <alignment horizontal="center" vertical="center" wrapText="1"/>
    </xf>
    <xf numFmtId="1" fontId="50" fillId="2" borderId="59" xfId="0" applyNumberFormat="1" applyFont="1" applyFill="1" applyBorder="1" applyAlignment="1">
      <alignment horizontal="center" vertical="center" wrapText="1"/>
    </xf>
    <xf numFmtId="179" fontId="50" fillId="4" borderId="59" xfId="2" applyFont="1" applyFill="1" applyBorder="1" applyAlignment="1">
      <alignment horizontal="center" vertical="center" wrapText="1"/>
    </xf>
    <xf numFmtId="49" fontId="50" fillId="4" borderId="59" xfId="0" applyNumberFormat="1" applyFont="1" applyFill="1" applyBorder="1" applyAlignment="1">
      <alignment horizontal="center" vertical="center" wrapText="1"/>
    </xf>
    <xf numFmtId="1" fontId="50" fillId="4" borderId="59" xfId="0" applyNumberFormat="1" applyFont="1" applyFill="1" applyBorder="1" applyAlignment="1">
      <alignment horizontal="center" vertical="center" wrapText="1"/>
    </xf>
    <xf numFmtId="179" fontId="51" fillId="9" borderId="59" xfId="2" applyFont="1" applyFill="1" applyBorder="1" applyAlignment="1">
      <alignment horizontal="center" vertical="center" wrapText="1"/>
    </xf>
    <xf numFmtId="49" fontId="51" fillId="9" borderId="59" xfId="0" applyNumberFormat="1" applyFont="1" applyFill="1" applyBorder="1" applyAlignment="1">
      <alignment horizontal="center" vertical="center" wrapText="1"/>
    </xf>
    <xf numFmtId="2" fontId="10" fillId="2" borderId="59" xfId="0" applyNumberFormat="1" applyFont="1" applyFill="1" applyBorder="1" applyAlignment="1">
      <alignment horizontal="right"/>
    </xf>
    <xf numFmtId="49" fontId="10" fillId="2" borderId="59" xfId="0" applyNumberFormat="1" applyFont="1" applyFill="1" applyBorder="1" applyAlignment="1">
      <alignment horizontal="left"/>
    </xf>
    <xf numFmtId="2" fontId="10" fillId="4" borderId="59" xfId="0" applyNumberFormat="1" applyFont="1" applyFill="1" applyBorder="1" applyAlignment="1">
      <alignment horizontal="right"/>
    </xf>
    <xf numFmtId="49" fontId="10" fillId="4" borderId="59" xfId="0" applyNumberFormat="1" applyFont="1" applyFill="1" applyBorder="1" applyAlignment="1">
      <alignment horizontal="left"/>
    </xf>
    <xf numFmtId="49" fontId="52" fillId="9" borderId="59" xfId="0" applyNumberFormat="1" applyFont="1" applyFill="1" applyBorder="1" applyAlignment="1">
      <alignment horizontal="right"/>
    </xf>
    <xf numFmtId="49" fontId="52" fillId="9" borderId="59" xfId="0" applyNumberFormat="1" applyFont="1" applyFill="1" applyBorder="1" applyAlignment="1">
      <alignment horizontal="left"/>
    </xf>
    <xf numFmtId="0" fontId="53" fillId="0" borderId="0" xfId="0" applyFont="1" applyAlignment="1">
      <alignment horizontal="center" vertical="center" wrapText="1"/>
    </xf>
    <xf numFmtId="179" fontId="53" fillId="0" borderId="0" xfId="2" applyFont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179" fontId="54" fillId="4" borderId="59" xfId="2" applyFont="1" applyFill="1" applyBorder="1" applyAlignment="1">
      <alignment horizontal="center" vertical="center" wrapText="1"/>
    </xf>
    <xf numFmtId="49" fontId="54" fillId="4" borderId="59" xfId="0" applyNumberFormat="1" applyFont="1" applyFill="1" applyBorder="1" applyAlignment="1">
      <alignment horizontal="center" vertical="center" wrapText="1"/>
    </xf>
    <xf numFmtId="179" fontId="54" fillId="2" borderId="59" xfId="2" applyFont="1" applyFill="1" applyBorder="1" applyAlignment="1">
      <alignment horizontal="center" vertical="center" wrapText="1"/>
    </xf>
    <xf numFmtId="49" fontId="54" fillId="2" borderId="59" xfId="0" applyNumberFormat="1" applyFont="1" applyFill="1" applyBorder="1" applyAlignment="1">
      <alignment horizontal="center" vertical="center" wrapText="1"/>
    </xf>
    <xf numFmtId="179" fontId="55" fillId="9" borderId="59" xfId="2" applyFont="1" applyFill="1" applyBorder="1" applyAlignment="1">
      <alignment horizontal="center" vertical="center" wrapText="1"/>
    </xf>
    <xf numFmtId="49" fontId="55" fillId="9" borderId="59" xfId="0" applyNumberFormat="1" applyFont="1" applyFill="1" applyBorder="1" applyAlignment="1">
      <alignment horizontal="center" vertical="center" wrapText="1"/>
    </xf>
    <xf numFmtId="0" fontId="56" fillId="0" borderId="0" xfId="11" applyNumberFormat="1" applyFont="1" applyFill="1" applyBorder="1" applyAlignment="1">
      <alignment horizontal="center" vertical="center" wrapText="1"/>
    </xf>
    <xf numFmtId="4" fontId="57" fillId="0" borderId="59" xfId="11" applyNumberFormat="1" applyFont="1" applyFill="1" applyBorder="1" applyAlignment="1">
      <alignment horizontal="center" vertical="center" wrapText="1"/>
    </xf>
    <xf numFmtId="0" fontId="57" fillId="0" borderId="59" xfId="11" applyNumberFormat="1" applyFont="1" applyFill="1" applyBorder="1" applyAlignment="1">
      <alignment horizontal="center" vertical="center" wrapText="1"/>
    </xf>
    <xf numFmtId="0" fontId="56" fillId="0" borderId="59" xfId="11" applyNumberFormat="1" applyFont="1" applyFill="1" applyBorder="1" applyAlignment="1">
      <alignment horizontal="center" vertical="center" wrapText="1"/>
    </xf>
    <xf numFmtId="4" fontId="56" fillId="0" borderId="59" xfId="11" applyNumberFormat="1" applyFont="1" applyFill="1" applyBorder="1" applyAlignment="1">
      <alignment horizontal="center" vertical="center" wrapText="1"/>
    </xf>
    <xf numFmtId="49" fontId="56" fillId="0" borderId="59" xfId="11" applyNumberFormat="1" applyFont="1" applyFill="1" applyBorder="1" applyAlignment="1">
      <alignment horizontal="center" vertical="center" wrapText="1"/>
    </xf>
    <xf numFmtId="4" fontId="58" fillId="0" borderId="59" xfId="11" applyNumberFormat="1" applyFont="1" applyFill="1" applyBorder="1" applyAlignment="1">
      <alignment horizontal="center" vertical="center" wrapText="1"/>
    </xf>
    <xf numFmtId="0" fontId="58" fillId="0" borderId="59" xfId="11" applyNumberFormat="1" applyFont="1" applyFill="1" applyBorder="1" applyAlignment="1">
      <alignment horizontal="center" vertical="center" wrapText="1"/>
    </xf>
    <xf numFmtId="49" fontId="59" fillId="10" borderId="59" xfId="11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179" fontId="5" fillId="2" borderId="5" xfId="2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179" fontId="5" fillId="2" borderId="9" xfId="2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49" fontId="4" fillId="2" borderId="1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9" fontId="4" fillId="2" borderId="9" xfId="0" applyNumberFormat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7" fillId="3" borderId="0" xfId="0" applyNumberFormat="1" applyFont="1" applyFill="1" applyAlignment="1">
      <alignment horizontal="left" vertical="center"/>
    </xf>
    <xf numFmtId="4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179" fontId="4" fillId="2" borderId="5" xfId="2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63" fillId="5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wrapText="1"/>
    </xf>
    <xf numFmtId="0" fontId="68" fillId="0" borderId="76" xfId="8" applyFont="1" applyFill="1" applyBorder="1" applyAlignment="1">
      <alignment horizontal="left" wrapText="1"/>
    </xf>
    <xf numFmtId="0" fontId="68" fillId="0" borderId="29" xfId="8" applyFont="1" applyFill="1" applyBorder="1" applyAlignment="1">
      <alignment horizontal="left" wrapText="1"/>
    </xf>
    <xf numFmtId="0" fontId="68" fillId="0" borderId="74" xfId="8" applyFont="1" applyFill="1" applyBorder="1" applyAlignment="1">
      <alignment horizontal="left"/>
    </xf>
    <xf numFmtId="0" fontId="68" fillId="0" borderId="41" xfId="8" applyFont="1" applyFill="1" applyBorder="1" applyAlignment="1">
      <alignment horizontal="left"/>
    </xf>
    <xf numFmtId="0" fontId="68" fillId="0" borderId="56" xfId="8" applyFont="1" applyFill="1" applyBorder="1" applyAlignment="1">
      <alignment horizontal="left"/>
    </xf>
    <xf numFmtId="0" fontId="60" fillId="7" borderId="0" xfId="8" applyFill="1" applyBorder="1" applyAlignment="1">
      <alignment vertical="center" wrapText="1"/>
    </xf>
    <xf numFmtId="0" fontId="35" fillId="0" borderId="0" xfId="8" applyFont="1" applyFill="1" applyBorder="1" applyAlignment="1">
      <alignment horizontal="right"/>
    </xf>
    <xf numFmtId="0" fontId="34" fillId="0" borderId="0" xfId="8" applyFont="1" applyFill="1" applyBorder="1" applyAlignment="1">
      <alignment horizontal="center" wrapText="1"/>
    </xf>
    <xf numFmtId="0" fontId="66" fillId="7" borderId="0" xfId="8" applyFont="1" applyFill="1" applyBorder="1" applyAlignment="1">
      <alignment vertical="center" wrapText="1"/>
    </xf>
    <xf numFmtId="0" fontId="68" fillId="0" borderId="73" xfId="8" applyFont="1" applyFill="1" applyBorder="1" applyAlignment="1">
      <alignment horizontal="left" wrapText="1"/>
    </xf>
    <xf numFmtId="0" fontId="68" fillId="0" borderId="23" xfId="8" applyFont="1" applyFill="1" applyBorder="1" applyAlignment="1">
      <alignment horizontal="left" wrapText="1"/>
    </xf>
    <xf numFmtId="0" fontId="68" fillId="0" borderId="74" xfId="8" applyFont="1" applyFill="1" applyBorder="1" applyAlignment="1">
      <alignment horizontal="right"/>
    </xf>
    <xf numFmtId="0" fontId="68" fillId="0" borderId="75" xfId="8" applyFont="1" applyFill="1" applyBorder="1" applyAlignment="1">
      <alignment horizontal="right"/>
    </xf>
    <xf numFmtId="0" fontId="60" fillId="0" borderId="26" xfId="8" applyFill="1" applyBorder="1" applyAlignment="1">
      <alignment horizontal="left" vertical="center" wrapText="1"/>
    </xf>
    <xf numFmtId="0" fontId="60" fillId="0" borderId="33" xfId="8" applyFill="1" applyBorder="1" applyAlignment="1">
      <alignment horizontal="left" vertical="center" wrapText="1"/>
    </xf>
    <xf numFmtId="0" fontId="68" fillId="0" borderId="26" xfId="8" applyFont="1" applyFill="1" applyBorder="1" applyAlignment="1">
      <alignment horizontal="left" vertical="center" wrapText="1"/>
    </xf>
    <xf numFmtId="0" fontId="68" fillId="0" borderId="33" xfId="8" applyFont="1" applyFill="1" applyBorder="1" applyAlignment="1">
      <alignment horizontal="left" vertical="center" wrapText="1"/>
    </xf>
    <xf numFmtId="0" fontId="43" fillId="0" borderId="0" xfId="8" applyFont="1" applyFill="1" applyBorder="1" applyAlignment="1">
      <alignment horizontal="right" vertical="center"/>
    </xf>
    <xf numFmtId="0" fontId="43" fillId="0" borderId="0" xfId="8" applyFont="1" applyFill="1" applyBorder="1" applyAlignment="1">
      <alignment horizontal="center" vertical="center"/>
    </xf>
    <xf numFmtId="0" fontId="13" fillId="0" borderId="49" xfId="8" applyFont="1" applyFill="1" applyBorder="1" applyAlignment="1">
      <alignment horizontal="center" vertical="center" wrapText="1"/>
    </xf>
    <xf numFmtId="0" fontId="13" fillId="0" borderId="54" xfId="8" applyFont="1" applyFill="1" applyBorder="1" applyAlignment="1">
      <alignment horizontal="center" vertical="center" wrapText="1"/>
    </xf>
    <xf numFmtId="0" fontId="13" fillId="0" borderId="77" xfId="8" applyFont="1" applyFill="1" applyBorder="1" applyAlignment="1">
      <alignment horizontal="center" vertical="center" wrapText="1"/>
    </xf>
    <xf numFmtId="0" fontId="13" fillId="0" borderId="78" xfId="8" applyFont="1" applyFill="1" applyBorder="1" applyAlignment="1">
      <alignment horizontal="center" vertical="center" wrapText="1"/>
    </xf>
    <xf numFmtId="4" fontId="13" fillId="0" borderId="53" xfId="8" applyNumberFormat="1" applyFont="1" applyFill="1" applyBorder="1" applyAlignment="1">
      <alignment horizontal="center" vertical="center" wrapText="1"/>
    </xf>
    <xf numFmtId="4" fontId="13" fillId="0" borderId="79" xfId="8" applyNumberFormat="1" applyFont="1" applyFill="1" applyBorder="1" applyAlignment="1">
      <alignment horizontal="center" vertical="center" wrapText="1"/>
    </xf>
    <xf numFmtId="4" fontId="13" fillId="0" borderId="80" xfId="8" applyNumberFormat="1" applyFont="1" applyFill="1" applyBorder="1" applyAlignment="1">
      <alignment horizontal="center" vertical="center" wrapText="1"/>
    </xf>
    <xf numFmtId="4" fontId="13" fillId="0" borderId="81" xfId="8" applyNumberFormat="1" applyFont="1" applyFill="1" applyBorder="1" applyAlignment="1">
      <alignment horizontal="center" vertical="center" wrapText="1"/>
    </xf>
    <xf numFmtId="4" fontId="13" fillId="0" borderId="82" xfId="8" applyNumberFormat="1" applyFont="1" applyFill="1" applyBorder="1" applyAlignment="1">
      <alignment horizontal="center" vertical="center" wrapText="1"/>
    </xf>
    <xf numFmtId="4" fontId="13" fillId="0" borderId="83" xfId="8" applyNumberFormat="1" applyFont="1" applyFill="1" applyBorder="1" applyAlignment="1">
      <alignment horizontal="center" vertical="center" wrapText="1"/>
    </xf>
    <xf numFmtId="4" fontId="13" fillId="0" borderId="84" xfId="8" applyNumberFormat="1" applyFont="1" applyFill="1" applyBorder="1" applyAlignment="1">
      <alignment horizontal="center" vertical="center" wrapText="1"/>
    </xf>
    <xf numFmtId="0" fontId="34" fillId="0" borderId="87" xfId="10" applyFont="1" applyFill="1" applyBorder="1" applyAlignment="1">
      <alignment horizontal="center" vertical="center" wrapText="1"/>
    </xf>
    <xf numFmtId="0" fontId="44" fillId="0" borderId="0" xfId="10" applyNumberFormat="1" applyFont="1" applyAlignment="1">
      <alignment horizontal="center" vertical="center" wrapText="1"/>
    </xf>
    <xf numFmtId="0" fontId="34" fillId="0" borderId="62" xfId="10" applyNumberFormat="1" applyFont="1" applyFill="1" applyBorder="1" applyAlignment="1">
      <alignment horizontal="center" vertical="center" wrapText="1"/>
    </xf>
    <xf numFmtId="0" fontId="43" fillId="0" borderId="0" xfId="10" applyFont="1" applyFill="1" applyBorder="1" applyAlignment="1">
      <alignment horizontal="right" vertical="center"/>
    </xf>
    <xf numFmtId="0" fontId="43" fillId="0" borderId="0" xfId="10" applyFont="1" applyFill="1" applyBorder="1" applyAlignment="1">
      <alignment horizontal="center" vertical="center"/>
    </xf>
    <xf numFmtId="0" fontId="46" fillId="0" borderId="0" xfId="10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horizontal="left" vertical="center" wrapText="1"/>
    </xf>
    <xf numFmtId="0" fontId="34" fillId="0" borderId="61" xfId="10" applyNumberFormat="1" applyFont="1" applyFill="1" applyBorder="1" applyAlignment="1">
      <alignment horizontal="center" vertical="center" wrapText="1"/>
    </xf>
    <xf numFmtId="0" fontId="45" fillId="0" borderId="85" xfId="10" applyFont="1" applyFill="1" applyBorder="1" applyAlignment="1">
      <alignment horizontal="center" vertical="center" wrapText="1"/>
    </xf>
    <xf numFmtId="0" fontId="34" fillId="0" borderId="86" xfId="10" applyFont="1" applyFill="1" applyBorder="1" applyAlignment="1">
      <alignment horizontal="center" vertical="center" wrapText="1"/>
    </xf>
  </cellXfs>
  <cellStyles count="12">
    <cellStyle name="Euro" xfId="1"/>
    <cellStyle name="Migliaia" xfId="2" builtinId="3"/>
    <cellStyle name="Migliaia [0] 2" xfId="3"/>
    <cellStyle name="Migliaia 2" xfId="4"/>
    <cellStyle name="Migliaia 3" xfId="5"/>
    <cellStyle name="Migliaia 4" xfId="6"/>
    <cellStyle name="Normale" xfId="0" builtinId="0"/>
    <cellStyle name="Normale 2" xfId="7"/>
    <cellStyle name="Normale 3" xfId="8"/>
    <cellStyle name="Normale 4" xfId="9"/>
    <cellStyle name="Normale 5" xfId="10"/>
    <cellStyle name="Normale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workbookViewId="0">
      <selection activeCell="I2" sqref="I2"/>
    </sheetView>
  </sheetViews>
  <sheetFormatPr defaultRowHeight="13.2"/>
  <cols>
    <col min="1" max="1" width="10.109375" customWidth="1"/>
    <col min="2" max="2" width="41.44140625" customWidth="1"/>
    <col min="3" max="3" width="15.88671875" customWidth="1"/>
    <col min="4" max="4" width="18.6640625" customWidth="1"/>
    <col min="5" max="7" width="13.5546875" customWidth="1"/>
    <col min="8" max="8" width="13.6640625" customWidth="1"/>
  </cols>
  <sheetData>
    <row r="1" spans="1:8" s="1" customFormat="1" ht="9" customHeight="1"/>
    <row r="2" spans="1:8" s="1" customFormat="1" ht="25.5" customHeight="1">
      <c r="A2" s="481" t="s">
        <v>160</v>
      </c>
      <c r="B2" s="481"/>
      <c r="C2" s="481"/>
      <c r="D2" s="481"/>
      <c r="E2" s="481"/>
      <c r="F2" s="481"/>
      <c r="G2" s="481"/>
      <c r="H2" s="481"/>
    </row>
    <row r="3" spans="1:8" s="1" customFormat="1" ht="6" customHeight="1"/>
    <row r="4" spans="1:8" s="1" customFormat="1" ht="36.75" customHeight="1">
      <c r="A4" s="2" t="s">
        <v>159</v>
      </c>
      <c r="B4" s="35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21" customHeight="1"/>
    <row r="7" spans="1:8" s="1" customFormat="1" ht="3" customHeight="1">
      <c r="A7" s="87"/>
      <c r="B7" s="86"/>
      <c r="C7" s="86"/>
      <c r="D7" s="86"/>
      <c r="E7" s="86"/>
      <c r="F7" s="86"/>
      <c r="G7" s="86"/>
      <c r="H7" s="85"/>
    </row>
    <row r="8" spans="1:8" s="1" customFormat="1" ht="21" customHeight="1">
      <c r="A8" s="84"/>
      <c r="B8" s="74" t="s">
        <v>158</v>
      </c>
      <c r="C8" s="39"/>
      <c r="D8" s="40" t="s">
        <v>17</v>
      </c>
      <c r="E8" s="41">
        <v>165686.94</v>
      </c>
      <c r="F8" s="41">
        <v>806.38</v>
      </c>
      <c r="G8" s="41">
        <v>591.91999999999996</v>
      </c>
      <c r="H8" s="12">
        <v>0</v>
      </c>
    </row>
    <row r="9" spans="1:8" s="1" customFormat="1" ht="21" customHeight="1">
      <c r="A9" s="84"/>
      <c r="B9" s="74" t="s">
        <v>157</v>
      </c>
      <c r="C9" s="39"/>
      <c r="D9" s="40" t="s">
        <v>17</v>
      </c>
      <c r="E9" s="41">
        <v>187106.3</v>
      </c>
      <c r="F9" s="41">
        <v>186300</v>
      </c>
      <c r="G9" s="41">
        <v>0</v>
      </c>
      <c r="H9" s="12">
        <v>0</v>
      </c>
    </row>
    <row r="10" spans="1:8" s="1" customFormat="1" ht="21" customHeight="1">
      <c r="A10" s="84"/>
      <c r="B10" s="74" t="s">
        <v>156</v>
      </c>
      <c r="C10" s="39"/>
      <c r="D10" s="40" t="s">
        <v>17</v>
      </c>
      <c r="E10" s="41">
        <v>6524614.4600000009</v>
      </c>
      <c r="F10" s="41">
        <v>0</v>
      </c>
      <c r="G10" s="41">
        <v>0</v>
      </c>
      <c r="H10" s="12">
        <v>0</v>
      </c>
    </row>
    <row r="11" spans="1:8" s="1" customFormat="1" ht="21" customHeight="1">
      <c r="A11" s="84"/>
      <c r="B11" s="83" t="s">
        <v>155</v>
      </c>
      <c r="C11" s="39"/>
      <c r="D11" s="42" t="s">
        <v>17</v>
      </c>
      <c r="E11" s="43" t="s">
        <v>20</v>
      </c>
      <c r="F11" s="43" t="s">
        <v>20</v>
      </c>
      <c r="G11" s="39"/>
      <c r="H11" s="11"/>
    </row>
    <row r="12" spans="1:8" s="1" customFormat="1" ht="21" customHeight="1">
      <c r="A12" s="84"/>
      <c r="B12" s="83" t="s">
        <v>154</v>
      </c>
      <c r="C12" s="39"/>
      <c r="D12" s="42" t="s">
        <v>17</v>
      </c>
      <c r="E12" s="43" t="s">
        <v>20</v>
      </c>
      <c r="F12" s="43" t="s">
        <v>20</v>
      </c>
      <c r="G12" s="41" t="s">
        <v>20</v>
      </c>
      <c r="H12" s="12" t="s">
        <v>20</v>
      </c>
    </row>
    <row r="13" spans="1:8" s="1" customFormat="1" ht="21" customHeight="1">
      <c r="A13" s="82"/>
      <c r="B13" s="37" t="s">
        <v>153</v>
      </c>
      <c r="C13" s="38"/>
      <c r="D13" s="81" t="s">
        <v>21</v>
      </c>
      <c r="E13" s="80">
        <v>8866537.5099999998</v>
      </c>
      <c r="F13" s="80">
        <v>6000000</v>
      </c>
      <c r="G13" s="36"/>
      <c r="H13" s="79"/>
    </row>
    <row r="14" spans="1:8" s="1" customFormat="1" ht="14.25" customHeight="1"/>
    <row r="15" spans="1:8" s="1" customFormat="1" ht="18" customHeight="1">
      <c r="A15" s="78" t="s">
        <v>152</v>
      </c>
      <c r="B15" s="471" t="s">
        <v>146</v>
      </c>
      <c r="C15" s="471"/>
      <c r="D15" s="471"/>
      <c r="E15" s="471"/>
      <c r="F15" s="471"/>
      <c r="G15" s="471"/>
      <c r="H15" s="471"/>
    </row>
    <row r="16" spans="1:8" s="1" customFormat="1" ht="15" customHeight="1">
      <c r="A16" s="472" t="s">
        <v>151</v>
      </c>
      <c r="B16" s="473" t="s">
        <v>150</v>
      </c>
      <c r="C16" s="474">
        <v>86338.04</v>
      </c>
      <c r="D16" s="77" t="s">
        <v>17</v>
      </c>
      <c r="E16" s="76">
        <v>22347881.699999999</v>
      </c>
      <c r="F16" s="76">
        <v>24452677.75</v>
      </c>
      <c r="G16" s="76">
        <v>22585745.080000002</v>
      </c>
      <c r="H16" s="75">
        <v>22440612</v>
      </c>
    </row>
    <row r="17" spans="1:8" s="1" customFormat="1" ht="22.5" customHeight="1">
      <c r="A17" s="472"/>
      <c r="B17" s="473"/>
      <c r="C17" s="474"/>
      <c r="D17" s="73" t="s">
        <v>21</v>
      </c>
      <c r="E17" s="72">
        <v>22356662.129999999</v>
      </c>
      <c r="F17" s="72">
        <v>24539015.789999999</v>
      </c>
      <c r="G17" s="71"/>
      <c r="H17" s="70"/>
    </row>
    <row r="18" spans="1:8" s="1" customFormat="1" ht="15" customHeight="1">
      <c r="A18" s="472" t="s">
        <v>149</v>
      </c>
      <c r="B18" s="473" t="s">
        <v>148</v>
      </c>
      <c r="C18" s="474">
        <v>0</v>
      </c>
      <c r="D18" s="77" t="s">
        <v>17</v>
      </c>
      <c r="E18" s="76">
        <v>5500</v>
      </c>
      <c r="F18" s="76">
        <v>5500</v>
      </c>
      <c r="G18" s="76">
        <v>5500</v>
      </c>
      <c r="H18" s="75">
        <v>5500</v>
      </c>
    </row>
    <row r="19" spans="1:8" s="1" customFormat="1" ht="22.5" customHeight="1">
      <c r="A19" s="472"/>
      <c r="B19" s="473"/>
      <c r="C19" s="474"/>
      <c r="D19" s="73" t="s">
        <v>21</v>
      </c>
      <c r="E19" s="72">
        <v>5500</v>
      </c>
      <c r="F19" s="72">
        <v>5500</v>
      </c>
      <c r="G19" s="71"/>
      <c r="H19" s="70"/>
    </row>
    <row r="20" spans="1:8" s="1" customFormat="1" ht="15" customHeight="1">
      <c r="A20" s="475" t="s">
        <v>147</v>
      </c>
      <c r="B20" s="476" t="s">
        <v>146</v>
      </c>
      <c r="C20" s="477">
        <v>86338.04</v>
      </c>
      <c r="D20" s="69" t="s">
        <v>17</v>
      </c>
      <c r="E20" s="68">
        <v>22353381.699999999</v>
      </c>
      <c r="F20" s="68">
        <v>24458177.75</v>
      </c>
      <c r="G20" s="68">
        <v>22591245.080000002</v>
      </c>
      <c r="H20" s="67">
        <v>22446112</v>
      </c>
    </row>
    <row r="21" spans="1:8" s="1" customFormat="1" ht="18.75" customHeight="1">
      <c r="A21" s="475"/>
      <c r="B21" s="476"/>
      <c r="C21" s="477"/>
      <c r="D21" s="66" t="s">
        <v>21</v>
      </c>
      <c r="E21" s="65">
        <v>22362162.129999999</v>
      </c>
      <c r="F21" s="65">
        <v>24544515.789999999</v>
      </c>
      <c r="G21" s="64"/>
      <c r="H21" s="63"/>
    </row>
    <row r="22" spans="1:8" s="1" customFormat="1" ht="15.75" customHeight="1"/>
    <row r="23" spans="1:8" s="1" customFormat="1" ht="18" customHeight="1">
      <c r="A23" s="78" t="s">
        <v>145</v>
      </c>
      <c r="B23" s="471" t="s">
        <v>135</v>
      </c>
      <c r="C23" s="471"/>
      <c r="D23" s="471"/>
      <c r="E23" s="471"/>
      <c r="F23" s="471"/>
      <c r="G23" s="471"/>
      <c r="H23" s="471"/>
    </row>
    <row r="24" spans="1:8" s="1" customFormat="1" ht="15" customHeight="1">
      <c r="A24" s="472" t="s">
        <v>144</v>
      </c>
      <c r="B24" s="473" t="s">
        <v>143</v>
      </c>
      <c r="C24" s="474">
        <v>0</v>
      </c>
      <c r="D24" s="77" t="s">
        <v>17</v>
      </c>
      <c r="E24" s="76">
        <v>1000</v>
      </c>
      <c r="F24" s="76">
        <v>1000</v>
      </c>
      <c r="G24" s="76">
        <v>1000</v>
      </c>
      <c r="H24" s="75">
        <v>1000</v>
      </c>
    </row>
    <row r="25" spans="1:8" s="1" customFormat="1" ht="22.5" customHeight="1">
      <c r="A25" s="472"/>
      <c r="B25" s="473"/>
      <c r="C25" s="474"/>
      <c r="D25" s="73" t="s">
        <v>21</v>
      </c>
      <c r="E25" s="72">
        <v>2503.89</v>
      </c>
      <c r="F25" s="72">
        <v>1000</v>
      </c>
      <c r="G25" s="71"/>
      <c r="H25" s="70"/>
    </row>
    <row r="26" spans="1:8" s="1" customFormat="1" ht="15" customHeight="1">
      <c r="A26" s="472" t="s">
        <v>142</v>
      </c>
      <c r="B26" s="473" t="s">
        <v>141</v>
      </c>
      <c r="C26" s="474">
        <v>0</v>
      </c>
      <c r="D26" s="77" t="s">
        <v>17</v>
      </c>
      <c r="E26" s="76">
        <v>600</v>
      </c>
      <c r="F26" s="76">
        <v>0</v>
      </c>
      <c r="G26" s="76">
        <v>0</v>
      </c>
      <c r="H26" s="75">
        <v>0</v>
      </c>
    </row>
    <row r="27" spans="1:8" s="1" customFormat="1" ht="22.5" customHeight="1">
      <c r="A27" s="472"/>
      <c r="B27" s="473"/>
      <c r="C27" s="474"/>
      <c r="D27" s="73" t="s">
        <v>21</v>
      </c>
      <c r="E27" s="72">
        <v>600</v>
      </c>
      <c r="F27" s="72">
        <v>0</v>
      </c>
      <c r="G27" s="71"/>
      <c r="H27" s="70"/>
    </row>
    <row r="28" spans="1:8" s="1" customFormat="1" ht="15" customHeight="1">
      <c r="A28" s="472" t="s">
        <v>140</v>
      </c>
      <c r="B28" s="473" t="s">
        <v>139</v>
      </c>
      <c r="C28" s="474">
        <v>0</v>
      </c>
      <c r="D28" s="77" t="s">
        <v>17</v>
      </c>
      <c r="E28" s="76">
        <v>1010</v>
      </c>
      <c r="F28" s="76">
        <v>500</v>
      </c>
      <c r="G28" s="76">
        <v>500</v>
      </c>
      <c r="H28" s="75">
        <v>500</v>
      </c>
    </row>
    <row r="29" spans="1:8" s="1" customFormat="1" ht="22.5" customHeight="1">
      <c r="A29" s="472"/>
      <c r="B29" s="473"/>
      <c r="C29" s="474"/>
      <c r="D29" s="73" t="s">
        <v>21</v>
      </c>
      <c r="E29" s="72">
        <v>1013.18</v>
      </c>
      <c r="F29" s="72">
        <v>500</v>
      </c>
      <c r="G29" s="71"/>
      <c r="H29" s="70"/>
    </row>
    <row r="30" spans="1:8" s="1" customFormat="1" ht="15" customHeight="1">
      <c r="A30" s="472" t="s">
        <v>138</v>
      </c>
      <c r="B30" s="473" t="s">
        <v>137</v>
      </c>
      <c r="C30" s="474">
        <v>0</v>
      </c>
      <c r="D30" s="77" t="s">
        <v>17</v>
      </c>
      <c r="E30" s="76">
        <v>212820.43</v>
      </c>
      <c r="F30" s="76">
        <v>179661.37</v>
      </c>
      <c r="G30" s="76">
        <v>219937</v>
      </c>
      <c r="H30" s="75">
        <v>206162</v>
      </c>
    </row>
    <row r="31" spans="1:8" s="1" customFormat="1" ht="22.5" customHeight="1">
      <c r="A31" s="472"/>
      <c r="B31" s="473"/>
      <c r="C31" s="474"/>
      <c r="D31" s="73" t="s">
        <v>21</v>
      </c>
      <c r="E31" s="72">
        <v>346867.71</v>
      </c>
      <c r="F31" s="72">
        <v>179661.37</v>
      </c>
      <c r="G31" s="71"/>
      <c r="H31" s="70"/>
    </row>
    <row r="32" spans="1:8" s="1" customFormat="1" ht="15" customHeight="1">
      <c r="A32" s="475" t="s">
        <v>136</v>
      </c>
      <c r="B32" s="476" t="s">
        <v>135</v>
      </c>
      <c r="C32" s="477">
        <v>0</v>
      </c>
      <c r="D32" s="69" t="s">
        <v>17</v>
      </c>
      <c r="E32" s="68">
        <v>215430.43</v>
      </c>
      <c r="F32" s="68">
        <v>181161.37</v>
      </c>
      <c r="G32" s="68">
        <v>221437</v>
      </c>
      <c r="H32" s="67">
        <v>207662</v>
      </c>
    </row>
    <row r="33" spans="1:8" s="1" customFormat="1" ht="18.75" customHeight="1">
      <c r="A33" s="475"/>
      <c r="B33" s="476"/>
      <c r="C33" s="477"/>
      <c r="D33" s="66" t="s">
        <v>21</v>
      </c>
      <c r="E33" s="65">
        <v>350984.78</v>
      </c>
      <c r="F33" s="65">
        <v>181161.37</v>
      </c>
      <c r="G33" s="64"/>
      <c r="H33" s="63"/>
    </row>
    <row r="34" spans="1:8" s="1" customFormat="1" ht="15.75" customHeight="1"/>
    <row r="35" spans="1:8" s="1" customFormat="1" ht="18" customHeight="1">
      <c r="A35" s="78" t="s">
        <v>134</v>
      </c>
      <c r="B35" s="471" t="s">
        <v>126</v>
      </c>
      <c r="C35" s="471"/>
      <c r="D35" s="471"/>
      <c r="E35" s="471"/>
      <c r="F35" s="471"/>
      <c r="G35" s="471"/>
      <c r="H35" s="471"/>
    </row>
    <row r="36" spans="1:8" s="1" customFormat="1" ht="15" customHeight="1">
      <c r="A36" s="472" t="s">
        <v>133</v>
      </c>
      <c r="B36" s="473" t="s">
        <v>132</v>
      </c>
      <c r="C36" s="474">
        <v>0</v>
      </c>
      <c r="D36" s="77" t="s">
        <v>17</v>
      </c>
      <c r="E36" s="76">
        <v>697683</v>
      </c>
      <c r="F36" s="76">
        <v>702956</v>
      </c>
      <c r="G36" s="76">
        <v>554656</v>
      </c>
      <c r="H36" s="75">
        <v>554156</v>
      </c>
    </row>
    <row r="37" spans="1:8" s="1" customFormat="1" ht="22.5" customHeight="1">
      <c r="A37" s="472"/>
      <c r="B37" s="473"/>
      <c r="C37" s="474"/>
      <c r="D37" s="73" t="s">
        <v>21</v>
      </c>
      <c r="E37" s="72">
        <v>697683</v>
      </c>
      <c r="F37" s="72">
        <v>702956</v>
      </c>
      <c r="G37" s="71"/>
      <c r="H37" s="70"/>
    </row>
    <row r="38" spans="1:8" s="1" customFormat="1" ht="15" customHeight="1">
      <c r="A38" s="472" t="s">
        <v>131</v>
      </c>
      <c r="B38" s="473" t="s">
        <v>130</v>
      </c>
      <c r="C38" s="474">
        <v>0</v>
      </c>
      <c r="D38" s="77" t="s">
        <v>17</v>
      </c>
      <c r="E38" s="76">
        <v>0</v>
      </c>
      <c r="F38" s="76">
        <v>0</v>
      </c>
      <c r="G38" s="76">
        <v>0</v>
      </c>
      <c r="H38" s="75">
        <v>0</v>
      </c>
    </row>
    <row r="39" spans="1:8" s="1" customFormat="1" ht="22.5" customHeight="1">
      <c r="A39" s="472"/>
      <c r="B39" s="473"/>
      <c r="C39" s="474"/>
      <c r="D39" s="73" t="s">
        <v>21</v>
      </c>
      <c r="E39" s="72">
        <v>0</v>
      </c>
      <c r="F39" s="72">
        <v>0</v>
      </c>
      <c r="G39" s="71"/>
      <c r="H39" s="70"/>
    </row>
    <row r="40" spans="1:8" s="1" customFormat="1" ht="15" customHeight="1">
      <c r="A40" s="472" t="s">
        <v>129</v>
      </c>
      <c r="B40" s="473" t="s">
        <v>128</v>
      </c>
      <c r="C40" s="474">
        <v>0</v>
      </c>
      <c r="D40" s="77" t="s">
        <v>17</v>
      </c>
      <c r="E40" s="76">
        <v>135000</v>
      </c>
      <c r="F40" s="76">
        <v>0</v>
      </c>
      <c r="G40" s="76">
        <v>55000</v>
      </c>
      <c r="H40" s="75">
        <v>0</v>
      </c>
    </row>
    <row r="41" spans="1:8" s="1" customFormat="1" ht="22.5" customHeight="1">
      <c r="A41" s="472"/>
      <c r="B41" s="473"/>
      <c r="C41" s="474"/>
      <c r="D41" s="73" t="s">
        <v>21</v>
      </c>
      <c r="E41" s="72">
        <v>135002.5</v>
      </c>
      <c r="F41" s="72">
        <v>0</v>
      </c>
      <c r="G41" s="71"/>
      <c r="H41" s="70"/>
    </row>
    <row r="42" spans="1:8" s="1" customFormat="1" ht="15" customHeight="1">
      <c r="A42" s="475" t="s">
        <v>127</v>
      </c>
      <c r="B42" s="476" t="s">
        <v>126</v>
      </c>
      <c r="C42" s="477">
        <v>0</v>
      </c>
      <c r="D42" s="69" t="s">
        <v>17</v>
      </c>
      <c r="E42" s="68">
        <v>832683</v>
      </c>
      <c r="F42" s="68">
        <v>702956</v>
      </c>
      <c r="G42" s="68">
        <v>609656</v>
      </c>
      <c r="H42" s="67">
        <v>554156</v>
      </c>
    </row>
    <row r="43" spans="1:8" s="1" customFormat="1" ht="18.75" customHeight="1">
      <c r="A43" s="475"/>
      <c r="B43" s="476"/>
      <c r="C43" s="477"/>
      <c r="D43" s="66" t="s">
        <v>21</v>
      </c>
      <c r="E43" s="65">
        <v>832685.5</v>
      </c>
      <c r="F43" s="65">
        <v>702956</v>
      </c>
      <c r="G43" s="64"/>
      <c r="H43" s="63"/>
    </row>
    <row r="44" spans="1:8" s="1" customFormat="1" ht="15.75" customHeight="1"/>
    <row r="45" spans="1:8" s="1" customFormat="1" ht="18" customHeight="1">
      <c r="A45" s="78" t="s">
        <v>125</v>
      </c>
      <c r="B45" s="471" t="s">
        <v>119</v>
      </c>
      <c r="C45" s="471"/>
      <c r="D45" s="471"/>
      <c r="E45" s="471"/>
      <c r="F45" s="471"/>
      <c r="G45" s="471"/>
      <c r="H45" s="471"/>
    </row>
    <row r="46" spans="1:8" s="1" customFormat="1" ht="15" customHeight="1">
      <c r="A46" s="472" t="s">
        <v>124</v>
      </c>
      <c r="B46" s="473" t="s">
        <v>123</v>
      </c>
      <c r="C46" s="474">
        <v>0</v>
      </c>
      <c r="D46" s="77" t="s">
        <v>17</v>
      </c>
      <c r="E46" s="76">
        <v>5166850</v>
      </c>
      <c r="F46" s="76">
        <v>4792300</v>
      </c>
      <c r="G46" s="76">
        <v>4796250</v>
      </c>
      <c r="H46" s="75">
        <v>4796250</v>
      </c>
    </row>
    <row r="47" spans="1:8" s="1" customFormat="1" ht="22.5" customHeight="1">
      <c r="A47" s="472"/>
      <c r="B47" s="473"/>
      <c r="C47" s="474"/>
      <c r="D47" s="73" t="s">
        <v>21</v>
      </c>
      <c r="E47" s="72">
        <v>5180730.18</v>
      </c>
      <c r="F47" s="72">
        <v>4792300</v>
      </c>
      <c r="G47" s="71"/>
      <c r="H47" s="70"/>
    </row>
    <row r="48" spans="1:8" s="1" customFormat="1" ht="15" customHeight="1">
      <c r="A48" s="472" t="s">
        <v>122</v>
      </c>
      <c r="B48" s="473" t="s">
        <v>121</v>
      </c>
      <c r="C48" s="474">
        <v>671.39</v>
      </c>
      <c r="D48" s="77" t="s">
        <v>17</v>
      </c>
      <c r="E48" s="76">
        <v>7000</v>
      </c>
      <c r="F48" s="76">
        <v>7000</v>
      </c>
      <c r="G48" s="76">
        <v>2000</v>
      </c>
      <c r="H48" s="75">
        <v>2000</v>
      </c>
    </row>
    <row r="49" spans="1:8" s="1" customFormat="1" ht="22.5" customHeight="1">
      <c r="A49" s="472"/>
      <c r="B49" s="473"/>
      <c r="C49" s="474"/>
      <c r="D49" s="73" t="s">
        <v>21</v>
      </c>
      <c r="E49" s="72">
        <v>12417.609999999999</v>
      </c>
      <c r="F49" s="72">
        <v>7000</v>
      </c>
      <c r="G49" s="71"/>
      <c r="H49" s="70"/>
    </row>
    <row r="50" spans="1:8" s="1" customFormat="1" ht="15" customHeight="1">
      <c r="A50" s="475" t="s">
        <v>120</v>
      </c>
      <c r="B50" s="476" t="s">
        <v>119</v>
      </c>
      <c r="C50" s="477">
        <v>671.39</v>
      </c>
      <c r="D50" s="69" t="s">
        <v>17</v>
      </c>
      <c r="E50" s="68">
        <v>5173850</v>
      </c>
      <c r="F50" s="68">
        <v>4799300</v>
      </c>
      <c r="G50" s="68">
        <v>4798250</v>
      </c>
      <c r="H50" s="67">
        <v>4798250</v>
      </c>
    </row>
    <row r="51" spans="1:8" s="1" customFormat="1" ht="18.75" customHeight="1">
      <c r="A51" s="475"/>
      <c r="B51" s="476"/>
      <c r="C51" s="477"/>
      <c r="D51" s="66" t="s">
        <v>21</v>
      </c>
      <c r="E51" s="65">
        <v>5193147.79</v>
      </c>
      <c r="F51" s="65">
        <v>4799300</v>
      </c>
      <c r="G51" s="64"/>
      <c r="H51" s="63"/>
    </row>
    <row r="52" spans="1:8" s="1" customFormat="1" ht="16.5" customHeight="1"/>
    <row r="53" spans="1:8" s="1" customFormat="1" ht="3" customHeight="1">
      <c r="A53" s="62"/>
      <c r="B53" s="62"/>
      <c r="C53" s="62"/>
      <c r="D53" s="62"/>
      <c r="E53" s="62"/>
      <c r="F53" s="62"/>
      <c r="G53" s="62"/>
      <c r="H53" s="62"/>
    </row>
    <row r="54" spans="1:8" s="1" customFormat="1" ht="15" customHeight="1">
      <c r="A54" s="478" t="s">
        <v>117</v>
      </c>
      <c r="B54" s="479" t="s">
        <v>118</v>
      </c>
      <c r="C54" s="480">
        <v>87009.43</v>
      </c>
      <c r="D54" s="61" t="s">
        <v>17</v>
      </c>
      <c r="E54" s="60">
        <v>28575345.129999999</v>
      </c>
      <c r="F54" s="60">
        <v>30141595.120000001</v>
      </c>
      <c r="G54" s="60">
        <v>28220588.080000002</v>
      </c>
      <c r="H54" s="59">
        <v>28006180</v>
      </c>
    </row>
    <row r="55" spans="1:8" s="1" customFormat="1" ht="18.75" customHeight="1">
      <c r="A55" s="478"/>
      <c r="B55" s="479"/>
      <c r="C55" s="480"/>
      <c r="D55" s="58" t="s">
        <v>21</v>
      </c>
      <c r="E55" s="57">
        <v>28738980.199999999</v>
      </c>
      <c r="F55" s="57">
        <v>30227933.16</v>
      </c>
      <c r="G55" s="56"/>
      <c r="H55" s="55"/>
    </row>
    <row r="56" spans="1:8" s="1" customFormat="1" ht="16.5" customHeight="1"/>
    <row r="57" spans="1:8" s="1" customFormat="1" ht="3" customHeight="1">
      <c r="A57" s="62"/>
      <c r="B57" s="62"/>
      <c r="C57" s="62"/>
      <c r="D57" s="62"/>
      <c r="E57" s="62"/>
      <c r="F57" s="62"/>
      <c r="G57" s="62"/>
      <c r="H57" s="62"/>
    </row>
    <row r="58" spans="1:8" s="1" customFormat="1" ht="15" customHeight="1">
      <c r="A58" s="478" t="s">
        <v>117</v>
      </c>
      <c r="B58" s="479" t="s">
        <v>116</v>
      </c>
      <c r="C58" s="480">
        <v>87009.43</v>
      </c>
      <c r="D58" s="61" t="s">
        <v>17</v>
      </c>
      <c r="E58" s="60">
        <v>35452752.829999998</v>
      </c>
      <c r="F58" s="60">
        <v>30328701.5</v>
      </c>
      <c r="G58" s="60">
        <v>28221180.000000004</v>
      </c>
      <c r="H58" s="59">
        <v>28006180</v>
      </c>
    </row>
    <row r="59" spans="1:8" s="1" customFormat="1" ht="18.75" customHeight="1">
      <c r="A59" s="478"/>
      <c r="B59" s="479"/>
      <c r="C59" s="480"/>
      <c r="D59" s="58" t="s">
        <v>21</v>
      </c>
      <c r="E59" s="57">
        <v>37605517.710000001</v>
      </c>
      <c r="F59" s="57">
        <v>36227933.159999996</v>
      </c>
      <c r="G59" s="56"/>
      <c r="H59" s="55"/>
    </row>
  </sheetData>
  <mergeCells count="56">
    <mergeCell ref="A58:A59"/>
    <mergeCell ref="B58:B59"/>
    <mergeCell ref="C58:C59"/>
    <mergeCell ref="A2:H2"/>
    <mergeCell ref="A50:A51"/>
    <mergeCell ref="B50:B51"/>
    <mergeCell ref="C50:C51"/>
    <mergeCell ref="A54:A55"/>
    <mergeCell ref="B54:B55"/>
    <mergeCell ref="C54:C55"/>
    <mergeCell ref="B45:H45"/>
    <mergeCell ref="A46:A47"/>
    <mergeCell ref="B46:B47"/>
    <mergeCell ref="C46:C47"/>
    <mergeCell ref="A48:A49"/>
    <mergeCell ref="B48:B49"/>
    <mergeCell ref="C48:C49"/>
    <mergeCell ref="A40:A41"/>
    <mergeCell ref="B40:B41"/>
    <mergeCell ref="C40:C41"/>
    <mergeCell ref="A42:A43"/>
    <mergeCell ref="B42:B43"/>
    <mergeCell ref="C42:C43"/>
    <mergeCell ref="B35:H35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0:A21"/>
    <mergeCell ref="B20:B21"/>
    <mergeCell ref="C20:C21"/>
    <mergeCell ref="B23:H23"/>
    <mergeCell ref="A24:A25"/>
    <mergeCell ref="B24:B25"/>
    <mergeCell ref="C24:C25"/>
    <mergeCell ref="B15:H15"/>
    <mergeCell ref="A16:A17"/>
    <mergeCell ref="B16:B17"/>
    <mergeCell ref="C16:C17"/>
    <mergeCell ref="A18:A19"/>
    <mergeCell ref="B18:B19"/>
    <mergeCell ref="C18:C1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9"/>
  <sheetViews>
    <sheetView zoomScale="75" zoomScaleNormal="75" workbookViewId="0">
      <selection activeCell="K5" sqref="K5:L5"/>
    </sheetView>
  </sheetViews>
  <sheetFormatPr defaultColWidth="9.109375" defaultRowHeight="14.4"/>
  <cols>
    <col min="1" max="1" width="5.33203125" style="260" customWidth="1"/>
    <col min="2" max="2" width="90.33203125" style="259" customWidth="1"/>
    <col min="3" max="3" width="17.6640625" style="258" customWidth="1"/>
    <col min="4" max="4" width="21.33203125" style="258" customWidth="1"/>
    <col min="5" max="5" width="24.88671875" style="258" customWidth="1"/>
    <col min="6" max="6" width="17.88671875" style="258" customWidth="1"/>
    <col min="7" max="7" width="19.6640625" style="258" bestFit="1" customWidth="1"/>
    <col min="8" max="8" width="21.5546875" style="258" bestFit="1" customWidth="1"/>
    <col min="9" max="9" width="12.6640625" style="258" customWidth="1"/>
    <col min="10" max="10" width="23.5546875" style="258" customWidth="1"/>
    <col min="11" max="29" width="9.109375" style="214"/>
    <col min="30" max="30" width="8.88671875" style="214" customWidth="1"/>
    <col min="31" max="16384" width="9.109375" style="214"/>
  </cols>
  <sheetData>
    <row r="1" spans="1:10" ht="21">
      <c r="A1" s="584" t="s">
        <v>488</v>
      </c>
      <c r="B1" s="584"/>
      <c r="C1" s="584"/>
      <c r="D1" s="584"/>
      <c r="E1" s="584"/>
      <c r="F1" s="584"/>
      <c r="G1" s="584"/>
      <c r="H1" s="584"/>
      <c r="I1" s="584"/>
      <c r="J1" s="584"/>
    </row>
    <row r="3" spans="1:10" ht="21">
      <c r="A3" s="585" t="s">
        <v>494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10" ht="21">
      <c r="A4" s="585"/>
      <c r="B4" s="585"/>
    </row>
    <row r="5" spans="1:10" ht="15" thickBot="1">
      <c r="B5" s="315"/>
    </row>
    <row r="6" spans="1:10" ht="63" customHeight="1" thickTop="1">
      <c r="A6" s="586" t="s">
        <v>486</v>
      </c>
      <c r="B6" s="587"/>
      <c r="C6" s="590" t="s">
        <v>493</v>
      </c>
      <c r="D6" s="590" t="s">
        <v>492</v>
      </c>
      <c r="E6" s="592" t="s">
        <v>491</v>
      </c>
      <c r="F6" s="594" t="s">
        <v>490</v>
      </c>
      <c r="G6" s="595"/>
      <c r="H6" s="595"/>
      <c r="I6" s="596"/>
      <c r="J6" s="590" t="s">
        <v>489</v>
      </c>
    </row>
    <row r="7" spans="1:10" ht="123.75" customHeight="1">
      <c r="A7" s="588"/>
      <c r="B7" s="589"/>
      <c r="C7" s="591"/>
      <c r="D7" s="591"/>
      <c r="E7" s="593"/>
      <c r="F7" s="314">
        <v>2022</v>
      </c>
      <c r="G7" s="313">
        <v>2023</v>
      </c>
      <c r="H7" s="312" t="s">
        <v>480</v>
      </c>
      <c r="I7" s="311" t="s">
        <v>479</v>
      </c>
      <c r="J7" s="591"/>
    </row>
    <row r="8" spans="1:10" ht="15" thickBot="1">
      <c r="A8" s="310"/>
      <c r="B8" s="309"/>
      <c r="C8" s="302" t="s">
        <v>478</v>
      </c>
      <c r="D8" s="308" t="s">
        <v>477</v>
      </c>
      <c r="E8" s="307" t="s">
        <v>476</v>
      </c>
      <c r="F8" s="306" t="s">
        <v>475</v>
      </c>
      <c r="G8" s="305" t="s">
        <v>474</v>
      </c>
      <c r="H8" s="304" t="s">
        <v>473</v>
      </c>
      <c r="I8" s="303" t="s">
        <v>472</v>
      </c>
      <c r="J8" s="302" t="s">
        <v>471</v>
      </c>
    </row>
    <row r="9" spans="1:10" ht="15" thickTop="1">
      <c r="A9" s="283" t="s">
        <v>333</v>
      </c>
      <c r="B9" s="301" t="s">
        <v>470</v>
      </c>
      <c r="C9" s="300"/>
      <c r="D9" s="297"/>
      <c r="E9" s="300"/>
      <c r="F9" s="300"/>
      <c r="G9" s="299"/>
      <c r="H9" s="299"/>
      <c r="I9" s="298"/>
      <c r="J9" s="297"/>
    </row>
    <row r="10" spans="1:10">
      <c r="A10" s="280" t="s">
        <v>333</v>
      </c>
      <c r="B10" s="293" t="s">
        <v>14</v>
      </c>
      <c r="C10" s="272">
        <v>0</v>
      </c>
      <c r="D10" s="269">
        <v>0</v>
      </c>
      <c r="E10" s="272">
        <f t="shared" ref="E10:E21" si="0">C10-D10</f>
        <v>0</v>
      </c>
      <c r="F10" s="272">
        <v>0</v>
      </c>
      <c r="G10" s="271">
        <v>0</v>
      </c>
      <c r="H10" s="271">
        <v>0</v>
      </c>
      <c r="I10" s="271">
        <v>0</v>
      </c>
      <c r="J10" s="269">
        <f t="shared" ref="J10:J21" si="1">+E10+F10+G10+H10+I10</f>
        <v>0</v>
      </c>
    </row>
    <row r="11" spans="1:10">
      <c r="A11" s="280" t="s">
        <v>331</v>
      </c>
      <c r="B11" s="288" t="s">
        <v>25</v>
      </c>
      <c r="C11" s="272">
        <v>0</v>
      </c>
      <c r="D11" s="269">
        <v>0</v>
      </c>
      <c r="E11" s="269">
        <f t="shared" si="0"/>
        <v>0</v>
      </c>
      <c r="F11" s="272">
        <v>0</v>
      </c>
      <c r="G11" s="271">
        <v>0</v>
      </c>
      <c r="H11" s="271">
        <v>0</v>
      </c>
      <c r="I11" s="271">
        <v>0</v>
      </c>
      <c r="J11" s="269">
        <f t="shared" si="1"/>
        <v>0</v>
      </c>
    </row>
    <row r="12" spans="1:10">
      <c r="A12" s="280" t="s">
        <v>348</v>
      </c>
      <c r="B12" s="288" t="s">
        <v>469</v>
      </c>
      <c r="C12" s="272">
        <v>402.6</v>
      </c>
      <c r="D12" s="269">
        <v>402.6</v>
      </c>
      <c r="E12" s="269">
        <f t="shared" si="0"/>
        <v>0</v>
      </c>
      <c r="F12" s="272">
        <v>0</v>
      </c>
      <c r="G12" s="271">
        <v>0</v>
      </c>
      <c r="H12" s="271">
        <v>0</v>
      </c>
      <c r="I12" s="271">
        <v>0</v>
      </c>
      <c r="J12" s="269">
        <f t="shared" si="1"/>
        <v>0</v>
      </c>
    </row>
    <row r="13" spans="1:10">
      <c r="A13" s="280" t="s">
        <v>355</v>
      </c>
      <c r="B13" s="288" t="s">
        <v>468</v>
      </c>
      <c r="C13" s="272">
        <v>0</v>
      </c>
      <c r="D13" s="269">
        <v>0</v>
      </c>
      <c r="E13" s="269">
        <f t="shared" si="0"/>
        <v>0</v>
      </c>
      <c r="F13" s="272">
        <v>0</v>
      </c>
      <c r="G13" s="271">
        <v>0</v>
      </c>
      <c r="H13" s="271">
        <v>0</v>
      </c>
      <c r="I13" s="271">
        <v>0</v>
      </c>
      <c r="J13" s="269">
        <f t="shared" si="1"/>
        <v>0</v>
      </c>
    </row>
    <row r="14" spans="1:10">
      <c r="A14" s="280" t="s">
        <v>363</v>
      </c>
      <c r="B14" s="288" t="s">
        <v>35</v>
      </c>
      <c r="C14" s="272">
        <v>0</v>
      </c>
      <c r="D14" s="269">
        <v>0</v>
      </c>
      <c r="E14" s="269">
        <f t="shared" si="0"/>
        <v>0</v>
      </c>
      <c r="F14" s="272">
        <v>0</v>
      </c>
      <c r="G14" s="271">
        <v>0</v>
      </c>
      <c r="H14" s="271">
        <v>0</v>
      </c>
      <c r="I14" s="271">
        <v>0</v>
      </c>
      <c r="J14" s="269">
        <f t="shared" si="1"/>
        <v>0</v>
      </c>
    </row>
    <row r="15" spans="1:10">
      <c r="A15" s="280" t="s">
        <v>374</v>
      </c>
      <c r="B15" s="288" t="s">
        <v>39</v>
      </c>
      <c r="C15" s="272">
        <v>0</v>
      </c>
      <c r="D15" s="269">
        <v>0</v>
      </c>
      <c r="E15" s="269">
        <f t="shared" si="0"/>
        <v>0</v>
      </c>
      <c r="F15" s="272">
        <v>0</v>
      </c>
      <c r="G15" s="271">
        <v>0</v>
      </c>
      <c r="H15" s="271">
        <v>0</v>
      </c>
      <c r="I15" s="271">
        <v>0</v>
      </c>
      <c r="J15" s="269">
        <f t="shared" si="1"/>
        <v>0</v>
      </c>
    </row>
    <row r="16" spans="1:10">
      <c r="A16" s="280" t="s">
        <v>372</v>
      </c>
      <c r="B16" s="288" t="s">
        <v>467</v>
      </c>
      <c r="C16" s="272">
        <v>0</v>
      </c>
      <c r="D16" s="269">
        <v>0</v>
      </c>
      <c r="E16" s="269">
        <f t="shared" si="0"/>
        <v>0</v>
      </c>
      <c r="F16" s="272">
        <v>0</v>
      </c>
      <c r="G16" s="271">
        <v>0</v>
      </c>
      <c r="H16" s="271">
        <v>0</v>
      </c>
      <c r="I16" s="271">
        <v>0</v>
      </c>
      <c r="J16" s="269">
        <f t="shared" si="1"/>
        <v>0</v>
      </c>
    </row>
    <row r="17" spans="1:10">
      <c r="A17" s="280" t="s">
        <v>370</v>
      </c>
      <c r="B17" s="288" t="s">
        <v>466</v>
      </c>
      <c r="C17" s="272">
        <v>189.32</v>
      </c>
      <c r="D17" s="269">
        <v>189.32</v>
      </c>
      <c r="E17" s="269">
        <f t="shared" si="0"/>
        <v>0</v>
      </c>
      <c r="F17" s="272">
        <v>0</v>
      </c>
      <c r="G17" s="271">
        <v>0</v>
      </c>
      <c r="H17" s="271">
        <v>0</v>
      </c>
      <c r="I17" s="271">
        <v>0</v>
      </c>
      <c r="J17" s="269">
        <f t="shared" si="1"/>
        <v>0</v>
      </c>
    </row>
    <row r="18" spans="1:10">
      <c r="A18" s="280" t="s">
        <v>386</v>
      </c>
      <c r="B18" s="288" t="s">
        <v>465</v>
      </c>
      <c r="C18" s="272">
        <v>0</v>
      </c>
      <c r="D18" s="269">
        <v>0</v>
      </c>
      <c r="E18" s="269">
        <f t="shared" si="0"/>
        <v>0</v>
      </c>
      <c r="F18" s="272">
        <v>0</v>
      </c>
      <c r="G18" s="271">
        <v>0</v>
      </c>
      <c r="H18" s="271">
        <v>0</v>
      </c>
      <c r="I18" s="271">
        <v>0</v>
      </c>
      <c r="J18" s="269">
        <f t="shared" si="1"/>
        <v>0</v>
      </c>
    </row>
    <row r="19" spans="1:10">
      <c r="A19" s="280" t="s">
        <v>384</v>
      </c>
      <c r="B19" s="288" t="s">
        <v>47</v>
      </c>
      <c r="C19" s="272">
        <v>0</v>
      </c>
      <c r="D19" s="269">
        <v>0</v>
      </c>
      <c r="E19" s="269">
        <f t="shared" si="0"/>
        <v>0</v>
      </c>
      <c r="F19" s="272">
        <v>0</v>
      </c>
      <c r="G19" s="296">
        <v>0</v>
      </c>
      <c r="H19" s="296">
        <v>0</v>
      </c>
      <c r="I19" s="271">
        <v>0</v>
      </c>
      <c r="J19" s="269">
        <f t="shared" si="1"/>
        <v>0</v>
      </c>
    </row>
    <row r="20" spans="1:10">
      <c r="A20" s="280" t="s">
        <v>401</v>
      </c>
      <c r="B20" s="288" t="s">
        <v>51</v>
      </c>
      <c r="C20" s="272">
        <v>0</v>
      </c>
      <c r="D20" s="269">
        <v>0</v>
      </c>
      <c r="E20" s="269">
        <f t="shared" si="0"/>
        <v>0</v>
      </c>
      <c r="F20" s="272">
        <v>0</v>
      </c>
      <c r="G20" s="271">
        <v>0</v>
      </c>
      <c r="H20" s="271">
        <v>0</v>
      </c>
      <c r="I20" s="271">
        <v>0</v>
      </c>
      <c r="J20" s="269">
        <f t="shared" si="1"/>
        <v>0</v>
      </c>
    </row>
    <row r="21" spans="1:10" ht="15" thickBot="1">
      <c r="A21" s="280" t="s">
        <v>396</v>
      </c>
      <c r="B21" s="294" t="s">
        <v>464</v>
      </c>
      <c r="C21" s="272">
        <v>0</v>
      </c>
      <c r="D21" s="316">
        <v>0</v>
      </c>
      <c r="E21" s="272">
        <f t="shared" si="0"/>
        <v>0</v>
      </c>
      <c r="F21" s="272">
        <v>0</v>
      </c>
      <c r="G21" s="271">
        <v>0</v>
      </c>
      <c r="H21" s="271">
        <v>0</v>
      </c>
      <c r="I21" s="271">
        <v>0</v>
      </c>
      <c r="J21" s="269">
        <f t="shared" si="1"/>
        <v>0</v>
      </c>
    </row>
    <row r="22" spans="1:10" ht="15.6" thickTop="1" thickBot="1">
      <c r="A22" s="287"/>
      <c r="B22" s="277" t="s">
        <v>463</v>
      </c>
      <c r="C22" s="276">
        <f t="shared" ref="C22:J22" si="2">SUM(C10:C21)</f>
        <v>591.92000000000007</v>
      </c>
      <c r="D22" s="276">
        <f t="shared" si="2"/>
        <v>591.92000000000007</v>
      </c>
      <c r="E22" s="276">
        <f t="shared" si="2"/>
        <v>0</v>
      </c>
      <c r="F22" s="276">
        <f t="shared" si="2"/>
        <v>0</v>
      </c>
      <c r="G22" s="286">
        <f t="shared" si="2"/>
        <v>0</v>
      </c>
      <c r="H22" s="286">
        <f t="shared" si="2"/>
        <v>0</v>
      </c>
      <c r="I22" s="286">
        <f t="shared" si="2"/>
        <v>0</v>
      </c>
      <c r="J22" s="275">
        <f t="shared" si="2"/>
        <v>0</v>
      </c>
    </row>
    <row r="23" spans="1:10" ht="15" thickTop="1">
      <c r="A23" s="285"/>
      <c r="B23" s="282"/>
      <c r="C23" s="272"/>
      <c r="D23" s="272"/>
      <c r="E23" s="272"/>
      <c r="F23" s="272"/>
      <c r="G23" s="271"/>
      <c r="H23" s="271"/>
      <c r="I23" s="270"/>
      <c r="J23" s="269"/>
    </row>
    <row r="24" spans="1:10">
      <c r="A24" s="283" t="s">
        <v>331</v>
      </c>
      <c r="B24" s="282" t="s">
        <v>462</v>
      </c>
      <c r="C24" s="272"/>
      <c r="D24" s="272"/>
      <c r="E24" s="272"/>
      <c r="F24" s="272"/>
      <c r="G24" s="271"/>
      <c r="H24" s="271"/>
      <c r="I24" s="270"/>
      <c r="J24" s="269"/>
    </row>
    <row r="25" spans="1:10">
      <c r="A25" s="281" t="s">
        <v>333</v>
      </c>
      <c r="B25" s="295" t="s">
        <v>461</v>
      </c>
      <c r="C25" s="272">
        <v>0</v>
      </c>
      <c r="D25" s="272">
        <v>0</v>
      </c>
      <c r="E25" s="272">
        <v>0</v>
      </c>
      <c r="F25" s="272">
        <v>0</v>
      </c>
      <c r="G25" s="271">
        <v>0</v>
      </c>
      <c r="H25" s="271">
        <v>0</v>
      </c>
      <c r="I25" s="271">
        <v>0</v>
      </c>
      <c r="J25" s="269">
        <f>+E25+F25+G25+H25+I25</f>
        <v>0</v>
      </c>
    </row>
    <row r="26" spans="1:10">
      <c r="A26" s="280" t="s">
        <v>331</v>
      </c>
      <c r="B26" s="295" t="s">
        <v>460</v>
      </c>
      <c r="C26" s="272">
        <v>0</v>
      </c>
      <c r="D26" s="272">
        <v>0</v>
      </c>
      <c r="E26" s="272">
        <v>0</v>
      </c>
      <c r="F26" s="272">
        <v>0</v>
      </c>
      <c r="G26" s="271">
        <v>0</v>
      </c>
      <c r="H26" s="271">
        <v>0</v>
      </c>
      <c r="I26" s="271">
        <v>0</v>
      </c>
      <c r="J26" s="269">
        <f>+E26+F26+G26+H26+I26</f>
        <v>0</v>
      </c>
    </row>
    <row r="27" spans="1:10" ht="15" thickBot="1">
      <c r="A27" s="280" t="s">
        <v>348</v>
      </c>
      <c r="B27" s="294" t="s">
        <v>459</v>
      </c>
      <c r="C27" s="272">
        <v>0</v>
      </c>
      <c r="D27" s="272">
        <v>0</v>
      </c>
      <c r="E27" s="272">
        <v>0</v>
      </c>
      <c r="F27" s="272">
        <v>0</v>
      </c>
      <c r="G27" s="271">
        <v>0</v>
      </c>
      <c r="H27" s="271">
        <v>0</v>
      </c>
      <c r="I27" s="271">
        <v>0</v>
      </c>
      <c r="J27" s="269">
        <f>+E27+F27+G27+H27+I27</f>
        <v>0</v>
      </c>
    </row>
    <row r="28" spans="1:10" ht="15.6" thickTop="1" thickBot="1">
      <c r="A28" s="287"/>
      <c r="B28" s="277" t="s">
        <v>458</v>
      </c>
      <c r="C28" s="276">
        <f t="shared" ref="C28:J28" si="3">SUM(C25:C27)</f>
        <v>0</v>
      </c>
      <c r="D28" s="276">
        <f t="shared" si="3"/>
        <v>0</v>
      </c>
      <c r="E28" s="276">
        <f t="shared" si="3"/>
        <v>0</v>
      </c>
      <c r="F28" s="276">
        <f t="shared" si="3"/>
        <v>0</v>
      </c>
      <c r="G28" s="286">
        <f t="shared" si="3"/>
        <v>0</v>
      </c>
      <c r="H28" s="286">
        <f t="shared" si="3"/>
        <v>0</v>
      </c>
      <c r="I28" s="286">
        <f t="shared" si="3"/>
        <v>0</v>
      </c>
      <c r="J28" s="275">
        <f t="shared" si="3"/>
        <v>0</v>
      </c>
    </row>
    <row r="29" spans="1:10" ht="15" thickTop="1">
      <c r="A29" s="285"/>
      <c r="B29" s="284"/>
      <c r="C29" s="272"/>
      <c r="D29" s="272"/>
      <c r="E29" s="272"/>
      <c r="F29" s="272"/>
      <c r="G29" s="271"/>
      <c r="H29" s="271"/>
      <c r="I29" s="270"/>
      <c r="J29" s="269"/>
    </row>
    <row r="30" spans="1:10">
      <c r="A30" s="283" t="s">
        <v>348</v>
      </c>
      <c r="B30" s="282" t="s">
        <v>457</v>
      </c>
      <c r="C30" s="272"/>
      <c r="D30" s="272"/>
      <c r="E30" s="272"/>
      <c r="F30" s="272"/>
      <c r="G30" s="271"/>
      <c r="H30" s="271"/>
      <c r="I30" s="270"/>
      <c r="J30" s="269"/>
    </row>
    <row r="31" spans="1:10">
      <c r="A31" s="280" t="s">
        <v>333</v>
      </c>
      <c r="B31" s="293" t="s">
        <v>456</v>
      </c>
      <c r="C31" s="272">
        <v>0</v>
      </c>
      <c r="D31" s="272">
        <v>0</v>
      </c>
      <c r="E31" s="272">
        <v>0</v>
      </c>
      <c r="F31" s="272">
        <v>0</v>
      </c>
      <c r="G31" s="271">
        <v>0</v>
      </c>
      <c r="H31" s="271">
        <v>0</v>
      </c>
      <c r="I31" s="271">
        <v>0</v>
      </c>
      <c r="J31" s="269">
        <f>+E31+F31+G31+H31+I31</f>
        <v>0</v>
      </c>
    </row>
    <row r="32" spans="1:10">
      <c r="A32" s="280" t="s">
        <v>433</v>
      </c>
      <c r="B32" s="288" t="s">
        <v>455</v>
      </c>
      <c r="C32" s="272">
        <v>0</v>
      </c>
      <c r="D32" s="272">
        <v>0</v>
      </c>
      <c r="E32" s="272">
        <v>0</v>
      </c>
      <c r="F32" s="272">
        <v>0</v>
      </c>
      <c r="G32" s="271">
        <v>0</v>
      </c>
      <c r="H32" s="271">
        <v>0</v>
      </c>
      <c r="I32" s="271">
        <v>0</v>
      </c>
      <c r="J32" s="269">
        <f>+E32+F32+G32+H32+I32</f>
        <v>0</v>
      </c>
    </row>
    <row r="33" spans="1:10" ht="15" thickBot="1">
      <c r="A33" s="280" t="s">
        <v>348</v>
      </c>
      <c r="B33" s="294" t="s">
        <v>454</v>
      </c>
      <c r="C33" s="272">
        <v>0</v>
      </c>
      <c r="D33" s="272">
        <v>0</v>
      </c>
      <c r="E33" s="272">
        <v>0</v>
      </c>
      <c r="F33" s="272">
        <v>0</v>
      </c>
      <c r="G33" s="271">
        <v>0</v>
      </c>
      <c r="H33" s="271">
        <v>0</v>
      </c>
      <c r="I33" s="271">
        <v>0</v>
      </c>
      <c r="J33" s="269">
        <f>+E33+F33+G33+H33+I33</f>
        <v>0</v>
      </c>
    </row>
    <row r="34" spans="1:10" ht="15.6" thickTop="1" thickBot="1">
      <c r="A34" s="287"/>
      <c r="B34" s="277" t="s">
        <v>453</v>
      </c>
      <c r="C34" s="276">
        <f t="shared" ref="C34:J34" si="4">SUM(C31:C33)</f>
        <v>0</v>
      </c>
      <c r="D34" s="276">
        <f t="shared" si="4"/>
        <v>0</v>
      </c>
      <c r="E34" s="276">
        <f t="shared" si="4"/>
        <v>0</v>
      </c>
      <c r="F34" s="276">
        <f t="shared" si="4"/>
        <v>0</v>
      </c>
      <c r="G34" s="286">
        <f t="shared" si="4"/>
        <v>0</v>
      </c>
      <c r="H34" s="286">
        <f t="shared" si="4"/>
        <v>0</v>
      </c>
      <c r="I34" s="286">
        <f t="shared" si="4"/>
        <v>0</v>
      </c>
      <c r="J34" s="275">
        <f t="shared" si="4"/>
        <v>0</v>
      </c>
    </row>
    <row r="35" spans="1:10" ht="15" thickTop="1">
      <c r="A35" s="285"/>
      <c r="B35" s="284"/>
      <c r="C35" s="272"/>
      <c r="D35" s="272"/>
      <c r="E35" s="272"/>
      <c r="F35" s="272"/>
      <c r="G35" s="271"/>
      <c r="H35" s="271"/>
      <c r="I35" s="270"/>
      <c r="J35" s="269"/>
    </row>
    <row r="36" spans="1:10">
      <c r="A36" s="283" t="s">
        <v>355</v>
      </c>
      <c r="B36" s="282" t="s">
        <v>452</v>
      </c>
      <c r="C36" s="272"/>
      <c r="D36" s="272"/>
      <c r="E36" s="272"/>
      <c r="F36" s="272"/>
      <c r="G36" s="271"/>
      <c r="H36" s="271"/>
      <c r="I36" s="270"/>
      <c r="J36" s="269"/>
    </row>
    <row r="37" spans="1:10">
      <c r="A37" s="280" t="s">
        <v>333</v>
      </c>
      <c r="B37" s="288" t="s">
        <v>451</v>
      </c>
      <c r="C37" s="272">
        <v>0</v>
      </c>
      <c r="D37" s="272">
        <v>0</v>
      </c>
      <c r="E37" s="269">
        <f t="shared" ref="E37:E44" si="5">C37-D37</f>
        <v>0</v>
      </c>
      <c r="F37" s="272">
        <v>0</v>
      </c>
      <c r="G37" s="271">
        <v>0</v>
      </c>
      <c r="H37" s="271">
        <v>0</v>
      </c>
      <c r="I37" s="271">
        <v>0</v>
      </c>
      <c r="J37" s="269">
        <f t="shared" ref="J37:J44" si="6">+E37+F37+G37+H37+I37</f>
        <v>0</v>
      </c>
    </row>
    <row r="38" spans="1:10">
      <c r="A38" s="280" t="s">
        <v>331</v>
      </c>
      <c r="B38" s="288" t="s">
        <v>450</v>
      </c>
      <c r="C38" s="272">
        <v>0</v>
      </c>
      <c r="D38" s="272">
        <v>0</v>
      </c>
      <c r="E38" s="269">
        <f t="shared" si="5"/>
        <v>0</v>
      </c>
      <c r="F38" s="272">
        <v>0</v>
      </c>
      <c r="G38" s="271">
        <v>0</v>
      </c>
      <c r="H38" s="271">
        <v>0</v>
      </c>
      <c r="I38" s="271">
        <v>0</v>
      </c>
      <c r="J38" s="269">
        <f t="shared" si="6"/>
        <v>0</v>
      </c>
    </row>
    <row r="39" spans="1:10">
      <c r="A39" s="280" t="s">
        <v>348</v>
      </c>
      <c r="B39" s="288" t="s">
        <v>449</v>
      </c>
      <c r="C39" s="272">
        <v>0</v>
      </c>
      <c r="D39" s="272">
        <v>0</v>
      </c>
      <c r="E39" s="269">
        <f t="shared" si="5"/>
        <v>0</v>
      </c>
      <c r="F39" s="272">
        <v>0</v>
      </c>
      <c r="G39" s="271">
        <v>0</v>
      </c>
      <c r="H39" s="271">
        <v>0</v>
      </c>
      <c r="I39" s="271">
        <v>0</v>
      </c>
      <c r="J39" s="269">
        <f t="shared" si="6"/>
        <v>0</v>
      </c>
    </row>
    <row r="40" spans="1:10">
      <c r="A40" s="280" t="s">
        <v>406</v>
      </c>
      <c r="B40" s="288" t="s">
        <v>448</v>
      </c>
      <c r="C40" s="272">
        <v>0</v>
      </c>
      <c r="D40" s="272">
        <v>0</v>
      </c>
      <c r="E40" s="269">
        <f t="shared" si="5"/>
        <v>0</v>
      </c>
      <c r="F40" s="272">
        <v>0</v>
      </c>
      <c r="G40" s="271">
        <v>0</v>
      </c>
      <c r="H40" s="271">
        <v>0</v>
      </c>
      <c r="I40" s="271">
        <v>0</v>
      </c>
      <c r="J40" s="269">
        <f t="shared" si="6"/>
        <v>0</v>
      </c>
    </row>
    <row r="41" spans="1:10">
      <c r="A41" s="280" t="s">
        <v>447</v>
      </c>
      <c r="B41" s="288" t="s">
        <v>446</v>
      </c>
      <c r="C41" s="272">
        <v>0</v>
      </c>
      <c r="D41" s="272">
        <v>0</v>
      </c>
      <c r="E41" s="269">
        <f t="shared" si="5"/>
        <v>0</v>
      </c>
      <c r="F41" s="272">
        <v>0</v>
      </c>
      <c r="G41" s="271">
        <v>0</v>
      </c>
      <c r="H41" s="271">
        <v>0</v>
      </c>
      <c r="I41" s="271">
        <v>0</v>
      </c>
      <c r="J41" s="269">
        <f t="shared" si="6"/>
        <v>0</v>
      </c>
    </row>
    <row r="42" spans="1:10">
      <c r="A42" s="280" t="s">
        <v>374</v>
      </c>
      <c r="B42" s="288" t="s">
        <v>445</v>
      </c>
      <c r="C42" s="272">
        <v>0</v>
      </c>
      <c r="D42" s="272">
        <v>0</v>
      </c>
      <c r="E42" s="269">
        <f t="shared" si="5"/>
        <v>0</v>
      </c>
      <c r="F42" s="272">
        <v>0</v>
      </c>
      <c r="G42" s="271">
        <v>0</v>
      </c>
      <c r="H42" s="271">
        <v>0</v>
      </c>
      <c r="I42" s="271">
        <v>0</v>
      </c>
      <c r="J42" s="269">
        <f t="shared" si="6"/>
        <v>0</v>
      </c>
    </row>
    <row r="43" spans="1:10">
      <c r="A43" s="280" t="s">
        <v>444</v>
      </c>
      <c r="B43" s="288" t="s">
        <v>443</v>
      </c>
      <c r="C43" s="272">
        <v>0</v>
      </c>
      <c r="D43" s="272">
        <v>0</v>
      </c>
      <c r="E43" s="269">
        <f t="shared" si="5"/>
        <v>0</v>
      </c>
      <c r="F43" s="272">
        <v>0</v>
      </c>
      <c r="G43" s="271">
        <v>0</v>
      </c>
      <c r="H43" s="271">
        <v>0</v>
      </c>
      <c r="I43" s="271">
        <v>0</v>
      </c>
      <c r="J43" s="269">
        <f t="shared" si="6"/>
        <v>0</v>
      </c>
    </row>
    <row r="44" spans="1:10" ht="15" thickBot="1">
      <c r="A44" s="280" t="s">
        <v>370</v>
      </c>
      <c r="B44" s="288" t="s">
        <v>442</v>
      </c>
      <c r="C44" s="272">
        <v>0</v>
      </c>
      <c r="D44" s="272">
        <v>0</v>
      </c>
      <c r="E44" s="316">
        <f t="shared" si="5"/>
        <v>0</v>
      </c>
      <c r="F44" s="272">
        <v>0</v>
      </c>
      <c r="G44" s="271">
        <v>0</v>
      </c>
      <c r="H44" s="271">
        <v>0</v>
      </c>
      <c r="I44" s="271">
        <v>0</v>
      </c>
      <c r="J44" s="269">
        <f t="shared" si="6"/>
        <v>0</v>
      </c>
    </row>
    <row r="45" spans="1:10" ht="15.6" thickTop="1" thickBot="1">
      <c r="A45" s="287"/>
      <c r="B45" s="277" t="s">
        <v>441</v>
      </c>
      <c r="C45" s="276">
        <f t="shared" ref="C45:J45" si="7">SUM(C37:C44)</f>
        <v>0</v>
      </c>
      <c r="D45" s="276">
        <f t="shared" si="7"/>
        <v>0</v>
      </c>
      <c r="E45" s="276">
        <f t="shared" si="7"/>
        <v>0</v>
      </c>
      <c r="F45" s="276">
        <f t="shared" si="7"/>
        <v>0</v>
      </c>
      <c r="G45" s="286">
        <f t="shared" si="7"/>
        <v>0</v>
      </c>
      <c r="H45" s="286">
        <f t="shared" si="7"/>
        <v>0</v>
      </c>
      <c r="I45" s="286">
        <f t="shared" si="7"/>
        <v>0</v>
      </c>
      <c r="J45" s="275">
        <f t="shared" si="7"/>
        <v>0</v>
      </c>
    </row>
    <row r="46" spans="1:10" ht="15" thickTop="1">
      <c r="A46" s="285"/>
      <c r="B46" s="282"/>
      <c r="C46" s="272"/>
      <c r="D46" s="272"/>
      <c r="E46" s="272"/>
      <c r="F46" s="272"/>
      <c r="G46" s="271"/>
      <c r="H46" s="271"/>
      <c r="I46" s="270"/>
      <c r="J46" s="269"/>
    </row>
    <row r="47" spans="1:10">
      <c r="A47" s="283" t="s">
        <v>363</v>
      </c>
      <c r="B47" s="282" t="s">
        <v>440</v>
      </c>
      <c r="C47" s="272"/>
      <c r="D47" s="272"/>
      <c r="E47" s="272"/>
      <c r="F47" s="272"/>
      <c r="G47" s="271"/>
      <c r="H47" s="271"/>
      <c r="I47" s="270"/>
      <c r="J47" s="269"/>
    </row>
    <row r="48" spans="1:10">
      <c r="A48" s="280" t="s">
        <v>333</v>
      </c>
      <c r="B48" s="293" t="s">
        <v>439</v>
      </c>
      <c r="C48" s="272">
        <v>0</v>
      </c>
      <c r="D48" s="272">
        <v>0</v>
      </c>
      <c r="E48" s="272">
        <v>0</v>
      </c>
      <c r="F48" s="272">
        <v>0</v>
      </c>
      <c r="G48" s="271">
        <v>0</v>
      </c>
      <c r="H48" s="271">
        <v>0</v>
      </c>
      <c r="I48" s="271">
        <v>0</v>
      </c>
      <c r="J48" s="269">
        <f>+E48+F48+G48+H48+I48</f>
        <v>0</v>
      </c>
    </row>
    <row r="49" spans="1:10">
      <c r="A49" s="280" t="s">
        <v>331</v>
      </c>
      <c r="B49" s="288" t="s">
        <v>59</v>
      </c>
      <c r="C49" s="272">
        <v>0</v>
      </c>
      <c r="D49" s="272">
        <v>0</v>
      </c>
      <c r="E49" s="272">
        <v>0</v>
      </c>
      <c r="F49" s="272">
        <v>0</v>
      </c>
      <c r="G49" s="271">
        <v>0</v>
      </c>
      <c r="H49" s="271">
        <v>0</v>
      </c>
      <c r="I49" s="271">
        <v>0</v>
      </c>
      <c r="J49" s="269">
        <f>+E49+F49+G49+H49+I49</f>
        <v>0</v>
      </c>
    </row>
    <row r="50" spans="1:10" ht="15" thickBot="1">
      <c r="A50" s="280" t="s">
        <v>348</v>
      </c>
      <c r="B50" s="288" t="s">
        <v>438</v>
      </c>
      <c r="C50" s="272">
        <v>0</v>
      </c>
      <c r="D50" s="272">
        <v>0</v>
      </c>
      <c r="E50" s="272">
        <v>0</v>
      </c>
      <c r="F50" s="272">
        <v>0</v>
      </c>
      <c r="G50" s="271">
        <v>0</v>
      </c>
      <c r="H50" s="271">
        <v>0</v>
      </c>
      <c r="I50" s="271">
        <v>0</v>
      </c>
      <c r="J50" s="269">
        <f>+E50+F50+G50+H50+I50</f>
        <v>0</v>
      </c>
    </row>
    <row r="51" spans="1:10" ht="15.6" thickTop="1" thickBot="1">
      <c r="A51" s="287"/>
      <c r="B51" s="277" t="s">
        <v>437</v>
      </c>
      <c r="C51" s="276">
        <f t="shared" ref="C51:J51" si="8">SUM(C48:C50)</f>
        <v>0</v>
      </c>
      <c r="D51" s="276">
        <f t="shared" si="8"/>
        <v>0</v>
      </c>
      <c r="E51" s="276">
        <f t="shared" si="8"/>
        <v>0</v>
      </c>
      <c r="F51" s="276">
        <f t="shared" si="8"/>
        <v>0</v>
      </c>
      <c r="G51" s="286">
        <f t="shared" si="8"/>
        <v>0</v>
      </c>
      <c r="H51" s="286">
        <f t="shared" si="8"/>
        <v>0</v>
      </c>
      <c r="I51" s="286">
        <f t="shared" si="8"/>
        <v>0</v>
      </c>
      <c r="J51" s="275">
        <f t="shared" si="8"/>
        <v>0</v>
      </c>
    </row>
    <row r="52" spans="1:10" ht="15" thickTop="1">
      <c r="A52" s="285"/>
      <c r="B52" s="284"/>
      <c r="C52" s="272"/>
      <c r="D52" s="272"/>
      <c r="E52" s="272"/>
      <c r="F52" s="272"/>
      <c r="G52" s="271"/>
      <c r="H52" s="271"/>
      <c r="I52" s="270"/>
      <c r="J52" s="269"/>
    </row>
    <row r="53" spans="1:10">
      <c r="A53" s="283" t="s">
        <v>374</v>
      </c>
      <c r="B53" s="282" t="s">
        <v>436</v>
      </c>
      <c r="C53" s="272"/>
      <c r="D53" s="272"/>
      <c r="E53" s="272"/>
      <c r="F53" s="272"/>
      <c r="G53" s="271"/>
      <c r="H53" s="271"/>
      <c r="I53" s="270"/>
      <c r="J53" s="269"/>
    </row>
    <row r="54" spans="1:10">
      <c r="A54" s="280" t="s">
        <v>435</v>
      </c>
      <c r="B54" s="288" t="s">
        <v>434</v>
      </c>
      <c r="C54" s="272">
        <v>0</v>
      </c>
      <c r="D54" s="272">
        <v>0</v>
      </c>
      <c r="E54" s="272">
        <v>0</v>
      </c>
      <c r="F54" s="272">
        <v>0</v>
      </c>
      <c r="G54" s="271">
        <v>0</v>
      </c>
      <c r="H54" s="271">
        <v>0</v>
      </c>
      <c r="I54" s="271">
        <v>0</v>
      </c>
      <c r="J54" s="269">
        <f>+E54+F54+G54+H54+I54</f>
        <v>0</v>
      </c>
    </row>
    <row r="55" spans="1:10">
      <c r="A55" s="280" t="s">
        <v>433</v>
      </c>
      <c r="B55" s="288" t="s">
        <v>432</v>
      </c>
      <c r="C55" s="272">
        <v>0</v>
      </c>
      <c r="D55" s="272">
        <v>0</v>
      </c>
      <c r="E55" s="272">
        <v>0</v>
      </c>
      <c r="F55" s="272">
        <v>0</v>
      </c>
      <c r="G55" s="271">
        <v>0</v>
      </c>
      <c r="H55" s="271">
        <v>0</v>
      </c>
      <c r="I55" s="271">
        <v>0</v>
      </c>
      <c r="J55" s="269">
        <f>+E55+F55+G55+H55+I55</f>
        <v>0</v>
      </c>
    </row>
    <row r="56" spans="1:10" ht="29.4" thickBot="1">
      <c r="A56" s="280" t="s">
        <v>348</v>
      </c>
      <c r="B56" s="288" t="s">
        <v>431</v>
      </c>
      <c r="C56" s="272">
        <v>0</v>
      </c>
      <c r="D56" s="272">
        <v>0</v>
      </c>
      <c r="E56" s="272">
        <v>0</v>
      </c>
      <c r="F56" s="272">
        <v>0</v>
      </c>
      <c r="G56" s="271">
        <v>0</v>
      </c>
      <c r="H56" s="271">
        <v>0</v>
      </c>
      <c r="I56" s="271">
        <v>0</v>
      </c>
      <c r="J56" s="269">
        <f>+E56+F56+G56+H56+I56</f>
        <v>0</v>
      </c>
    </row>
    <row r="57" spans="1:10" ht="15.6" thickTop="1" thickBot="1">
      <c r="A57" s="287"/>
      <c r="B57" s="277" t="s">
        <v>430</v>
      </c>
      <c r="C57" s="276">
        <f t="shared" ref="C57:J57" si="9">SUM(C54:C56)</f>
        <v>0</v>
      </c>
      <c r="D57" s="276">
        <f t="shared" si="9"/>
        <v>0</v>
      </c>
      <c r="E57" s="276">
        <f t="shared" si="9"/>
        <v>0</v>
      </c>
      <c r="F57" s="276">
        <f t="shared" si="9"/>
        <v>0</v>
      </c>
      <c r="G57" s="286">
        <f t="shared" si="9"/>
        <v>0</v>
      </c>
      <c r="H57" s="286">
        <f t="shared" si="9"/>
        <v>0</v>
      </c>
      <c r="I57" s="286">
        <f t="shared" si="9"/>
        <v>0</v>
      </c>
      <c r="J57" s="275">
        <f t="shared" si="9"/>
        <v>0</v>
      </c>
    </row>
    <row r="58" spans="1:10" ht="15" thickTop="1">
      <c r="A58" s="285"/>
      <c r="B58" s="284"/>
      <c r="C58" s="272"/>
      <c r="D58" s="272"/>
      <c r="E58" s="272"/>
      <c r="F58" s="272"/>
      <c r="G58" s="271"/>
      <c r="H58" s="271"/>
      <c r="I58" s="270"/>
      <c r="J58" s="269"/>
    </row>
    <row r="59" spans="1:10">
      <c r="A59" s="283" t="s">
        <v>372</v>
      </c>
      <c r="B59" s="282" t="s">
        <v>429</v>
      </c>
      <c r="C59" s="272"/>
      <c r="D59" s="272"/>
      <c r="E59" s="272"/>
      <c r="F59" s="272"/>
      <c r="G59" s="271"/>
      <c r="H59" s="271"/>
      <c r="I59" s="271"/>
      <c r="J59" s="269"/>
    </row>
    <row r="60" spans="1:10">
      <c r="A60" s="280" t="s">
        <v>333</v>
      </c>
      <c r="B60" s="288" t="s">
        <v>428</v>
      </c>
      <c r="C60" s="272">
        <v>0</v>
      </c>
      <c r="D60" s="272">
        <v>0</v>
      </c>
      <c r="E60" s="272">
        <v>0</v>
      </c>
      <c r="F60" s="272">
        <v>0</v>
      </c>
      <c r="G60" s="271">
        <v>0</v>
      </c>
      <c r="H60" s="271">
        <v>0</v>
      </c>
      <c r="I60" s="271">
        <v>0</v>
      </c>
      <c r="J60" s="269">
        <f>+E60+F60+G60+H60+I60</f>
        <v>0</v>
      </c>
    </row>
    <row r="61" spans="1:10" ht="15" thickBot="1">
      <c r="A61" s="280" t="s">
        <v>331</v>
      </c>
      <c r="B61" s="288" t="s">
        <v>427</v>
      </c>
      <c r="C61" s="272">
        <v>0</v>
      </c>
      <c r="D61" s="272">
        <v>0</v>
      </c>
      <c r="E61" s="272">
        <v>0</v>
      </c>
      <c r="F61" s="272">
        <v>0</v>
      </c>
      <c r="G61" s="271">
        <v>0</v>
      </c>
      <c r="H61" s="271">
        <v>0</v>
      </c>
      <c r="I61" s="271">
        <v>0</v>
      </c>
      <c r="J61" s="269">
        <f>+E61+F61+G61+H61+I61</f>
        <v>0</v>
      </c>
    </row>
    <row r="62" spans="1:10" ht="15.6" thickTop="1" thickBot="1">
      <c r="A62" s="287"/>
      <c r="B62" s="277" t="s">
        <v>426</v>
      </c>
      <c r="C62" s="276">
        <f t="shared" ref="C62:J62" si="10">+C61+C60</f>
        <v>0</v>
      </c>
      <c r="D62" s="276">
        <f t="shared" si="10"/>
        <v>0</v>
      </c>
      <c r="E62" s="276">
        <f t="shared" si="10"/>
        <v>0</v>
      </c>
      <c r="F62" s="276">
        <f t="shared" si="10"/>
        <v>0</v>
      </c>
      <c r="G62" s="276">
        <f t="shared" si="10"/>
        <v>0</v>
      </c>
      <c r="H62" s="276">
        <f t="shared" si="10"/>
        <v>0</v>
      </c>
      <c r="I62" s="276">
        <f t="shared" si="10"/>
        <v>0</v>
      </c>
      <c r="J62" s="275">
        <f t="shared" si="10"/>
        <v>0</v>
      </c>
    </row>
    <row r="63" spans="1:10" ht="15" thickTop="1">
      <c r="A63" s="285"/>
      <c r="B63" s="284"/>
      <c r="C63" s="272"/>
      <c r="D63" s="272"/>
      <c r="E63" s="297"/>
      <c r="F63" s="272"/>
      <c r="G63" s="271"/>
      <c r="H63" s="271"/>
      <c r="I63" s="270"/>
      <c r="J63" s="269"/>
    </row>
    <row r="64" spans="1:10">
      <c r="A64" s="283" t="s">
        <v>370</v>
      </c>
      <c r="B64" s="282" t="s">
        <v>425</v>
      </c>
      <c r="C64" s="272"/>
      <c r="D64" s="272"/>
      <c r="E64" s="269"/>
      <c r="F64" s="272"/>
      <c r="G64" s="271"/>
      <c r="H64" s="271"/>
      <c r="I64" s="270"/>
      <c r="J64" s="269"/>
    </row>
    <row r="65" spans="1:10">
      <c r="A65" s="280" t="s">
        <v>333</v>
      </c>
      <c r="B65" s="288" t="s">
        <v>424</v>
      </c>
      <c r="C65" s="272">
        <v>0</v>
      </c>
      <c r="D65" s="272">
        <v>0</v>
      </c>
      <c r="E65" s="269">
        <f>C65-D65</f>
        <v>0</v>
      </c>
      <c r="F65" s="272">
        <v>0</v>
      </c>
      <c r="G65" s="271">
        <v>0</v>
      </c>
      <c r="H65" s="271">
        <v>0</v>
      </c>
      <c r="I65" s="271">
        <v>0</v>
      </c>
      <c r="J65" s="269">
        <f>+E65+F65+G65+H65+I65</f>
        <v>0</v>
      </c>
    </row>
    <row r="66" spans="1:10">
      <c r="A66" s="280" t="s">
        <v>331</v>
      </c>
      <c r="B66" s="288" t="s">
        <v>423</v>
      </c>
      <c r="C66" s="272">
        <v>0</v>
      </c>
      <c r="D66" s="272">
        <v>0</v>
      </c>
      <c r="E66" s="269">
        <f>C66-D66</f>
        <v>0</v>
      </c>
      <c r="F66" s="272">
        <v>0</v>
      </c>
      <c r="G66" s="271">
        <v>0</v>
      </c>
      <c r="H66" s="271">
        <v>0</v>
      </c>
      <c r="I66" s="271">
        <v>0</v>
      </c>
      <c r="J66" s="269">
        <f>+E66+F66+G66+H66+I66</f>
        <v>0</v>
      </c>
    </row>
    <row r="67" spans="1:10" ht="15" thickBot="1">
      <c r="A67" s="280" t="s">
        <v>348</v>
      </c>
      <c r="B67" s="288" t="s">
        <v>422</v>
      </c>
      <c r="C67" s="272">
        <v>0</v>
      </c>
      <c r="D67" s="272">
        <v>0</v>
      </c>
      <c r="E67" s="316">
        <f>C67-D67</f>
        <v>0</v>
      </c>
      <c r="F67" s="272">
        <v>0</v>
      </c>
      <c r="G67" s="271">
        <v>0</v>
      </c>
      <c r="H67" s="271">
        <v>0</v>
      </c>
      <c r="I67" s="271">
        <v>0</v>
      </c>
      <c r="J67" s="269">
        <f>+E67+F67+G67+H67+I67</f>
        <v>0</v>
      </c>
    </row>
    <row r="68" spans="1:10" ht="15.6" thickTop="1" thickBot="1">
      <c r="A68" s="287"/>
      <c r="B68" s="277" t="s">
        <v>421</v>
      </c>
      <c r="C68" s="276">
        <f t="shared" ref="C68:J68" si="11">SUM(C65:C67)</f>
        <v>0</v>
      </c>
      <c r="D68" s="276">
        <f t="shared" si="11"/>
        <v>0</v>
      </c>
      <c r="E68" s="276">
        <f t="shared" si="11"/>
        <v>0</v>
      </c>
      <c r="F68" s="276">
        <f t="shared" si="11"/>
        <v>0</v>
      </c>
      <c r="G68" s="286">
        <f t="shared" si="11"/>
        <v>0</v>
      </c>
      <c r="H68" s="286">
        <f t="shared" si="11"/>
        <v>0</v>
      </c>
      <c r="I68" s="286">
        <f t="shared" si="11"/>
        <v>0</v>
      </c>
      <c r="J68" s="275">
        <f t="shared" si="11"/>
        <v>0</v>
      </c>
    </row>
    <row r="69" spans="1:10" ht="15" thickTop="1">
      <c r="A69" s="285"/>
      <c r="B69" s="284"/>
      <c r="C69" s="272"/>
      <c r="D69" s="272"/>
      <c r="E69" s="272"/>
      <c r="F69" s="272"/>
      <c r="G69" s="271"/>
      <c r="H69" s="271"/>
      <c r="I69" s="270"/>
      <c r="J69" s="269"/>
    </row>
    <row r="70" spans="1:10">
      <c r="A70" s="283" t="s">
        <v>386</v>
      </c>
      <c r="B70" s="282" t="s">
        <v>420</v>
      </c>
      <c r="C70" s="272"/>
      <c r="D70" s="272"/>
      <c r="E70" s="272"/>
      <c r="F70" s="272"/>
      <c r="G70" s="271"/>
      <c r="H70" s="271"/>
      <c r="I70" s="270"/>
      <c r="J70" s="269"/>
    </row>
    <row r="71" spans="1:10">
      <c r="A71" s="280" t="s">
        <v>333</v>
      </c>
      <c r="B71" s="288" t="s">
        <v>419</v>
      </c>
      <c r="C71" s="272">
        <v>0</v>
      </c>
      <c r="D71" s="272">
        <v>0</v>
      </c>
      <c r="E71" s="272">
        <f t="shared" ref="E71:E79" si="12">C71-D71</f>
        <v>0</v>
      </c>
      <c r="F71" s="272">
        <v>0</v>
      </c>
      <c r="G71" s="271">
        <v>0</v>
      </c>
      <c r="H71" s="271">
        <v>0</v>
      </c>
      <c r="I71" s="271">
        <v>0</v>
      </c>
      <c r="J71" s="269">
        <f t="shared" ref="J71:J79" si="13">+E71+F71+G71+H71+I71</f>
        <v>0</v>
      </c>
    </row>
    <row r="72" spans="1:10">
      <c r="A72" s="281" t="s">
        <v>331</v>
      </c>
      <c r="B72" s="288" t="s">
        <v>418</v>
      </c>
      <c r="C72" s="272">
        <v>0</v>
      </c>
      <c r="D72" s="272">
        <v>0</v>
      </c>
      <c r="E72" s="269">
        <f t="shared" si="12"/>
        <v>0</v>
      </c>
      <c r="F72" s="272">
        <v>0</v>
      </c>
      <c r="G72" s="271">
        <v>0</v>
      </c>
      <c r="H72" s="271">
        <v>0</v>
      </c>
      <c r="I72" s="271">
        <v>0</v>
      </c>
      <c r="J72" s="269">
        <f t="shared" si="13"/>
        <v>0</v>
      </c>
    </row>
    <row r="73" spans="1:10">
      <c r="A73" s="281" t="s">
        <v>348</v>
      </c>
      <c r="B73" s="288" t="s">
        <v>71</v>
      </c>
      <c r="C73" s="272">
        <v>0</v>
      </c>
      <c r="D73" s="272">
        <v>0</v>
      </c>
      <c r="E73" s="269">
        <f t="shared" si="12"/>
        <v>0</v>
      </c>
      <c r="F73" s="272">
        <v>0</v>
      </c>
      <c r="G73" s="271">
        <v>0</v>
      </c>
      <c r="H73" s="271">
        <v>0</v>
      </c>
      <c r="I73" s="271">
        <v>0</v>
      </c>
      <c r="J73" s="269">
        <f t="shared" si="13"/>
        <v>0</v>
      </c>
    </row>
    <row r="74" spans="1:10">
      <c r="A74" s="281" t="s">
        <v>355</v>
      </c>
      <c r="B74" s="288" t="s">
        <v>417</v>
      </c>
      <c r="C74" s="272">
        <v>0</v>
      </c>
      <c r="D74" s="272">
        <v>0</v>
      </c>
      <c r="E74" s="269">
        <f t="shared" si="12"/>
        <v>0</v>
      </c>
      <c r="F74" s="272">
        <v>0</v>
      </c>
      <c r="G74" s="271">
        <v>0</v>
      </c>
      <c r="H74" s="271">
        <v>0</v>
      </c>
      <c r="I74" s="271">
        <v>0</v>
      </c>
      <c r="J74" s="269">
        <f t="shared" si="13"/>
        <v>0</v>
      </c>
    </row>
    <row r="75" spans="1:10">
      <c r="A75" s="281" t="s">
        <v>363</v>
      </c>
      <c r="B75" s="288" t="s">
        <v>416</v>
      </c>
      <c r="C75" s="272">
        <v>0</v>
      </c>
      <c r="D75" s="272">
        <v>0</v>
      </c>
      <c r="E75" s="269">
        <f t="shared" si="12"/>
        <v>0</v>
      </c>
      <c r="F75" s="272">
        <v>0</v>
      </c>
      <c r="G75" s="271">
        <v>0</v>
      </c>
      <c r="H75" s="271">
        <v>0</v>
      </c>
      <c r="I75" s="271">
        <v>0</v>
      </c>
      <c r="J75" s="269">
        <f t="shared" si="13"/>
        <v>0</v>
      </c>
    </row>
    <row r="76" spans="1:10">
      <c r="A76" s="281" t="s">
        <v>374</v>
      </c>
      <c r="B76" s="288" t="s">
        <v>415</v>
      </c>
      <c r="C76" s="272">
        <v>0</v>
      </c>
      <c r="D76" s="272">
        <v>0</v>
      </c>
      <c r="E76" s="269">
        <f t="shared" si="12"/>
        <v>0</v>
      </c>
      <c r="F76" s="272">
        <v>0</v>
      </c>
      <c r="G76" s="271">
        <v>0</v>
      </c>
      <c r="H76" s="271">
        <v>0</v>
      </c>
      <c r="I76" s="271">
        <v>0</v>
      </c>
      <c r="J76" s="269">
        <f t="shared" si="13"/>
        <v>0</v>
      </c>
    </row>
    <row r="77" spans="1:10">
      <c r="A77" s="281" t="s">
        <v>372</v>
      </c>
      <c r="B77" s="288" t="s">
        <v>414</v>
      </c>
      <c r="C77" s="272">
        <v>0</v>
      </c>
      <c r="D77" s="272">
        <v>0</v>
      </c>
      <c r="E77" s="269">
        <f t="shared" si="12"/>
        <v>0</v>
      </c>
      <c r="F77" s="272">
        <v>0</v>
      </c>
      <c r="G77" s="271">
        <v>0</v>
      </c>
      <c r="H77" s="271">
        <v>0</v>
      </c>
      <c r="I77" s="271">
        <v>0</v>
      </c>
      <c r="J77" s="269">
        <f t="shared" si="13"/>
        <v>0</v>
      </c>
    </row>
    <row r="78" spans="1:10">
      <c r="A78" s="281" t="s">
        <v>370</v>
      </c>
      <c r="B78" s="288" t="s">
        <v>413</v>
      </c>
      <c r="C78" s="272">
        <v>0</v>
      </c>
      <c r="D78" s="272">
        <v>0</v>
      </c>
      <c r="E78" s="269">
        <f t="shared" si="12"/>
        <v>0</v>
      </c>
      <c r="F78" s="272">
        <v>0</v>
      </c>
      <c r="G78" s="271">
        <v>0</v>
      </c>
      <c r="H78" s="271">
        <v>0</v>
      </c>
      <c r="I78" s="271">
        <v>0</v>
      </c>
      <c r="J78" s="269">
        <f t="shared" si="13"/>
        <v>0</v>
      </c>
    </row>
    <row r="79" spans="1:10" ht="29.4" thickBot="1">
      <c r="A79" s="280" t="s">
        <v>386</v>
      </c>
      <c r="B79" s="288" t="s">
        <v>412</v>
      </c>
      <c r="C79" s="272">
        <v>0</v>
      </c>
      <c r="D79" s="272">
        <v>0</v>
      </c>
      <c r="E79" s="316">
        <f t="shared" si="12"/>
        <v>0</v>
      </c>
      <c r="F79" s="272">
        <v>0</v>
      </c>
      <c r="G79" s="271">
        <v>0</v>
      </c>
      <c r="H79" s="271">
        <v>0</v>
      </c>
      <c r="I79" s="271">
        <v>0</v>
      </c>
      <c r="J79" s="269">
        <f t="shared" si="13"/>
        <v>0</v>
      </c>
    </row>
    <row r="80" spans="1:10" ht="15.6" thickTop="1" thickBot="1">
      <c r="A80" s="287"/>
      <c r="B80" s="277" t="s">
        <v>411</v>
      </c>
      <c r="C80" s="276">
        <f t="shared" ref="C80:J80" si="14">SUM(C71:C79)</f>
        <v>0</v>
      </c>
      <c r="D80" s="276">
        <f t="shared" si="14"/>
        <v>0</v>
      </c>
      <c r="E80" s="276">
        <f t="shared" si="14"/>
        <v>0</v>
      </c>
      <c r="F80" s="276">
        <f t="shared" si="14"/>
        <v>0</v>
      </c>
      <c r="G80" s="286">
        <f t="shared" si="14"/>
        <v>0</v>
      </c>
      <c r="H80" s="286">
        <f t="shared" si="14"/>
        <v>0</v>
      </c>
      <c r="I80" s="286">
        <f t="shared" si="14"/>
        <v>0</v>
      </c>
      <c r="J80" s="275">
        <f t="shared" si="14"/>
        <v>0</v>
      </c>
    </row>
    <row r="81" spans="1:10" ht="15" thickTop="1">
      <c r="A81" s="285"/>
      <c r="B81" s="284"/>
      <c r="C81" s="272"/>
      <c r="D81" s="272"/>
      <c r="E81" s="272"/>
      <c r="F81" s="272"/>
      <c r="G81" s="271"/>
      <c r="H81" s="271"/>
      <c r="I81" s="270"/>
      <c r="J81" s="269"/>
    </row>
    <row r="82" spans="1:10">
      <c r="A82" s="283" t="s">
        <v>384</v>
      </c>
      <c r="B82" s="282" t="s">
        <v>410</v>
      </c>
      <c r="C82" s="272"/>
      <c r="D82" s="272"/>
      <c r="E82" s="272"/>
      <c r="F82" s="272"/>
      <c r="G82" s="271"/>
      <c r="H82" s="271"/>
      <c r="I82" s="270"/>
      <c r="J82" s="269"/>
    </row>
    <row r="83" spans="1:10">
      <c r="A83" s="280" t="s">
        <v>333</v>
      </c>
      <c r="B83" s="288" t="s">
        <v>409</v>
      </c>
      <c r="C83" s="272">
        <v>0</v>
      </c>
      <c r="D83" s="272">
        <v>0</v>
      </c>
      <c r="E83" s="272">
        <v>0</v>
      </c>
      <c r="F83" s="272">
        <v>0</v>
      </c>
      <c r="G83" s="271">
        <v>0</v>
      </c>
      <c r="H83" s="271">
        <v>0</v>
      </c>
      <c r="I83" s="271">
        <v>0</v>
      </c>
      <c r="J83" s="269">
        <f t="shared" ref="J83:J88" si="15">+E83+F83+G83+H83+I83</f>
        <v>0</v>
      </c>
    </row>
    <row r="84" spans="1:10">
      <c r="A84" s="281" t="s">
        <v>331</v>
      </c>
      <c r="B84" s="288" t="s">
        <v>408</v>
      </c>
      <c r="C84" s="272">
        <v>0</v>
      </c>
      <c r="D84" s="272">
        <v>0</v>
      </c>
      <c r="E84" s="272">
        <v>0</v>
      </c>
      <c r="F84" s="272">
        <v>0</v>
      </c>
      <c r="G84" s="271">
        <v>0</v>
      </c>
      <c r="H84" s="271">
        <v>0</v>
      </c>
      <c r="I84" s="271">
        <v>0</v>
      </c>
      <c r="J84" s="269">
        <f t="shared" si="15"/>
        <v>0</v>
      </c>
    </row>
    <row r="85" spans="1:10">
      <c r="A85" s="281" t="s">
        <v>348</v>
      </c>
      <c r="B85" s="288" t="s">
        <v>407</v>
      </c>
      <c r="C85" s="272">
        <v>0</v>
      </c>
      <c r="D85" s="272">
        <v>0</v>
      </c>
      <c r="E85" s="272">
        <v>0</v>
      </c>
      <c r="F85" s="272">
        <v>0</v>
      </c>
      <c r="G85" s="271">
        <v>0</v>
      </c>
      <c r="H85" s="271">
        <v>0</v>
      </c>
      <c r="I85" s="271">
        <v>0</v>
      </c>
      <c r="J85" s="269">
        <f t="shared" si="15"/>
        <v>0</v>
      </c>
    </row>
    <row r="86" spans="1:10">
      <c r="A86" s="280" t="s">
        <v>406</v>
      </c>
      <c r="B86" s="288" t="s">
        <v>405</v>
      </c>
      <c r="C86" s="272">
        <v>0</v>
      </c>
      <c r="D86" s="272">
        <v>0</v>
      </c>
      <c r="E86" s="272">
        <v>0</v>
      </c>
      <c r="F86" s="272">
        <v>0</v>
      </c>
      <c r="G86" s="271">
        <v>0</v>
      </c>
      <c r="H86" s="271">
        <v>0</v>
      </c>
      <c r="I86" s="271">
        <v>0</v>
      </c>
      <c r="J86" s="269">
        <f t="shared" si="15"/>
        <v>0</v>
      </c>
    </row>
    <row r="87" spans="1:10">
      <c r="A87" s="280" t="s">
        <v>363</v>
      </c>
      <c r="B87" s="288" t="s">
        <v>404</v>
      </c>
      <c r="C87" s="272">
        <v>0</v>
      </c>
      <c r="D87" s="272">
        <v>0</v>
      </c>
      <c r="E87" s="272">
        <v>0</v>
      </c>
      <c r="F87" s="272">
        <v>0</v>
      </c>
      <c r="G87" s="271">
        <v>0</v>
      </c>
      <c r="H87" s="271">
        <v>0</v>
      </c>
      <c r="I87" s="271">
        <v>0</v>
      </c>
      <c r="J87" s="269">
        <f t="shared" si="15"/>
        <v>0</v>
      </c>
    </row>
    <row r="88" spans="1:10" ht="29.4" thickBot="1">
      <c r="A88" s="280" t="s">
        <v>374</v>
      </c>
      <c r="B88" s="288" t="s">
        <v>403</v>
      </c>
      <c r="C88" s="272">
        <v>0</v>
      </c>
      <c r="D88" s="272">
        <v>0</v>
      </c>
      <c r="E88" s="272">
        <v>0</v>
      </c>
      <c r="F88" s="272">
        <v>0</v>
      </c>
      <c r="G88" s="271">
        <v>0</v>
      </c>
      <c r="H88" s="271">
        <v>0</v>
      </c>
      <c r="I88" s="271">
        <v>0</v>
      </c>
      <c r="J88" s="269">
        <f t="shared" si="15"/>
        <v>0</v>
      </c>
    </row>
    <row r="89" spans="1:10" ht="15.6" thickTop="1" thickBot="1">
      <c r="A89" s="287"/>
      <c r="B89" s="277" t="s">
        <v>402</v>
      </c>
      <c r="C89" s="276">
        <f t="shared" ref="C89:J89" si="16">SUM(C83:C88)</f>
        <v>0</v>
      </c>
      <c r="D89" s="276">
        <f t="shared" si="16"/>
        <v>0</v>
      </c>
      <c r="E89" s="276">
        <f t="shared" si="16"/>
        <v>0</v>
      </c>
      <c r="F89" s="276">
        <f t="shared" si="16"/>
        <v>0</v>
      </c>
      <c r="G89" s="286">
        <f t="shared" si="16"/>
        <v>0</v>
      </c>
      <c r="H89" s="286">
        <f t="shared" si="16"/>
        <v>0</v>
      </c>
      <c r="I89" s="286">
        <f t="shared" si="16"/>
        <v>0</v>
      </c>
      <c r="J89" s="275">
        <f t="shared" si="16"/>
        <v>0</v>
      </c>
    </row>
    <row r="90" spans="1:10" ht="15" thickTop="1">
      <c r="A90" s="285"/>
      <c r="B90" s="284"/>
      <c r="C90" s="272"/>
      <c r="D90" s="272"/>
      <c r="E90" s="272"/>
      <c r="F90" s="272"/>
      <c r="G90" s="271"/>
      <c r="H90" s="271"/>
      <c r="I90" s="270"/>
      <c r="J90" s="269"/>
    </row>
    <row r="91" spans="1:10">
      <c r="A91" s="283" t="s">
        <v>401</v>
      </c>
      <c r="B91" s="282" t="s">
        <v>400</v>
      </c>
      <c r="C91" s="272"/>
      <c r="D91" s="272"/>
      <c r="E91" s="272"/>
      <c r="F91" s="272"/>
      <c r="G91" s="271"/>
      <c r="H91" s="271"/>
      <c r="I91" s="270"/>
      <c r="J91" s="269"/>
    </row>
    <row r="92" spans="1:10">
      <c r="A92" s="280" t="s">
        <v>333</v>
      </c>
      <c r="B92" s="288" t="s">
        <v>399</v>
      </c>
      <c r="C92" s="272">
        <v>0</v>
      </c>
      <c r="D92" s="272">
        <v>0</v>
      </c>
      <c r="E92" s="272">
        <v>0</v>
      </c>
      <c r="F92" s="272">
        <v>0</v>
      </c>
      <c r="G92" s="271">
        <v>0</v>
      </c>
      <c r="H92" s="271">
        <v>0</v>
      </c>
      <c r="I92" s="271">
        <v>0</v>
      </c>
      <c r="J92" s="269">
        <f>+E92+F92+G92+H92+I92</f>
        <v>0</v>
      </c>
    </row>
    <row r="93" spans="1:10">
      <c r="A93" s="281" t="s">
        <v>331</v>
      </c>
      <c r="B93" s="288" t="s">
        <v>96</v>
      </c>
      <c r="C93" s="272">
        <v>0</v>
      </c>
      <c r="D93" s="272">
        <v>0</v>
      </c>
      <c r="E93" s="272">
        <v>0</v>
      </c>
      <c r="F93" s="272">
        <v>0</v>
      </c>
      <c r="G93" s="271">
        <v>0</v>
      </c>
      <c r="H93" s="271">
        <v>0</v>
      </c>
      <c r="I93" s="271">
        <v>0</v>
      </c>
      <c r="J93" s="269">
        <f>+E93+F93+G93+H93+I93</f>
        <v>0</v>
      </c>
    </row>
    <row r="94" spans="1:10" ht="29.4" thickBot="1">
      <c r="A94" s="280" t="s">
        <v>348</v>
      </c>
      <c r="B94" s="288" t="s">
        <v>398</v>
      </c>
      <c r="C94" s="272">
        <v>0</v>
      </c>
      <c r="D94" s="272">
        <v>0</v>
      </c>
      <c r="E94" s="272">
        <v>0</v>
      </c>
      <c r="F94" s="272">
        <v>0</v>
      </c>
      <c r="G94" s="271">
        <v>0</v>
      </c>
      <c r="H94" s="271">
        <v>0</v>
      </c>
      <c r="I94" s="271">
        <v>0</v>
      </c>
      <c r="J94" s="269">
        <f>+E94+F94+G94+H94+I94</f>
        <v>0</v>
      </c>
    </row>
    <row r="95" spans="1:10" ht="15.6" thickTop="1" thickBot="1">
      <c r="A95" s="287"/>
      <c r="B95" s="277" t="s">
        <v>397</v>
      </c>
      <c r="C95" s="276">
        <f t="shared" ref="C95:J95" si="17">SUM(C92:C94)</f>
        <v>0</v>
      </c>
      <c r="D95" s="276">
        <f t="shared" si="17"/>
        <v>0</v>
      </c>
      <c r="E95" s="276">
        <f t="shared" si="17"/>
        <v>0</v>
      </c>
      <c r="F95" s="276">
        <f t="shared" si="17"/>
        <v>0</v>
      </c>
      <c r="G95" s="286">
        <f t="shared" si="17"/>
        <v>0</v>
      </c>
      <c r="H95" s="286">
        <f t="shared" si="17"/>
        <v>0</v>
      </c>
      <c r="I95" s="286">
        <f t="shared" si="17"/>
        <v>0</v>
      </c>
      <c r="J95" s="275">
        <f t="shared" si="17"/>
        <v>0</v>
      </c>
    </row>
    <row r="96" spans="1:10" ht="15" thickTop="1">
      <c r="A96" s="285"/>
      <c r="B96" s="284"/>
      <c r="C96" s="272"/>
      <c r="D96" s="272"/>
      <c r="E96" s="272"/>
      <c r="F96" s="272"/>
      <c r="G96" s="271"/>
      <c r="H96" s="271"/>
      <c r="I96" s="270"/>
      <c r="J96" s="269"/>
    </row>
    <row r="97" spans="1:10">
      <c r="A97" s="283" t="s">
        <v>396</v>
      </c>
      <c r="B97" s="282" t="s">
        <v>395</v>
      </c>
      <c r="C97" s="272"/>
      <c r="D97" s="272"/>
      <c r="E97" s="272"/>
      <c r="F97" s="272"/>
      <c r="G97" s="271"/>
      <c r="H97" s="271"/>
      <c r="I97" s="270"/>
      <c r="J97" s="269"/>
    </row>
    <row r="98" spans="1:10">
      <c r="A98" s="281" t="s">
        <v>333</v>
      </c>
      <c r="B98" s="288" t="s">
        <v>394</v>
      </c>
      <c r="C98" s="272">
        <v>0</v>
      </c>
      <c r="D98" s="272">
        <v>0</v>
      </c>
      <c r="E98" s="272">
        <v>0</v>
      </c>
      <c r="F98" s="272">
        <v>0</v>
      </c>
      <c r="G98" s="271">
        <v>0</v>
      </c>
      <c r="H98" s="271">
        <v>0</v>
      </c>
      <c r="I98" s="271">
        <v>0</v>
      </c>
      <c r="J98" s="269">
        <f t="shared" ref="J98:J107" si="18">+E98+F98+G98+H98+I98</f>
        <v>0</v>
      </c>
    </row>
    <row r="99" spans="1:10">
      <c r="A99" s="281" t="s">
        <v>331</v>
      </c>
      <c r="B99" s="288" t="s">
        <v>393</v>
      </c>
      <c r="C99" s="272">
        <v>0</v>
      </c>
      <c r="D99" s="272">
        <v>0</v>
      </c>
      <c r="E99" s="272">
        <v>0</v>
      </c>
      <c r="F99" s="272">
        <v>0</v>
      </c>
      <c r="G99" s="271">
        <v>0</v>
      </c>
      <c r="H99" s="271">
        <v>0</v>
      </c>
      <c r="I99" s="271">
        <v>0</v>
      </c>
      <c r="J99" s="269">
        <f t="shared" si="18"/>
        <v>0</v>
      </c>
    </row>
    <row r="100" spans="1:10">
      <c r="A100" s="281" t="s">
        <v>348</v>
      </c>
      <c r="B100" s="288" t="s">
        <v>392</v>
      </c>
      <c r="C100" s="272">
        <v>0</v>
      </c>
      <c r="D100" s="272">
        <v>0</v>
      </c>
      <c r="E100" s="272">
        <v>0</v>
      </c>
      <c r="F100" s="272">
        <v>0</v>
      </c>
      <c r="G100" s="271">
        <v>0</v>
      </c>
      <c r="H100" s="271">
        <v>0</v>
      </c>
      <c r="I100" s="271">
        <v>0</v>
      </c>
      <c r="J100" s="269">
        <f t="shared" si="18"/>
        <v>0</v>
      </c>
    </row>
    <row r="101" spans="1:10">
      <c r="A101" s="281" t="s">
        <v>355</v>
      </c>
      <c r="B101" s="288" t="s">
        <v>391</v>
      </c>
      <c r="C101" s="272">
        <v>0</v>
      </c>
      <c r="D101" s="272">
        <v>0</v>
      </c>
      <c r="E101" s="272">
        <v>0</v>
      </c>
      <c r="F101" s="272">
        <v>0</v>
      </c>
      <c r="G101" s="271">
        <v>0</v>
      </c>
      <c r="H101" s="271">
        <v>0</v>
      </c>
      <c r="I101" s="271">
        <v>0</v>
      </c>
      <c r="J101" s="269">
        <f t="shared" si="18"/>
        <v>0</v>
      </c>
    </row>
    <row r="102" spans="1:10">
      <c r="A102" s="281" t="s">
        <v>363</v>
      </c>
      <c r="B102" s="288" t="s">
        <v>390</v>
      </c>
      <c r="C102" s="272">
        <v>0</v>
      </c>
      <c r="D102" s="272">
        <v>0</v>
      </c>
      <c r="E102" s="272">
        <v>0</v>
      </c>
      <c r="F102" s="272">
        <v>0</v>
      </c>
      <c r="G102" s="271">
        <v>0</v>
      </c>
      <c r="H102" s="271">
        <v>0</v>
      </c>
      <c r="I102" s="271">
        <v>0</v>
      </c>
      <c r="J102" s="269">
        <f t="shared" si="18"/>
        <v>0</v>
      </c>
    </row>
    <row r="103" spans="1:10">
      <c r="A103" s="281" t="s">
        <v>374</v>
      </c>
      <c r="B103" s="288" t="s">
        <v>389</v>
      </c>
      <c r="C103" s="272">
        <v>0</v>
      </c>
      <c r="D103" s="272">
        <v>0</v>
      </c>
      <c r="E103" s="272">
        <v>0</v>
      </c>
      <c r="F103" s="272">
        <v>0</v>
      </c>
      <c r="G103" s="271">
        <v>0</v>
      </c>
      <c r="H103" s="271">
        <v>0</v>
      </c>
      <c r="I103" s="271">
        <v>0</v>
      </c>
      <c r="J103" s="269">
        <f t="shared" si="18"/>
        <v>0</v>
      </c>
    </row>
    <row r="104" spans="1:10">
      <c r="A104" s="280" t="s">
        <v>372</v>
      </c>
      <c r="B104" s="288" t="s">
        <v>388</v>
      </c>
      <c r="C104" s="272">
        <v>0</v>
      </c>
      <c r="D104" s="272">
        <v>0</v>
      </c>
      <c r="E104" s="272">
        <v>0</v>
      </c>
      <c r="F104" s="272">
        <v>0</v>
      </c>
      <c r="G104" s="271">
        <v>0</v>
      </c>
      <c r="H104" s="271">
        <v>0</v>
      </c>
      <c r="I104" s="271">
        <v>0</v>
      </c>
      <c r="J104" s="269">
        <f t="shared" si="18"/>
        <v>0</v>
      </c>
    </row>
    <row r="105" spans="1:10">
      <c r="A105" s="280" t="s">
        <v>370</v>
      </c>
      <c r="B105" s="288" t="s">
        <v>387</v>
      </c>
      <c r="C105" s="272">
        <v>0</v>
      </c>
      <c r="D105" s="272">
        <v>0</v>
      </c>
      <c r="E105" s="272">
        <v>0</v>
      </c>
      <c r="F105" s="272">
        <v>0</v>
      </c>
      <c r="G105" s="271">
        <v>0</v>
      </c>
      <c r="H105" s="271">
        <v>0</v>
      </c>
      <c r="I105" s="271">
        <v>0</v>
      </c>
      <c r="J105" s="269">
        <f t="shared" si="18"/>
        <v>0</v>
      </c>
    </row>
    <row r="106" spans="1:10">
      <c r="A106" s="280" t="s">
        <v>386</v>
      </c>
      <c r="B106" s="288" t="s">
        <v>385</v>
      </c>
      <c r="C106" s="272">
        <v>0</v>
      </c>
      <c r="D106" s="272">
        <v>0</v>
      </c>
      <c r="E106" s="272">
        <v>0</v>
      </c>
      <c r="F106" s="272">
        <v>0</v>
      </c>
      <c r="G106" s="271">
        <v>0</v>
      </c>
      <c r="H106" s="271">
        <v>0</v>
      </c>
      <c r="I106" s="271">
        <v>0</v>
      </c>
      <c r="J106" s="269">
        <f t="shared" si="18"/>
        <v>0</v>
      </c>
    </row>
    <row r="107" spans="1:10" ht="29.4" thickBot="1">
      <c r="A107" s="280" t="s">
        <v>384</v>
      </c>
      <c r="B107" s="288" t="s">
        <v>383</v>
      </c>
      <c r="C107" s="272">
        <v>0</v>
      </c>
      <c r="D107" s="272">
        <v>0</v>
      </c>
      <c r="E107" s="272">
        <v>0</v>
      </c>
      <c r="F107" s="272">
        <v>0</v>
      </c>
      <c r="G107" s="271">
        <v>0</v>
      </c>
      <c r="H107" s="271">
        <v>0</v>
      </c>
      <c r="I107" s="271">
        <v>0</v>
      </c>
      <c r="J107" s="269">
        <f t="shared" si="18"/>
        <v>0</v>
      </c>
    </row>
    <row r="108" spans="1:10" ht="15.6" thickTop="1" thickBot="1">
      <c r="A108" s="287"/>
      <c r="B108" s="277" t="s">
        <v>382</v>
      </c>
      <c r="C108" s="276">
        <f t="shared" ref="C108:J108" si="19">SUM(C98:C107)</f>
        <v>0</v>
      </c>
      <c r="D108" s="276">
        <f t="shared" si="19"/>
        <v>0</v>
      </c>
      <c r="E108" s="276">
        <f t="shared" si="19"/>
        <v>0</v>
      </c>
      <c r="F108" s="276">
        <f t="shared" si="19"/>
        <v>0</v>
      </c>
      <c r="G108" s="286">
        <f t="shared" si="19"/>
        <v>0</v>
      </c>
      <c r="H108" s="286">
        <f t="shared" si="19"/>
        <v>0</v>
      </c>
      <c r="I108" s="286">
        <f t="shared" si="19"/>
        <v>0</v>
      </c>
      <c r="J108" s="275">
        <f t="shared" si="19"/>
        <v>0</v>
      </c>
    </row>
    <row r="109" spans="1:10" ht="15" thickTop="1">
      <c r="A109" s="285"/>
      <c r="B109" s="284"/>
      <c r="C109" s="272"/>
      <c r="D109" s="272"/>
      <c r="E109" s="272"/>
      <c r="F109" s="272"/>
      <c r="G109" s="271"/>
      <c r="H109" s="271"/>
      <c r="I109" s="270"/>
      <c r="J109" s="269"/>
    </row>
    <row r="110" spans="1:10">
      <c r="A110" s="283" t="s">
        <v>381</v>
      </c>
      <c r="B110" s="282" t="s">
        <v>380</v>
      </c>
      <c r="C110" s="272"/>
      <c r="D110" s="272"/>
      <c r="E110" s="272"/>
      <c r="F110" s="272"/>
      <c r="G110" s="271"/>
      <c r="H110" s="271"/>
      <c r="I110" s="270"/>
      <c r="J110" s="269"/>
    </row>
    <row r="111" spans="1:10">
      <c r="A111" s="281" t="s">
        <v>333</v>
      </c>
      <c r="B111" s="288" t="s">
        <v>379</v>
      </c>
      <c r="C111" s="272">
        <v>0</v>
      </c>
      <c r="D111" s="272">
        <v>0</v>
      </c>
      <c r="E111" s="272">
        <v>0</v>
      </c>
      <c r="F111" s="272">
        <v>0</v>
      </c>
      <c r="G111" s="271">
        <v>0</v>
      </c>
      <c r="H111" s="271">
        <v>0</v>
      </c>
      <c r="I111" s="271">
        <v>0</v>
      </c>
      <c r="J111" s="269">
        <f t="shared" ref="J111:J118" si="20">+E111+F111+G111+H111+I111</f>
        <v>0</v>
      </c>
    </row>
    <row r="112" spans="1:10">
      <c r="A112" s="281" t="s">
        <v>331</v>
      </c>
      <c r="B112" s="288" t="s">
        <v>378</v>
      </c>
      <c r="C112" s="272">
        <v>0</v>
      </c>
      <c r="D112" s="272">
        <v>0</v>
      </c>
      <c r="E112" s="272">
        <v>0</v>
      </c>
      <c r="F112" s="272">
        <v>0</v>
      </c>
      <c r="G112" s="271">
        <v>0</v>
      </c>
      <c r="H112" s="271">
        <v>0</v>
      </c>
      <c r="I112" s="271">
        <v>0</v>
      </c>
      <c r="J112" s="269">
        <f t="shared" si="20"/>
        <v>0</v>
      </c>
    </row>
    <row r="113" spans="1:10" ht="28.8">
      <c r="A113" s="281" t="s">
        <v>348</v>
      </c>
      <c r="B113" s="288" t="s">
        <v>377</v>
      </c>
      <c r="C113" s="272">
        <v>0</v>
      </c>
      <c r="D113" s="272">
        <v>0</v>
      </c>
      <c r="E113" s="272">
        <v>0</v>
      </c>
      <c r="F113" s="272">
        <v>0</v>
      </c>
      <c r="G113" s="271">
        <v>0</v>
      </c>
      <c r="H113" s="271">
        <v>0</v>
      </c>
      <c r="I113" s="271">
        <v>0</v>
      </c>
      <c r="J113" s="269">
        <f t="shared" si="20"/>
        <v>0</v>
      </c>
    </row>
    <row r="114" spans="1:10">
      <c r="A114" s="280" t="s">
        <v>355</v>
      </c>
      <c r="B114" s="288" t="s">
        <v>376</v>
      </c>
      <c r="C114" s="272">
        <v>0</v>
      </c>
      <c r="D114" s="272">
        <v>0</v>
      </c>
      <c r="E114" s="272">
        <v>0</v>
      </c>
      <c r="F114" s="272">
        <v>0</v>
      </c>
      <c r="G114" s="271">
        <v>0</v>
      </c>
      <c r="H114" s="271">
        <v>0</v>
      </c>
      <c r="I114" s="271">
        <v>0</v>
      </c>
      <c r="J114" s="269">
        <f t="shared" si="20"/>
        <v>0</v>
      </c>
    </row>
    <row r="115" spans="1:10">
      <c r="A115" s="281" t="s">
        <v>363</v>
      </c>
      <c r="B115" s="288" t="s">
        <v>375</v>
      </c>
      <c r="C115" s="272">
        <v>0</v>
      </c>
      <c r="D115" s="272">
        <v>0</v>
      </c>
      <c r="E115" s="272">
        <v>0</v>
      </c>
      <c r="F115" s="272">
        <v>0</v>
      </c>
      <c r="G115" s="271">
        <v>0</v>
      </c>
      <c r="H115" s="271">
        <v>0</v>
      </c>
      <c r="I115" s="271">
        <v>0</v>
      </c>
      <c r="J115" s="269">
        <f t="shared" si="20"/>
        <v>0</v>
      </c>
    </row>
    <row r="116" spans="1:10">
      <c r="A116" s="281" t="s">
        <v>374</v>
      </c>
      <c r="B116" s="288" t="s">
        <v>373</v>
      </c>
      <c r="C116" s="272">
        <v>0</v>
      </c>
      <c r="D116" s="272">
        <v>0</v>
      </c>
      <c r="E116" s="272">
        <v>0</v>
      </c>
      <c r="F116" s="272">
        <v>0</v>
      </c>
      <c r="G116" s="271">
        <v>0</v>
      </c>
      <c r="H116" s="271">
        <v>0</v>
      </c>
      <c r="I116" s="271">
        <v>0</v>
      </c>
      <c r="J116" s="269">
        <f t="shared" si="20"/>
        <v>0</v>
      </c>
    </row>
    <row r="117" spans="1:10">
      <c r="A117" s="281" t="s">
        <v>372</v>
      </c>
      <c r="B117" s="288" t="s">
        <v>371</v>
      </c>
      <c r="C117" s="272">
        <v>0</v>
      </c>
      <c r="D117" s="272">
        <v>0</v>
      </c>
      <c r="E117" s="272">
        <v>0</v>
      </c>
      <c r="F117" s="272">
        <v>0</v>
      </c>
      <c r="G117" s="271">
        <v>0</v>
      </c>
      <c r="H117" s="271">
        <v>0</v>
      </c>
      <c r="I117" s="271">
        <v>0</v>
      </c>
      <c r="J117" s="269">
        <f t="shared" si="20"/>
        <v>0</v>
      </c>
    </row>
    <row r="118" spans="1:10" ht="15" thickBot="1">
      <c r="A118" s="292" t="s">
        <v>370</v>
      </c>
      <c r="B118" s="291" t="s">
        <v>369</v>
      </c>
      <c r="C118" s="272">
        <v>0</v>
      </c>
      <c r="D118" s="272">
        <v>0</v>
      </c>
      <c r="E118" s="272">
        <v>0</v>
      </c>
      <c r="F118" s="272">
        <v>0</v>
      </c>
      <c r="G118" s="271">
        <v>0</v>
      </c>
      <c r="H118" s="271">
        <v>0</v>
      </c>
      <c r="I118" s="271">
        <v>0</v>
      </c>
      <c r="J118" s="269">
        <f t="shared" si="20"/>
        <v>0</v>
      </c>
    </row>
    <row r="119" spans="1:10" ht="15.6" thickTop="1" thickBot="1">
      <c r="A119" s="290"/>
      <c r="B119" s="289" t="s">
        <v>368</v>
      </c>
      <c r="C119" s="276">
        <f t="shared" ref="C119:J119" si="21">SUM(C111:C118)</f>
        <v>0</v>
      </c>
      <c r="D119" s="276">
        <f t="shared" si="21"/>
        <v>0</v>
      </c>
      <c r="E119" s="276">
        <f t="shared" si="21"/>
        <v>0</v>
      </c>
      <c r="F119" s="276">
        <f t="shared" si="21"/>
        <v>0</v>
      </c>
      <c r="G119" s="286">
        <f t="shared" si="21"/>
        <v>0</v>
      </c>
      <c r="H119" s="286">
        <f t="shared" si="21"/>
        <v>0</v>
      </c>
      <c r="I119" s="286">
        <f t="shared" si="21"/>
        <v>0</v>
      </c>
      <c r="J119" s="275">
        <f t="shared" si="21"/>
        <v>0</v>
      </c>
    </row>
    <row r="120" spans="1:10" ht="15" thickTop="1">
      <c r="A120" s="285"/>
      <c r="B120" s="284"/>
      <c r="C120" s="272"/>
      <c r="D120" s="272"/>
      <c r="E120" s="272"/>
      <c r="F120" s="272"/>
      <c r="G120" s="271"/>
      <c r="H120" s="271"/>
      <c r="I120" s="270"/>
      <c r="J120" s="269"/>
    </row>
    <row r="121" spans="1:10">
      <c r="A121" s="283" t="s">
        <v>367</v>
      </c>
      <c r="B121" s="282" t="s">
        <v>366</v>
      </c>
      <c r="C121" s="272"/>
      <c r="D121" s="272"/>
      <c r="E121" s="272"/>
      <c r="F121" s="272"/>
      <c r="G121" s="271"/>
      <c r="H121" s="271"/>
      <c r="I121" s="270"/>
      <c r="J121" s="269"/>
    </row>
    <row r="122" spans="1:10">
      <c r="A122" s="281" t="s">
        <v>333</v>
      </c>
      <c r="B122" s="288" t="s">
        <v>365</v>
      </c>
      <c r="C122" s="272">
        <v>0</v>
      </c>
      <c r="D122" s="272">
        <v>0</v>
      </c>
      <c r="E122" s="272">
        <v>0</v>
      </c>
      <c r="F122" s="272">
        <v>0</v>
      </c>
      <c r="G122" s="271">
        <v>0</v>
      </c>
      <c r="H122" s="271">
        <v>0</v>
      </c>
      <c r="I122" s="271">
        <v>0</v>
      </c>
      <c r="J122" s="269">
        <f>+E122+F122+G122+H122+I122</f>
        <v>0</v>
      </c>
    </row>
    <row r="123" spans="1:10">
      <c r="A123" s="281" t="s">
        <v>331</v>
      </c>
      <c r="B123" s="288" t="s">
        <v>106</v>
      </c>
      <c r="C123" s="272">
        <v>0</v>
      </c>
      <c r="D123" s="272">
        <v>0</v>
      </c>
      <c r="E123" s="272">
        <v>0</v>
      </c>
      <c r="F123" s="272">
        <v>0</v>
      </c>
      <c r="G123" s="271">
        <v>0</v>
      </c>
      <c r="H123" s="271">
        <v>0</v>
      </c>
      <c r="I123" s="271">
        <v>0</v>
      </c>
      <c r="J123" s="269">
        <f>+E123+F123+G123+H123+I123</f>
        <v>0</v>
      </c>
    </row>
    <row r="124" spans="1:10">
      <c r="A124" s="280" t="s">
        <v>348</v>
      </c>
      <c r="B124" s="288" t="s">
        <v>108</v>
      </c>
      <c r="C124" s="272">
        <v>0</v>
      </c>
      <c r="D124" s="272">
        <v>0</v>
      </c>
      <c r="E124" s="272">
        <v>0</v>
      </c>
      <c r="F124" s="272">
        <v>0</v>
      </c>
      <c r="G124" s="271">
        <v>0</v>
      </c>
      <c r="H124" s="271">
        <v>0</v>
      </c>
      <c r="I124" s="271">
        <v>0</v>
      </c>
      <c r="J124" s="269">
        <f>+E124+F124+G124+H124+I124</f>
        <v>0</v>
      </c>
    </row>
    <row r="125" spans="1:10">
      <c r="A125" s="280" t="s">
        <v>355</v>
      </c>
      <c r="B125" s="288" t="s">
        <v>364</v>
      </c>
      <c r="C125" s="272">
        <v>0</v>
      </c>
      <c r="D125" s="272">
        <v>0</v>
      </c>
      <c r="E125" s="272">
        <v>0</v>
      </c>
      <c r="F125" s="272">
        <v>0</v>
      </c>
      <c r="G125" s="271">
        <v>0</v>
      </c>
      <c r="H125" s="271">
        <v>0</v>
      </c>
      <c r="I125" s="271">
        <v>0</v>
      </c>
      <c r="J125" s="269">
        <f>+E125+F125+G125+H125+I125</f>
        <v>0</v>
      </c>
    </row>
    <row r="126" spans="1:10" ht="15" thickBot="1">
      <c r="A126" s="280" t="s">
        <v>363</v>
      </c>
      <c r="B126" s="288" t="s">
        <v>362</v>
      </c>
      <c r="C126" s="272">
        <v>0</v>
      </c>
      <c r="D126" s="272">
        <v>0</v>
      </c>
      <c r="E126" s="272">
        <v>0</v>
      </c>
      <c r="F126" s="272">
        <v>0</v>
      </c>
      <c r="G126" s="271">
        <v>0</v>
      </c>
      <c r="H126" s="271">
        <v>0</v>
      </c>
      <c r="I126" s="271">
        <v>0</v>
      </c>
      <c r="J126" s="269">
        <f>+E126+F126+G126+H126+I126</f>
        <v>0</v>
      </c>
    </row>
    <row r="127" spans="1:10" ht="15.6" thickTop="1" thickBot="1">
      <c r="A127" s="287"/>
      <c r="B127" s="277" t="s">
        <v>361</v>
      </c>
      <c r="C127" s="276">
        <f t="shared" ref="C127:J127" si="22">SUM(C122:C126)</f>
        <v>0</v>
      </c>
      <c r="D127" s="276">
        <f t="shared" si="22"/>
        <v>0</v>
      </c>
      <c r="E127" s="276">
        <f t="shared" si="22"/>
        <v>0</v>
      </c>
      <c r="F127" s="276">
        <f t="shared" si="22"/>
        <v>0</v>
      </c>
      <c r="G127" s="286">
        <f t="shared" si="22"/>
        <v>0</v>
      </c>
      <c r="H127" s="286">
        <f t="shared" si="22"/>
        <v>0</v>
      </c>
      <c r="I127" s="286">
        <f t="shared" si="22"/>
        <v>0</v>
      </c>
      <c r="J127" s="275">
        <f t="shared" si="22"/>
        <v>0</v>
      </c>
    </row>
    <row r="128" spans="1:10" ht="15" thickTop="1">
      <c r="A128" s="285"/>
      <c r="B128" s="284"/>
      <c r="C128" s="272"/>
      <c r="D128" s="272"/>
      <c r="E128" s="297"/>
      <c r="F128" s="272"/>
      <c r="G128" s="271"/>
      <c r="H128" s="271"/>
      <c r="I128" s="270"/>
      <c r="J128" s="269"/>
    </row>
    <row r="129" spans="1:10">
      <c r="A129" s="283" t="s">
        <v>360</v>
      </c>
      <c r="B129" s="282" t="s">
        <v>359</v>
      </c>
      <c r="C129" s="272"/>
      <c r="D129" s="272"/>
      <c r="E129" s="269"/>
      <c r="F129" s="272"/>
      <c r="G129" s="271"/>
      <c r="H129" s="271"/>
      <c r="I129" s="271"/>
      <c r="J129" s="269"/>
    </row>
    <row r="130" spans="1:10">
      <c r="A130" s="281" t="s">
        <v>333</v>
      </c>
      <c r="B130" s="288" t="s">
        <v>358</v>
      </c>
      <c r="C130" s="272">
        <v>0</v>
      </c>
      <c r="D130" s="272">
        <v>0</v>
      </c>
      <c r="E130" s="269">
        <f>C130-D130</f>
        <v>0</v>
      </c>
      <c r="F130" s="272">
        <v>0</v>
      </c>
      <c r="G130" s="271">
        <v>0</v>
      </c>
      <c r="H130" s="271">
        <v>0</v>
      </c>
      <c r="I130" s="271">
        <v>0</v>
      </c>
      <c r="J130" s="269">
        <f>+E130+F130+G130+H130+I130</f>
        <v>0</v>
      </c>
    </row>
    <row r="131" spans="1:10">
      <c r="A131" s="281" t="s">
        <v>331</v>
      </c>
      <c r="B131" s="288" t="s">
        <v>357</v>
      </c>
      <c r="C131" s="272">
        <v>0</v>
      </c>
      <c r="D131" s="272">
        <v>0</v>
      </c>
      <c r="E131" s="269">
        <f>C131-D131</f>
        <v>0</v>
      </c>
      <c r="F131" s="272">
        <v>0</v>
      </c>
      <c r="G131" s="271">
        <v>0</v>
      </c>
      <c r="H131" s="271">
        <v>0</v>
      </c>
      <c r="I131" s="271">
        <v>0</v>
      </c>
      <c r="J131" s="269">
        <f>+E131+F131+G131+H131+I131</f>
        <v>0</v>
      </c>
    </row>
    <row r="132" spans="1:10">
      <c r="A132" s="281" t="s">
        <v>348</v>
      </c>
      <c r="B132" s="288" t="s">
        <v>356</v>
      </c>
      <c r="C132" s="272">
        <v>0</v>
      </c>
      <c r="D132" s="272">
        <v>0</v>
      </c>
      <c r="E132" s="269">
        <f>C132-D132</f>
        <v>0</v>
      </c>
      <c r="F132" s="272">
        <v>0</v>
      </c>
      <c r="G132" s="271">
        <v>0</v>
      </c>
      <c r="H132" s="271">
        <v>0</v>
      </c>
      <c r="I132" s="271">
        <v>0</v>
      </c>
      <c r="J132" s="269">
        <f>+E132+F132+G132+H132+I132</f>
        <v>0</v>
      </c>
    </row>
    <row r="133" spans="1:10" ht="15" thickBot="1">
      <c r="A133" s="280" t="s">
        <v>355</v>
      </c>
      <c r="B133" s="288" t="s">
        <v>354</v>
      </c>
      <c r="C133" s="272">
        <v>0</v>
      </c>
      <c r="D133" s="272">
        <v>0</v>
      </c>
      <c r="E133" s="316">
        <f>C133-D133</f>
        <v>0</v>
      </c>
      <c r="F133" s="272">
        <v>0</v>
      </c>
      <c r="G133" s="271">
        <v>0</v>
      </c>
      <c r="H133" s="271">
        <v>0</v>
      </c>
      <c r="I133" s="271">
        <v>0</v>
      </c>
      <c r="J133" s="269">
        <f>+E133+F133+G133+H133+I133</f>
        <v>0</v>
      </c>
    </row>
    <row r="134" spans="1:10" ht="15.6" thickTop="1" thickBot="1">
      <c r="A134" s="287"/>
      <c r="B134" s="277" t="s">
        <v>353</v>
      </c>
      <c r="C134" s="276">
        <f t="shared" ref="C134:J134" si="23">SUM(C130:C133)</f>
        <v>0</v>
      </c>
      <c r="D134" s="276">
        <f t="shared" si="23"/>
        <v>0</v>
      </c>
      <c r="E134" s="276">
        <f t="shared" si="23"/>
        <v>0</v>
      </c>
      <c r="F134" s="276">
        <f t="shared" si="23"/>
        <v>0</v>
      </c>
      <c r="G134" s="286">
        <f t="shared" si="23"/>
        <v>0</v>
      </c>
      <c r="H134" s="286">
        <f t="shared" si="23"/>
        <v>0</v>
      </c>
      <c r="I134" s="286">
        <f t="shared" si="23"/>
        <v>0</v>
      </c>
      <c r="J134" s="275">
        <f t="shared" si="23"/>
        <v>0</v>
      </c>
    </row>
    <row r="135" spans="1:10" ht="15" thickTop="1">
      <c r="A135" s="285"/>
      <c r="B135" s="284"/>
      <c r="C135" s="272"/>
      <c r="D135" s="272"/>
      <c r="E135" s="272"/>
      <c r="F135" s="272"/>
      <c r="G135" s="271"/>
      <c r="H135" s="271"/>
      <c r="I135" s="270"/>
      <c r="J135" s="269"/>
    </row>
    <row r="136" spans="1:10">
      <c r="A136" s="283" t="s">
        <v>352</v>
      </c>
      <c r="B136" s="282" t="s">
        <v>351</v>
      </c>
      <c r="C136" s="272"/>
      <c r="D136" s="272"/>
      <c r="E136" s="272"/>
      <c r="F136" s="272"/>
      <c r="G136" s="271"/>
      <c r="H136" s="271"/>
      <c r="I136" s="270"/>
      <c r="J136" s="269"/>
    </row>
    <row r="137" spans="1:10">
      <c r="A137" s="281" t="s">
        <v>333</v>
      </c>
      <c r="B137" s="288" t="s">
        <v>350</v>
      </c>
      <c r="C137" s="272">
        <v>0</v>
      </c>
      <c r="D137" s="272">
        <v>0</v>
      </c>
      <c r="E137" s="272">
        <v>0</v>
      </c>
      <c r="F137" s="272">
        <v>0</v>
      </c>
      <c r="G137" s="271">
        <v>0</v>
      </c>
      <c r="H137" s="271">
        <v>0</v>
      </c>
      <c r="I137" s="271">
        <v>0</v>
      </c>
      <c r="J137" s="269">
        <f>+E137+F137+G137+H137+I137</f>
        <v>0</v>
      </c>
    </row>
    <row r="138" spans="1:10">
      <c r="A138" s="281" t="s">
        <v>331</v>
      </c>
      <c r="B138" s="288" t="s">
        <v>349</v>
      </c>
      <c r="C138" s="272">
        <v>0</v>
      </c>
      <c r="D138" s="272">
        <v>0</v>
      </c>
      <c r="E138" s="272">
        <v>0</v>
      </c>
      <c r="F138" s="272">
        <v>0</v>
      </c>
      <c r="G138" s="271">
        <v>0</v>
      </c>
      <c r="H138" s="271">
        <v>0</v>
      </c>
      <c r="I138" s="271">
        <v>0</v>
      </c>
      <c r="J138" s="269">
        <f>+E138+F138+G138+H138+I138</f>
        <v>0</v>
      </c>
    </row>
    <row r="139" spans="1:10" ht="15" thickBot="1">
      <c r="A139" s="280" t="s">
        <v>348</v>
      </c>
      <c r="B139" s="288" t="s">
        <v>347</v>
      </c>
      <c r="C139" s="272">
        <v>0</v>
      </c>
      <c r="D139" s="272">
        <v>0</v>
      </c>
      <c r="E139" s="272">
        <v>0</v>
      </c>
      <c r="F139" s="272">
        <v>0</v>
      </c>
      <c r="G139" s="271">
        <v>0</v>
      </c>
      <c r="H139" s="271">
        <v>0</v>
      </c>
      <c r="I139" s="271">
        <v>0</v>
      </c>
      <c r="J139" s="269">
        <f>+E139+F139+G139+H139+I139</f>
        <v>0</v>
      </c>
    </row>
    <row r="140" spans="1:10" ht="15.6" thickTop="1" thickBot="1">
      <c r="A140" s="287"/>
      <c r="B140" s="277" t="s">
        <v>346</v>
      </c>
      <c r="C140" s="276">
        <f t="shared" ref="C140:J140" si="24">SUM(C137:C139)</f>
        <v>0</v>
      </c>
      <c r="D140" s="276">
        <f t="shared" si="24"/>
        <v>0</v>
      </c>
      <c r="E140" s="276">
        <f t="shared" si="24"/>
        <v>0</v>
      </c>
      <c r="F140" s="276">
        <f t="shared" si="24"/>
        <v>0</v>
      </c>
      <c r="G140" s="276">
        <f t="shared" si="24"/>
        <v>0</v>
      </c>
      <c r="H140" s="276">
        <f t="shared" si="24"/>
        <v>0</v>
      </c>
      <c r="I140" s="276">
        <f t="shared" si="24"/>
        <v>0</v>
      </c>
      <c r="J140" s="275">
        <f t="shared" si="24"/>
        <v>0</v>
      </c>
    </row>
    <row r="141" spans="1:10" ht="15" thickTop="1">
      <c r="A141" s="285"/>
      <c r="B141" s="284"/>
      <c r="C141" s="272"/>
      <c r="D141" s="272"/>
      <c r="E141" s="272"/>
      <c r="F141" s="272"/>
      <c r="G141" s="271"/>
      <c r="H141" s="271"/>
      <c r="I141" s="270"/>
      <c r="J141" s="269"/>
    </row>
    <row r="142" spans="1:10">
      <c r="A142" s="283" t="s">
        <v>345</v>
      </c>
      <c r="B142" s="282" t="s">
        <v>344</v>
      </c>
      <c r="C142" s="272"/>
      <c r="D142" s="272"/>
      <c r="E142" s="272"/>
      <c r="F142" s="272"/>
      <c r="G142" s="271"/>
      <c r="H142" s="271"/>
      <c r="I142" s="270"/>
      <c r="J142" s="269"/>
    </row>
    <row r="143" spans="1:10">
      <c r="A143" s="280" t="s">
        <v>333</v>
      </c>
      <c r="B143" s="288" t="s">
        <v>343</v>
      </c>
      <c r="C143" s="272">
        <v>0</v>
      </c>
      <c r="D143" s="272">
        <v>0</v>
      </c>
      <c r="E143" s="272">
        <v>0</v>
      </c>
      <c r="F143" s="272">
        <v>0</v>
      </c>
      <c r="G143" s="271">
        <v>0</v>
      </c>
      <c r="H143" s="271">
        <v>0</v>
      </c>
      <c r="I143" s="271">
        <v>0</v>
      </c>
      <c r="J143" s="269">
        <f>+E143+F143+G143+H143+I143</f>
        <v>0</v>
      </c>
    </row>
    <row r="144" spans="1:10" ht="15" thickBot="1">
      <c r="A144" s="280" t="s">
        <v>331</v>
      </c>
      <c r="B144" s="288" t="s">
        <v>342</v>
      </c>
      <c r="C144" s="272">
        <v>0</v>
      </c>
      <c r="D144" s="272">
        <v>0</v>
      </c>
      <c r="E144" s="272">
        <v>0</v>
      </c>
      <c r="F144" s="272">
        <v>0</v>
      </c>
      <c r="G144" s="271">
        <v>0</v>
      </c>
      <c r="H144" s="271">
        <v>0</v>
      </c>
      <c r="I144" s="271">
        <v>0</v>
      </c>
      <c r="J144" s="269">
        <f>+E144+F144+G144+H144+I144</f>
        <v>0</v>
      </c>
    </row>
    <row r="145" spans="1:10" ht="15.6" thickTop="1" thickBot="1">
      <c r="A145" s="287"/>
      <c r="B145" s="277" t="s">
        <v>341</v>
      </c>
      <c r="C145" s="276">
        <f t="shared" ref="C145:J145" si="25">SUM(C143:C144)</f>
        <v>0</v>
      </c>
      <c r="D145" s="276">
        <f t="shared" si="25"/>
        <v>0</v>
      </c>
      <c r="E145" s="276">
        <f t="shared" si="25"/>
        <v>0</v>
      </c>
      <c r="F145" s="276">
        <f t="shared" si="25"/>
        <v>0</v>
      </c>
      <c r="G145" s="276">
        <f t="shared" si="25"/>
        <v>0</v>
      </c>
      <c r="H145" s="276">
        <f t="shared" si="25"/>
        <v>0</v>
      </c>
      <c r="I145" s="276">
        <f t="shared" si="25"/>
        <v>0</v>
      </c>
      <c r="J145" s="275">
        <f t="shared" si="25"/>
        <v>0</v>
      </c>
    </row>
    <row r="146" spans="1:10" ht="15" thickTop="1">
      <c r="A146" s="285"/>
      <c r="B146" s="284"/>
      <c r="C146" s="272"/>
      <c r="D146" s="272"/>
      <c r="E146" s="272"/>
      <c r="F146" s="272"/>
      <c r="G146" s="271"/>
      <c r="H146" s="271"/>
      <c r="I146" s="270"/>
      <c r="J146" s="269"/>
    </row>
    <row r="147" spans="1:10">
      <c r="A147" s="283" t="s">
        <v>340</v>
      </c>
      <c r="B147" s="282" t="s">
        <v>339</v>
      </c>
      <c r="C147" s="272"/>
      <c r="D147" s="272"/>
      <c r="E147" s="272"/>
      <c r="F147" s="272"/>
      <c r="G147" s="271"/>
      <c r="H147" s="271"/>
      <c r="I147" s="270"/>
      <c r="J147" s="269"/>
    </row>
    <row r="148" spans="1:10">
      <c r="A148" s="281" t="s">
        <v>333</v>
      </c>
      <c r="B148" s="279" t="s">
        <v>338</v>
      </c>
      <c r="C148" s="272">
        <v>0</v>
      </c>
      <c r="D148" s="272">
        <v>0</v>
      </c>
      <c r="E148" s="272">
        <v>0</v>
      </c>
      <c r="F148" s="272">
        <v>0</v>
      </c>
      <c r="G148" s="271">
        <v>0</v>
      </c>
      <c r="H148" s="271">
        <v>0</v>
      </c>
      <c r="I148" s="271">
        <v>0</v>
      </c>
      <c r="J148" s="269">
        <f>+E148+F148+G148+H148+I148</f>
        <v>0</v>
      </c>
    </row>
    <row r="149" spans="1:10" ht="15" thickBot="1">
      <c r="A149" s="280" t="s">
        <v>331</v>
      </c>
      <c r="B149" s="288" t="s">
        <v>337</v>
      </c>
      <c r="C149" s="272">
        <v>0</v>
      </c>
      <c r="D149" s="272">
        <v>0</v>
      </c>
      <c r="E149" s="272">
        <v>0</v>
      </c>
      <c r="F149" s="272">
        <v>0</v>
      </c>
      <c r="G149" s="271">
        <v>0</v>
      </c>
      <c r="H149" s="271">
        <v>0</v>
      </c>
      <c r="I149" s="271">
        <v>0</v>
      </c>
      <c r="J149" s="269">
        <f>+E149+F149+G149+H149+I149</f>
        <v>0</v>
      </c>
    </row>
    <row r="150" spans="1:10" ht="15.6" thickTop="1" thickBot="1">
      <c r="A150" s="287"/>
      <c r="B150" s="277" t="s">
        <v>336</v>
      </c>
      <c r="C150" s="276">
        <f t="shared" ref="C150:J150" si="26">SUM(C148:C149)</f>
        <v>0</v>
      </c>
      <c r="D150" s="276">
        <f t="shared" si="26"/>
        <v>0</v>
      </c>
      <c r="E150" s="276">
        <f t="shared" si="26"/>
        <v>0</v>
      </c>
      <c r="F150" s="276">
        <f t="shared" si="26"/>
        <v>0</v>
      </c>
      <c r="G150" s="286">
        <f t="shared" si="26"/>
        <v>0</v>
      </c>
      <c r="H150" s="286">
        <f t="shared" si="26"/>
        <v>0</v>
      </c>
      <c r="I150" s="286">
        <f t="shared" si="26"/>
        <v>0</v>
      </c>
      <c r="J150" s="275">
        <f t="shared" si="26"/>
        <v>0</v>
      </c>
    </row>
    <row r="151" spans="1:10" ht="15" thickTop="1">
      <c r="A151" s="285"/>
      <c r="B151" s="284"/>
      <c r="C151" s="272"/>
      <c r="D151" s="272"/>
      <c r="E151" s="272"/>
      <c r="F151" s="272"/>
      <c r="G151" s="271"/>
      <c r="H151" s="271"/>
      <c r="I151" s="270"/>
      <c r="J151" s="269"/>
    </row>
    <row r="152" spans="1:10">
      <c r="A152" s="283" t="s">
        <v>335</v>
      </c>
      <c r="B152" s="282" t="s">
        <v>334</v>
      </c>
      <c r="C152" s="272"/>
      <c r="D152" s="272"/>
      <c r="E152" s="272"/>
      <c r="F152" s="272"/>
      <c r="G152" s="271"/>
      <c r="H152" s="271"/>
      <c r="I152" s="270"/>
      <c r="J152" s="269"/>
    </row>
    <row r="153" spans="1:10">
      <c r="A153" s="281" t="s">
        <v>333</v>
      </c>
      <c r="B153" s="279" t="s">
        <v>332</v>
      </c>
      <c r="C153" s="272">
        <v>0</v>
      </c>
      <c r="D153" s="272">
        <v>0</v>
      </c>
      <c r="E153" s="272">
        <v>0</v>
      </c>
      <c r="F153" s="272">
        <v>0</v>
      </c>
      <c r="G153" s="271">
        <v>0</v>
      </c>
      <c r="H153" s="271">
        <v>0</v>
      </c>
      <c r="I153" s="271">
        <v>0</v>
      </c>
      <c r="J153" s="269">
        <f>+E153+F153+G153+H153+I153</f>
        <v>0</v>
      </c>
    </row>
    <row r="154" spans="1:10" ht="15" thickBot="1">
      <c r="A154" s="280" t="s">
        <v>331</v>
      </c>
      <c r="B154" s="279" t="s">
        <v>330</v>
      </c>
      <c r="C154" s="272">
        <v>0</v>
      </c>
      <c r="D154" s="272">
        <v>0</v>
      </c>
      <c r="E154" s="272">
        <v>0</v>
      </c>
      <c r="F154" s="272">
        <v>0</v>
      </c>
      <c r="G154" s="271">
        <v>0</v>
      </c>
      <c r="H154" s="271">
        <v>0</v>
      </c>
      <c r="I154" s="271">
        <v>0</v>
      </c>
      <c r="J154" s="269">
        <f>+E154+F154+G154+H154+I154</f>
        <v>0</v>
      </c>
    </row>
    <row r="155" spans="1:10" s="262" customFormat="1" ht="15.6" thickTop="1" thickBot="1">
      <c r="A155" s="278"/>
      <c r="B155" s="277" t="s">
        <v>329</v>
      </c>
      <c r="C155" s="276">
        <f t="shared" ref="C155:J155" si="27">+C154+C153</f>
        <v>0</v>
      </c>
      <c r="D155" s="276">
        <f t="shared" si="27"/>
        <v>0</v>
      </c>
      <c r="E155" s="276">
        <f t="shared" si="27"/>
        <v>0</v>
      </c>
      <c r="F155" s="276">
        <f t="shared" si="27"/>
        <v>0</v>
      </c>
      <c r="G155" s="276">
        <f t="shared" si="27"/>
        <v>0</v>
      </c>
      <c r="H155" s="276">
        <f t="shared" si="27"/>
        <v>0</v>
      </c>
      <c r="I155" s="276">
        <f t="shared" si="27"/>
        <v>0</v>
      </c>
      <c r="J155" s="275">
        <f t="shared" si="27"/>
        <v>0</v>
      </c>
    </row>
    <row r="156" spans="1:10" ht="15" thickTop="1">
      <c r="A156" s="274"/>
      <c r="B156" s="273"/>
      <c r="C156" s="272"/>
      <c r="D156" s="272"/>
      <c r="E156" s="272"/>
      <c r="F156" s="272"/>
      <c r="G156" s="271"/>
      <c r="H156" s="271"/>
      <c r="I156" s="270"/>
      <c r="J156" s="269"/>
    </row>
    <row r="157" spans="1:10" s="262" customFormat="1" ht="15" thickBot="1">
      <c r="A157" s="268"/>
      <c r="B157" s="267" t="s">
        <v>117</v>
      </c>
      <c r="C157" s="266">
        <f t="shared" ref="C157:J157" si="28">+C155+C150+C145+C140+C134+C127+C119+C108+C95+C89+C80+C68+C62+C57+C51+C45+C34+C28+C22</f>
        <v>591.92000000000007</v>
      </c>
      <c r="D157" s="266">
        <f t="shared" si="28"/>
        <v>591.92000000000007</v>
      </c>
      <c r="E157" s="266">
        <f t="shared" si="28"/>
        <v>0</v>
      </c>
      <c r="F157" s="266">
        <f t="shared" si="28"/>
        <v>0</v>
      </c>
      <c r="G157" s="265">
        <f t="shared" si="28"/>
        <v>0</v>
      </c>
      <c r="H157" s="265">
        <f t="shared" si="28"/>
        <v>0</v>
      </c>
      <c r="I157" s="264">
        <f t="shared" si="28"/>
        <v>0</v>
      </c>
      <c r="J157" s="263">
        <f t="shared" si="28"/>
        <v>0</v>
      </c>
    </row>
    <row r="158" spans="1:10" ht="15" thickTop="1"/>
    <row r="159" spans="1:10">
      <c r="A159" s="261"/>
      <c r="D159" s="258" t="s">
        <v>115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J159"/>
  <sheetViews>
    <sheetView topLeftCell="A142" zoomScale="75" zoomScaleNormal="75" workbookViewId="0">
      <selection activeCell="K5" sqref="K5:L5"/>
    </sheetView>
  </sheetViews>
  <sheetFormatPr defaultColWidth="9.109375" defaultRowHeight="14.4"/>
  <cols>
    <col min="1" max="1" width="5.33203125" style="260" customWidth="1"/>
    <col min="2" max="2" width="90.33203125" style="259" customWidth="1"/>
    <col min="3" max="3" width="17.6640625" style="258" customWidth="1"/>
    <col min="4" max="4" width="21.33203125" style="258" customWidth="1"/>
    <col min="5" max="5" width="24.88671875" style="258" customWidth="1"/>
    <col min="6" max="6" width="17.88671875" style="258" customWidth="1"/>
    <col min="7" max="7" width="19.6640625" style="258" bestFit="1" customWidth="1"/>
    <col min="8" max="8" width="21.5546875" style="258" bestFit="1" customWidth="1"/>
    <col min="9" max="9" width="12.6640625" style="258" customWidth="1"/>
    <col min="10" max="10" width="23.5546875" style="258" customWidth="1"/>
    <col min="11" max="29" width="9.109375" style="214"/>
    <col min="30" max="30" width="8.88671875" style="214" customWidth="1"/>
    <col min="31" max="16384" width="9.109375" style="214"/>
  </cols>
  <sheetData>
    <row r="1" spans="1:10" ht="21">
      <c r="A1" s="584" t="s">
        <v>501</v>
      </c>
      <c r="B1" s="584"/>
      <c r="C1" s="584"/>
      <c r="D1" s="584"/>
      <c r="E1" s="584"/>
      <c r="F1" s="584"/>
      <c r="G1" s="584"/>
      <c r="H1" s="584"/>
      <c r="I1" s="584"/>
      <c r="J1" s="584"/>
    </row>
    <row r="3" spans="1:10" ht="21">
      <c r="A3" s="585" t="s">
        <v>500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10" ht="21">
      <c r="A4" s="585"/>
      <c r="B4" s="585"/>
    </row>
    <row r="5" spans="1:10" ht="15" thickBot="1">
      <c r="B5" s="315"/>
    </row>
    <row r="6" spans="1:10" ht="63" customHeight="1" thickTop="1">
      <c r="A6" s="586" t="s">
        <v>486</v>
      </c>
      <c r="B6" s="587"/>
      <c r="C6" s="590" t="s">
        <v>499</v>
      </c>
      <c r="D6" s="590" t="s">
        <v>498</v>
      </c>
      <c r="E6" s="592" t="s">
        <v>497</v>
      </c>
      <c r="F6" s="594" t="s">
        <v>496</v>
      </c>
      <c r="G6" s="595"/>
      <c r="H6" s="595"/>
      <c r="I6" s="596"/>
      <c r="J6" s="590" t="s">
        <v>495</v>
      </c>
    </row>
    <row r="7" spans="1:10" ht="123.75" customHeight="1">
      <c r="A7" s="588"/>
      <c r="B7" s="589"/>
      <c r="C7" s="591"/>
      <c r="D7" s="591"/>
      <c r="E7" s="593"/>
      <c r="F7" s="314">
        <v>2023</v>
      </c>
      <c r="G7" s="313">
        <v>2024</v>
      </c>
      <c r="H7" s="312" t="s">
        <v>480</v>
      </c>
      <c r="I7" s="311" t="s">
        <v>479</v>
      </c>
      <c r="J7" s="591"/>
    </row>
    <row r="8" spans="1:10" ht="15" thickBot="1">
      <c r="A8" s="310"/>
      <c r="B8" s="309"/>
      <c r="C8" s="302" t="s">
        <v>478</v>
      </c>
      <c r="D8" s="308" t="s">
        <v>477</v>
      </c>
      <c r="E8" s="307" t="s">
        <v>476</v>
      </c>
      <c r="F8" s="306" t="s">
        <v>475</v>
      </c>
      <c r="G8" s="305" t="s">
        <v>474</v>
      </c>
      <c r="H8" s="304" t="s">
        <v>473</v>
      </c>
      <c r="I8" s="303" t="s">
        <v>472</v>
      </c>
      <c r="J8" s="302" t="s">
        <v>471</v>
      </c>
    </row>
    <row r="9" spans="1:10" ht="15" thickTop="1">
      <c r="A9" s="283" t="s">
        <v>333</v>
      </c>
      <c r="B9" s="301" t="s">
        <v>470</v>
      </c>
      <c r="C9" s="300"/>
      <c r="D9" s="300"/>
      <c r="E9" s="300"/>
      <c r="F9" s="300"/>
      <c r="G9" s="299"/>
      <c r="H9" s="299"/>
      <c r="I9" s="298"/>
      <c r="J9" s="297"/>
    </row>
    <row r="10" spans="1:10">
      <c r="A10" s="280" t="s">
        <v>333</v>
      </c>
      <c r="B10" s="293" t="s">
        <v>14</v>
      </c>
      <c r="C10" s="272">
        <v>0</v>
      </c>
      <c r="D10" s="272">
        <v>0</v>
      </c>
      <c r="E10" s="272">
        <f t="shared" ref="E10:E21" si="0">C10-D10</f>
        <v>0</v>
      </c>
      <c r="F10" s="272">
        <v>0</v>
      </c>
      <c r="G10" s="271">
        <v>0</v>
      </c>
      <c r="H10" s="271">
        <v>0</v>
      </c>
      <c r="I10" s="271">
        <v>0</v>
      </c>
      <c r="J10" s="269">
        <f t="shared" ref="J10:J21" si="1">+E10+F10+G10+H10+I10</f>
        <v>0</v>
      </c>
    </row>
    <row r="11" spans="1:10">
      <c r="A11" s="280" t="s">
        <v>331</v>
      </c>
      <c r="B11" s="288" t="s">
        <v>25</v>
      </c>
      <c r="C11" s="272">
        <v>0</v>
      </c>
      <c r="D11" s="272">
        <v>0</v>
      </c>
      <c r="E11" s="269">
        <f t="shared" si="0"/>
        <v>0</v>
      </c>
      <c r="F11" s="272">
        <v>0</v>
      </c>
      <c r="G11" s="271">
        <v>0</v>
      </c>
      <c r="H11" s="271">
        <v>0</v>
      </c>
      <c r="I11" s="271">
        <v>0</v>
      </c>
      <c r="J11" s="269">
        <f t="shared" si="1"/>
        <v>0</v>
      </c>
    </row>
    <row r="12" spans="1:10">
      <c r="A12" s="280" t="s">
        <v>348</v>
      </c>
      <c r="B12" s="288" t="s">
        <v>469</v>
      </c>
      <c r="C12" s="272">
        <v>0</v>
      </c>
      <c r="D12" s="272">
        <v>0</v>
      </c>
      <c r="E12" s="269">
        <f t="shared" si="0"/>
        <v>0</v>
      </c>
      <c r="F12" s="272">
        <v>0</v>
      </c>
      <c r="G12" s="271">
        <v>0</v>
      </c>
      <c r="H12" s="271">
        <v>0</v>
      </c>
      <c r="I12" s="271">
        <v>0</v>
      </c>
      <c r="J12" s="269">
        <f t="shared" si="1"/>
        <v>0</v>
      </c>
    </row>
    <row r="13" spans="1:10">
      <c r="A13" s="280" t="s">
        <v>355</v>
      </c>
      <c r="B13" s="288" t="s">
        <v>468</v>
      </c>
      <c r="C13" s="272">
        <v>0</v>
      </c>
      <c r="D13" s="272">
        <v>0</v>
      </c>
      <c r="E13" s="269">
        <f t="shared" si="0"/>
        <v>0</v>
      </c>
      <c r="F13" s="272">
        <v>0</v>
      </c>
      <c r="G13" s="271">
        <v>0</v>
      </c>
      <c r="H13" s="271">
        <v>0</v>
      </c>
      <c r="I13" s="271">
        <v>0</v>
      </c>
      <c r="J13" s="269">
        <f t="shared" si="1"/>
        <v>0</v>
      </c>
    </row>
    <row r="14" spans="1:10">
      <c r="A14" s="280" t="s">
        <v>363</v>
      </c>
      <c r="B14" s="288" t="s">
        <v>35</v>
      </c>
      <c r="C14" s="272">
        <v>0</v>
      </c>
      <c r="D14" s="272">
        <v>0</v>
      </c>
      <c r="E14" s="269">
        <f t="shared" si="0"/>
        <v>0</v>
      </c>
      <c r="F14" s="272">
        <v>0</v>
      </c>
      <c r="G14" s="271">
        <v>0</v>
      </c>
      <c r="H14" s="271">
        <v>0</v>
      </c>
      <c r="I14" s="271">
        <v>0</v>
      </c>
      <c r="J14" s="269">
        <f t="shared" si="1"/>
        <v>0</v>
      </c>
    </row>
    <row r="15" spans="1:10">
      <c r="A15" s="280" t="s">
        <v>374</v>
      </c>
      <c r="B15" s="288" t="s">
        <v>39</v>
      </c>
      <c r="C15" s="272">
        <v>0</v>
      </c>
      <c r="D15" s="272">
        <v>0</v>
      </c>
      <c r="E15" s="269">
        <f t="shared" si="0"/>
        <v>0</v>
      </c>
      <c r="F15" s="272">
        <v>0</v>
      </c>
      <c r="G15" s="271">
        <v>0</v>
      </c>
      <c r="H15" s="271">
        <v>0</v>
      </c>
      <c r="I15" s="271">
        <v>0</v>
      </c>
      <c r="J15" s="269">
        <f t="shared" si="1"/>
        <v>0</v>
      </c>
    </row>
    <row r="16" spans="1:10">
      <c r="A16" s="280" t="s">
        <v>372</v>
      </c>
      <c r="B16" s="288" t="s">
        <v>467</v>
      </c>
      <c r="C16" s="272">
        <v>0</v>
      </c>
      <c r="D16" s="272">
        <v>0</v>
      </c>
      <c r="E16" s="269">
        <f t="shared" si="0"/>
        <v>0</v>
      </c>
      <c r="F16" s="272">
        <v>0</v>
      </c>
      <c r="G16" s="271">
        <v>0</v>
      </c>
      <c r="H16" s="271">
        <v>0</v>
      </c>
      <c r="I16" s="271">
        <v>0</v>
      </c>
      <c r="J16" s="269">
        <f t="shared" si="1"/>
        <v>0</v>
      </c>
    </row>
    <row r="17" spans="1:10">
      <c r="A17" s="280" t="s">
        <v>370</v>
      </c>
      <c r="B17" s="288" t="s">
        <v>466</v>
      </c>
      <c r="C17" s="272">
        <v>0</v>
      </c>
      <c r="D17" s="272">
        <v>0</v>
      </c>
      <c r="E17" s="269">
        <f t="shared" si="0"/>
        <v>0</v>
      </c>
      <c r="F17" s="272">
        <v>0</v>
      </c>
      <c r="G17" s="271">
        <v>0</v>
      </c>
      <c r="H17" s="271">
        <v>0</v>
      </c>
      <c r="I17" s="271">
        <v>0</v>
      </c>
      <c r="J17" s="269">
        <f t="shared" si="1"/>
        <v>0</v>
      </c>
    </row>
    <row r="18" spans="1:10">
      <c r="A18" s="280" t="s">
        <v>386</v>
      </c>
      <c r="B18" s="288" t="s">
        <v>465</v>
      </c>
      <c r="C18" s="272">
        <v>0</v>
      </c>
      <c r="D18" s="272">
        <v>0</v>
      </c>
      <c r="E18" s="269">
        <f t="shared" si="0"/>
        <v>0</v>
      </c>
      <c r="F18" s="272">
        <v>0</v>
      </c>
      <c r="G18" s="271">
        <v>0</v>
      </c>
      <c r="H18" s="271">
        <v>0</v>
      </c>
      <c r="I18" s="271">
        <v>0</v>
      </c>
      <c r="J18" s="269">
        <f t="shared" si="1"/>
        <v>0</v>
      </c>
    </row>
    <row r="19" spans="1:10">
      <c r="A19" s="280" t="s">
        <v>384</v>
      </c>
      <c r="B19" s="288" t="s">
        <v>47</v>
      </c>
      <c r="C19" s="272">
        <v>0</v>
      </c>
      <c r="D19" s="272">
        <v>0</v>
      </c>
      <c r="E19" s="269">
        <f t="shared" si="0"/>
        <v>0</v>
      </c>
      <c r="F19" s="272">
        <v>0</v>
      </c>
      <c r="G19" s="296">
        <v>0</v>
      </c>
      <c r="H19" s="296">
        <v>0</v>
      </c>
      <c r="I19" s="271">
        <v>0</v>
      </c>
      <c r="J19" s="269">
        <f t="shared" si="1"/>
        <v>0</v>
      </c>
    </row>
    <row r="20" spans="1:10">
      <c r="A20" s="280" t="s">
        <v>401</v>
      </c>
      <c r="B20" s="288" t="s">
        <v>51</v>
      </c>
      <c r="C20" s="272">
        <v>0</v>
      </c>
      <c r="D20" s="272">
        <v>0</v>
      </c>
      <c r="E20" s="269">
        <f t="shared" si="0"/>
        <v>0</v>
      </c>
      <c r="F20" s="272">
        <v>0</v>
      </c>
      <c r="G20" s="271">
        <v>0</v>
      </c>
      <c r="H20" s="271">
        <v>0</v>
      </c>
      <c r="I20" s="271">
        <v>0</v>
      </c>
      <c r="J20" s="269">
        <f t="shared" si="1"/>
        <v>0</v>
      </c>
    </row>
    <row r="21" spans="1:10" ht="15" thickBot="1">
      <c r="A21" s="280" t="s">
        <v>396</v>
      </c>
      <c r="B21" s="294" t="s">
        <v>464</v>
      </c>
      <c r="C21" s="272">
        <v>0</v>
      </c>
      <c r="D21" s="272">
        <v>0</v>
      </c>
      <c r="E21" s="316">
        <f t="shared" si="0"/>
        <v>0</v>
      </c>
      <c r="F21" s="272">
        <v>0</v>
      </c>
      <c r="G21" s="271">
        <v>0</v>
      </c>
      <c r="H21" s="271">
        <v>0</v>
      </c>
      <c r="I21" s="271">
        <v>0</v>
      </c>
      <c r="J21" s="269">
        <f t="shared" si="1"/>
        <v>0</v>
      </c>
    </row>
    <row r="22" spans="1:10" ht="15.6" thickTop="1" thickBot="1">
      <c r="A22" s="287"/>
      <c r="B22" s="277" t="s">
        <v>463</v>
      </c>
      <c r="C22" s="276">
        <f t="shared" ref="C22:J22" si="2">SUM(C10:C21)</f>
        <v>0</v>
      </c>
      <c r="D22" s="276">
        <f t="shared" si="2"/>
        <v>0</v>
      </c>
      <c r="E22" s="276">
        <f t="shared" si="2"/>
        <v>0</v>
      </c>
      <c r="F22" s="276">
        <f t="shared" si="2"/>
        <v>0</v>
      </c>
      <c r="G22" s="286">
        <f t="shared" si="2"/>
        <v>0</v>
      </c>
      <c r="H22" s="286">
        <f t="shared" si="2"/>
        <v>0</v>
      </c>
      <c r="I22" s="286">
        <f t="shared" si="2"/>
        <v>0</v>
      </c>
      <c r="J22" s="275">
        <f t="shared" si="2"/>
        <v>0</v>
      </c>
    </row>
    <row r="23" spans="1:10" ht="15" thickTop="1">
      <c r="A23" s="285"/>
      <c r="B23" s="282"/>
      <c r="C23" s="272"/>
      <c r="D23" s="272"/>
      <c r="E23" s="272"/>
      <c r="F23" s="272"/>
      <c r="G23" s="271"/>
      <c r="H23" s="271"/>
      <c r="I23" s="270"/>
      <c r="J23" s="269"/>
    </row>
    <row r="24" spans="1:10">
      <c r="A24" s="283" t="s">
        <v>331</v>
      </c>
      <c r="B24" s="282" t="s">
        <v>462</v>
      </c>
      <c r="C24" s="272"/>
      <c r="D24" s="272"/>
      <c r="E24" s="272"/>
      <c r="F24" s="272"/>
      <c r="G24" s="271"/>
      <c r="H24" s="271"/>
      <c r="I24" s="270"/>
      <c r="J24" s="269"/>
    </row>
    <row r="25" spans="1:10">
      <c r="A25" s="281" t="s">
        <v>333</v>
      </c>
      <c r="B25" s="295" t="s">
        <v>461</v>
      </c>
      <c r="C25" s="272">
        <v>0</v>
      </c>
      <c r="D25" s="272">
        <v>0</v>
      </c>
      <c r="E25" s="272">
        <v>0</v>
      </c>
      <c r="F25" s="272">
        <v>0</v>
      </c>
      <c r="G25" s="271">
        <v>0</v>
      </c>
      <c r="H25" s="271">
        <v>0</v>
      </c>
      <c r="I25" s="271">
        <v>0</v>
      </c>
      <c r="J25" s="269">
        <f>+E25+F25+G25+H25+I25</f>
        <v>0</v>
      </c>
    </row>
    <row r="26" spans="1:10">
      <c r="A26" s="280" t="s">
        <v>331</v>
      </c>
      <c r="B26" s="295" t="s">
        <v>460</v>
      </c>
      <c r="C26" s="272">
        <v>0</v>
      </c>
      <c r="D26" s="272">
        <v>0</v>
      </c>
      <c r="E26" s="272">
        <v>0</v>
      </c>
      <c r="F26" s="272">
        <v>0</v>
      </c>
      <c r="G26" s="271">
        <v>0</v>
      </c>
      <c r="H26" s="271">
        <v>0</v>
      </c>
      <c r="I26" s="271">
        <v>0</v>
      </c>
      <c r="J26" s="269">
        <f>+E26+F26+G26+H26+I26</f>
        <v>0</v>
      </c>
    </row>
    <row r="27" spans="1:10" ht="15" thickBot="1">
      <c r="A27" s="280" t="s">
        <v>348</v>
      </c>
      <c r="B27" s="294" t="s">
        <v>459</v>
      </c>
      <c r="C27" s="272">
        <v>0</v>
      </c>
      <c r="D27" s="272">
        <v>0</v>
      </c>
      <c r="E27" s="272">
        <v>0</v>
      </c>
      <c r="F27" s="272">
        <v>0</v>
      </c>
      <c r="G27" s="271">
        <v>0</v>
      </c>
      <c r="H27" s="271">
        <v>0</v>
      </c>
      <c r="I27" s="271">
        <v>0</v>
      </c>
      <c r="J27" s="269">
        <f>+E27+F27+G27+H27+I27</f>
        <v>0</v>
      </c>
    </row>
    <row r="28" spans="1:10" ht="15.6" thickTop="1" thickBot="1">
      <c r="A28" s="287"/>
      <c r="B28" s="277" t="s">
        <v>458</v>
      </c>
      <c r="C28" s="276">
        <f t="shared" ref="C28:J28" si="3">SUM(C25:C27)</f>
        <v>0</v>
      </c>
      <c r="D28" s="276">
        <f t="shared" si="3"/>
        <v>0</v>
      </c>
      <c r="E28" s="276">
        <f t="shared" si="3"/>
        <v>0</v>
      </c>
      <c r="F28" s="276">
        <f t="shared" si="3"/>
        <v>0</v>
      </c>
      <c r="G28" s="286">
        <f t="shared" si="3"/>
        <v>0</v>
      </c>
      <c r="H28" s="286">
        <f t="shared" si="3"/>
        <v>0</v>
      </c>
      <c r="I28" s="286">
        <f t="shared" si="3"/>
        <v>0</v>
      </c>
      <c r="J28" s="275">
        <f t="shared" si="3"/>
        <v>0</v>
      </c>
    </row>
    <row r="29" spans="1:10" ht="15" thickTop="1">
      <c r="A29" s="285"/>
      <c r="B29" s="284"/>
      <c r="C29" s="272"/>
      <c r="D29" s="272"/>
      <c r="E29" s="272"/>
      <c r="F29" s="272"/>
      <c r="G29" s="271"/>
      <c r="H29" s="271"/>
      <c r="I29" s="270"/>
      <c r="J29" s="269"/>
    </row>
    <row r="30" spans="1:10">
      <c r="A30" s="283" t="s">
        <v>348</v>
      </c>
      <c r="B30" s="282" t="s">
        <v>457</v>
      </c>
      <c r="C30" s="272"/>
      <c r="D30" s="272"/>
      <c r="E30" s="272"/>
      <c r="F30" s="272"/>
      <c r="G30" s="271"/>
      <c r="H30" s="271"/>
      <c r="I30" s="270"/>
      <c r="J30" s="269"/>
    </row>
    <row r="31" spans="1:10">
      <c r="A31" s="280" t="s">
        <v>333</v>
      </c>
      <c r="B31" s="293" t="s">
        <v>456</v>
      </c>
      <c r="C31" s="272">
        <v>0</v>
      </c>
      <c r="D31" s="272">
        <v>0</v>
      </c>
      <c r="E31" s="272">
        <v>0</v>
      </c>
      <c r="F31" s="272">
        <v>0</v>
      </c>
      <c r="G31" s="271">
        <v>0</v>
      </c>
      <c r="H31" s="271">
        <v>0</v>
      </c>
      <c r="I31" s="271">
        <v>0</v>
      </c>
      <c r="J31" s="269">
        <f>+E31+F31+G31+H31+I31</f>
        <v>0</v>
      </c>
    </row>
    <row r="32" spans="1:10">
      <c r="A32" s="280" t="s">
        <v>433</v>
      </c>
      <c r="B32" s="288" t="s">
        <v>455</v>
      </c>
      <c r="C32" s="272">
        <v>0</v>
      </c>
      <c r="D32" s="272">
        <v>0</v>
      </c>
      <c r="E32" s="272">
        <v>0</v>
      </c>
      <c r="F32" s="272">
        <v>0</v>
      </c>
      <c r="G32" s="271">
        <v>0</v>
      </c>
      <c r="H32" s="271">
        <v>0</v>
      </c>
      <c r="I32" s="271">
        <v>0</v>
      </c>
      <c r="J32" s="269">
        <f>+E32+F32+G32+H32+I32</f>
        <v>0</v>
      </c>
    </row>
    <row r="33" spans="1:10" ht="15" thickBot="1">
      <c r="A33" s="280" t="s">
        <v>348</v>
      </c>
      <c r="B33" s="294" t="s">
        <v>454</v>
      </c>
      <c r="C33" s="272">
        <v>0</v>
      </c>
      <c r="D33" s="272">
        <v>0</v>
      </c>
      <c r="E33" s="272">
        <v>0</v>
      </c>
      <c r="F33" s="272">
        <v>0</v>
      </c>
      <c r="G33" s="271">
        <v>0</v>
      </c>
      <c r="H33" s="271">
        <v>0</v>
      </c>
      <c r="I33" s="271">
        <v>0</v>
      </c>
      <c r="J33" s="269">
        <f>+E33+F33+G33+H33+I33</f>
        <v>0</v>
      </c>
    </row>
    <row r="34" spans="1:10" ht="15.6" thickTop="1" thickBot="1">
      <c r="A34" s="287"/>
      <c r="B34" s="277" t="s">
        <v>453</v>
      </c>
      <c r="C34" s="276">
        <f t="shared" ref="C34:J34" si="4">SUM(C31:C33)</f>
        <v>0</v>
      </c>
      <c r="D34" s="276">
        <f t="shared" si="4"/>
        <v>0</v>
      </c>
      <c r="E34" s="276">
        <f t="shared" si="4"/>
        <v>0</v>
      </c>
      <c r="F34" s="276">
        <f t="shared" si="4"/>
        <v>0</v>
      </c>
      <c r="G34" s="286">
        <f t="shared" si="4"/>
        <v>0</v>
      </c>
      <c r="H34" s="286">
        <f t="shared" si="4"/>
        <v>0</v>
      </c>
      <c r="I34" s="286">
        <f t="shared" si="4"/>
        <v>0</v>
      </c>
      <c r="J34" s="275">
        <f t="shared" si="4"/>
        <v>0</v>
      </c>
    </row>
    <row r="35" spans="1:10" ht="15" thickTop="1">
      <c r="A35" s="285"/>
      <c r="B35" s="284"/>
      <c r="C35" s="272"/>
      <c r="D35" s="272"/>
      <c r="E35" s="272"/>
      <c r="F35" s="272"/>
      <c r="G35" s="271"/>
      <c r="H35" s="271"/>
      <c r="I35" s="270"/>
      <c r="J35" s="269"/>
    </row>
    <row r="36" spans="1:10">
      <c r="A36" s="283" t="s">
        <v>355</v>
      </c>
      <c r="B36" s="282" t="s">
        <v>452</v>
      </c>
      <c r="C36" s="272"/>
      <c r="D36" s="272"/>
      <c r="E36" s="272"/>
      <c r="F36" s="272"/>
      <c r="G36" s="271"/>
      <c r="H36" s="271"/>
      <c r="I36" s="270"/>
      <c r="J36" s="269"/>
    </row>
    <row r="37" spans="1:10">
      <c r="A37" s="280" t="s">
        <v>333</v>
      </c>
      <c r="B37" s="288" t="s">
        <v>451</v>
      </c>
      <c r="C37" s="272">
        <v>0</v>
      </c>
      <c r="D37" s="272">
        <v>0</v>
      </c>
      <c r="E37" s="272">
        <v>0</v>
      </c>
      <c r="F37" s="272">
        <v>0</v>
      </c>
      <c r="G37" s="271">
        <v>0</v>
      </c>
      <c r="H37" s="271">
        <v>0</v>
      </c>
      <c r="I37" s="271">
        <v>0</v>
      </c>
      <c r="J37" s="269">
        <f t="shared" ref="J37:J44" si="5">+E37+F37+G37+H37+I37</f>
        <v>0</v>
      </c>
    </row>
    <row r="38" spans="1:10">
      <c r="A38" s="280" t="s">
        <v>331</v>
      </c>
      <c r="B38" s="288" t="s">
        <v>450</v>
      </c>
      <c r="C38" s="272">
        <v>0</v>
      </c>
      <c r="D38" s="272">
        <v>0</v>
      </c>
      <c r="E38" s="272">
        <v>0</v>
      </c>
      <c r="F38" s="272">
        <v>0</v>
      </c>
      <c r="G38" s="271">
        <v>0</v>
      </c>
      <c r="H38" s="271">
        <v>0</v>
      </c>
      <c r="I38" s="271">
        <v>0</v>
      </c>
      <c r="J38" s="269">
        <f t="shared" si="5"/>
        <v>0</v>
      </c>
    </row>
    <row r="39" spans="1:10">
      <c r="A39" s="280" t="s">
        <v>348</v>
      </c>
      <c r="B39" s="288" t="s">
        <v>449</v>
      </c>
      <c r="C39" s="272">
        <v>0</v>
      </c>
      <c r="D39" s="272">
        <v>0</v>
      </c>
      <c r="E39" s="272">
        <v>0</v>
      </c>
      <c r="F39" s="272">
        <v>0</v>
      </c>
      <c r="G39" s="271">
        <v>0</v>
      </c>
      <c r="H39" s="271">
        <v>0</v>
      </c>
      <c r="I39" s="271">
        <v>0</v>
      </c>
      <c r="J39" s="269">
        <f t="shared" si="5"/>
        <v>0</v>
      </c>
    </row>
    <row r="40" spans="1:10">
      <c r="A40" s="280" t="s">
        <v>406</v>
      </c>
      <c r="B40" s="288" t="s">
        <v>448</v>
      </c>
      <c r="C40" s="272">
        <v>0</v>
      </c>
      <c r="D40" s="272">
        <v>0</v>
      </c>
      <c r="E40" s="272">
        <v>0</v>
      </c>
      <c r="F40" s="272">
        <v>0</v>
      </c>
      <c r="G40" s="271">
        <v>0</v>
      </c>
      <c r="H40" s="271">
        <v>0</v>
      </c>
      <c r="I40" s="271">
        <v>0</v>
      </c>
      <c r="J40" s="269">
        <f t="shared" si="5"/>
        <v>0</v>
      </c>
    </row>
    <row r="41" spans="1:10">
      <c r="A41" s="280" t="s">
        <v>447</v>
      </c>
      <c r="B41" s="288" t="s">
        <v>446</v>
      </c>
      <c r="C41" s="272">
        <v>0</v>
      </c>
      <c r="D41" s="272">
        <v>0</v>
      </c>
      <c r="E41" s="272">
        <v>0</v>
      </c>
      <c r="F41" s="272">
        <v>0</v>
      </c>
      <c r="G41" s="271">
        <v>0</v>
      </c>
      <c r="H41" s="271">
        <v>0</v>
      </c>
      <c r="I41" s="271">
        <v>0</v>
      </c>
      <c r="J41" s="269">
        <f t="shared" si="5"/>
        <v>0</v>
      </c>
    </row>
    <row r="42" spans="1:10">
      <c r="A42" s="280" t="s">
        <v>374</v>
      </c>
      <c r="B42" s="288" t="s">
        <v>445</v>
      </c>
      <c r="C42" s="272">
        <v>0</v>
      </c>
      <c r="D42" s="272">
        <v>0</v>
      </c>
      <c r="E42" s="272">
        <v>0</v>
      </c>
      <c r="F42" s="272">
        <v>0</v>
      </c>
      <c r="G42" s="271">
        <v>0</v>
      </c>
      <c r="H42" s="271">
        <v>0</v>
      </c>
      <c r="I42" s="271">
        <v>0</v>
      </c>
      <c r="J42" s="269">
        <f t="shared" si="5"/>
        <v>0</v>
      </c>
    </row>
    <row r="43" spans="1:10">
      <c r="A43" s="280" t="s">
        <v>444</v>
      </c>
      <c r="B43" s="288" t="s">
        <v>443</v>
      </c>
      <c r="C43" s="272">
        <v>0</v>
      </c>
      <c r="D43" s="272">
        <v>0</v>
      </c>
      <c r="E43" s="272">
        <v>0</v>
      </c>
      <c r="F43" s="272">
        <v>0</v>
      </c>
      <c r="G43" s="271">
        <v>0</v>
      </c>
      <c r="H43" s="271">
        <v>0</v>
      </c>
      <c r="I43" s="271">
        <v>0</v>
      </c>
      <c r="J43" s="269">
        <f t="shared" si="5"/>
        <v>0</v>
      </c>
    </row>
    <row r="44" spans="1:10" ht="15" thickBot="1">
      <c r="A44" s="280" t="s">
        <v>370</v>
      </c>
      <c r="B44" s="288" t="s">
        <v>442</v>
      </c>
      <c r="C44" s="272">
        <v>0</v>
      </c>
      <c r="D44" s="272">
        <v>0</v>
      </c>
      <c r="E44" s="272">
        <v>0</v>
      </c>
      <c r="F44" s="272">
        <v>0</v>
      </c>
      <c r="G44" s="271">
        <v>0</v>
      </c>
      <c r="H44" s="271">
        <v>0</v>
      </c>
      <c r="I44" s="271">
        <v>0</v>
      </c>
      <c r="J44" s="269">
        <f t="shared" si="5"/>
        <v>0</v>
      </c>
    </row>
    <row r="45" spans="1:10" ht="15.6" thickTop="1" thickBot="1">
      <c r="A45" s="287"/>
      <c r="B45" s="277" t="s">
        <v>441</v>
      </c>
      <c r="C45" s="276">
        <f t="shared" ref="C45:J45" si="6">SUM(C37:C44)</f>
        <v>0</v>
      </c>
      <c r="D45" s="276">
        <f t="shared" si="6"/>
        <v>0</v>
      </c>
      <c r="E45" s="276">
        <f t="shared" si="6"/>
        <v>0</v>
      </c>
      <c r="F45" s="276">
        <f t="shared" si="6"/>
        <v>0</v>
      </c>
      <c r="G45" s="286">
        <f t="shared" si="6"/>
        <v>0</v>
      </c>
      <c r="H45" s="286">
        <f t="shared" si="6"/>
        <v>0</v>
      </c>
      <c r="I45" s="286">
        <f t="shared" si="6"/>
        <v>0</v>
      </c>
      <c r="J45" s="275">
        <f t="shared" si="6"/>
        <v>0</v>
      </c>
    </row>
    <row r="46" spans="1:10" ht="15" thickTop="1">
      <c r="A46" s="285"/>
      <c r="B46" s="282"/>
      <c r="C46" s="272"/>
      <c r="D46" s="272"/>
      <c r="E46" s="272"/>
      <c r="F46" s="272"/>
      <c r="G46" s="271"/>
      <c r="H46" s="271"/>
      <c r="I46" s="270"/>
      <c r="J46" s="269"/>
    </row>
    <row r="47" spans="1:10">
      <c r="A47" s="283" t="s">
        <v>363</v>
      </c>
      <c r="B47" s="282" t="s">
        <v>440</v>
      </c>
      <c r="C47" s="272"/>
      <c r="D47" s="272"/>
      <c r="E47" s="272"/>
      <c r="F47" s="272"/>
      <c r="G47" s="271"/>
      <c r="H47" s="271"/>
      <c r="I47" s="270"/>
      <c r="J47" s="269"/>
    </row>
    <row r="48" spans="1:10">
      <c r="A48" s="280" t="s">
        <v>333</v>
      </c>
      <c r="B48" s="293" t="s">
        <v>439</v>
      </c>
      <c r="C48" s="272">
        <v>0</v>
      </c>
      <c r="D48" s="272">
        <v>0</v>
      </c>
      <c r="E48" s="272">
        <v>0</v>
      </c>
      <c r="F48" s="272">
        <v>0</v>
      </c>
      <c r="G48" s="271">
        <v>0</v>
      </c>
      <c r="H48" s="271">
        <v>0</v>
      </c>
      <c r="I48" s="271">
        <v>0</v>
      </c>
      <c r="J48" s="269">
        <f>+E48+F48+G48+H48+I48</f>
        <v>0</v>
      </c>
    </row>
    <row r="49" spans="1:10">
      <c r="A49" s="280" t="s">
        <v>331</v>
      </c>
      <c r="B49" s="288" t="s">
        <v>59</v>
      </c>
      <c r="C49" s="272">
        <v>0</v>
      </c>
      <c r="D49" s="272">
        <v>0</v>
      </c>
      <c r="E49" s="272">
        <v>0</v>
      </c>
      <c r="F49" s="272">
        <v>0</v>
      </c>
      <c r="G49" s="271">
        <v>0</v>
      </c>
      <c r="H49" s="271">
        <v>0</v>
      </c>
      <c r="I49" s="271">
        <v>0</v>
      </c>
      <c r="J49" s="269">
        <f>+E49+F49+G49+H49+I49</f>
        <v>0</v>
      </c>
    </row>
    <row r="50" spans="1:10" ht="15" thickBot="1">
      <c r="A50" s="280" t="s">
        <v>348</v>
      </c>
      <c r="B50" s="288" t="s">
        <v>438</v>
      </c>
      <c r="C50" s="272">
        <v>0</v>
      </c>
      <c r="D50" s="272">
        <v>0</v>
      </c>
      <c r="E50" s="272">
        <v>0</v>
      </c>
      <c r="F50" s="272">
        <v>0</v>
      </c>
      <c r="G50" s="271">
        <v>0</v>
      </c>
      <c r="H50" s="271">
        <v>0</v>
      </c>
      <c r="I50" s="271">
        <v>0</v>
      </c>
      <c r="J50" s="269">
        <f>+E50+F50+G50+H50+I50</f>
        <v>0</v>
      </c>
    </row>
    <row r="51" spans="1:10" ht="15.6" thickTop="1" thickBot="1">
      <c r="A51" s="287"/>
      <c r="B51" s="277" t="s">
        <v>437</v>
      </c>
      <c r="C51" s="276">
        <f t="shared" ref="C51:J51" si="7">SUM(C48:C50)</f>
        <v>0</v>
      </c>
      <c r="D51" s="276">
        <f t="shared" si="7"/>
        <v>0</v>
      </c>
      <c r="E51" s="276">
        <f t="shared" si="7"/>
        <v>0</v>
      </c>
      <c r="F51" s="276">
        <f t="shared" si="7"/>
        <v>0</v>
      </c>
      <c r="G51" s="286">
        <f t="shared" si="7"/>
        <v>0</v>
      </c>
      <c r="H51" s="286">
        <f t="shared" si="7"/>
        <v>0</v>
      </c>
      <c r="I51" s="286">
        <f t="shared" si="7"/>
        <v>0</v>
      </c>
      <c r="J51" s="275">
        <f t="shared" si="7"/>
        <v>0</v>
      </c>
    </row>
    <row r="52" spans="1:10" ht="15" thickTop="1">
      <c r="A52" s="285"/>
      <c r="B52" s="284"/>
      <c r="C52" s="272"/>
      <c r="D52" s="272"/>
      <c r="E52" s="272"/>
      <c r="F52" s="272"/>
      <c r="G52" s="271"/>
      <c r="H52" s="271"/>
      <c r="I52" s="270"/>
      <c r="J52" s="269"/>
    </row>
    <row r="53" spans="1:10">
      <c r="A53" s="283" t="s">
        <v>374</v>
      </c>
      <c r="B53" s="282" t="s">
        <v>436</v>
      </c>
      <c r="C53" s="272"/>
      <c r="D53" s="272"/>
      <c r="E53" s="272"/>
      <c r="F53" s="272"/>
      <c r="G53" s="271"/>
      <c r="H53" s="271"/>
      <c r="I53" s="270"/>
      <c r="J53" s="269"/>
    </row>
    <row r="54" spans="1:10">
      <c r="A54" s="280" t="s">
        <v>435</v>
      </c>
      <c r="B54" s="288" t="s">
        <v>434</v>
      </c>
      <c r="C54" s="272">
        <v>0</v>
      </c>
      <c r="D54" s="272">
        <v>0</v>
      </c>
      <c r="E54" s="272">
        <v>0</v>
      </c>
      <c r="F54" s="272">
        <v>0</v>
      </c>
      <c r="G54" s="271">
        <v>0</v>
      </c>
      <c r="H54" s="271">
        <v>0</v>
      </c>
      <c r="I54" s="271">
        <v>0</v>
      </c>
      <c r="J54" s="269">
        <f>+E54+F54+G54+H54+I54</f>
        <v>0</v>
      </c>
    </row>
    <row r="55" spans="1:10">
      <c r="A55" s="280" t="s">
        <v>433</v>
      </c>
      <c r="B55" s="288" t="s">
        <v>432</v>
      </c>
      <c r="C55" s="272">
        <v>0</v>
      </c>
      <c r="D55" s="272">
        <v>0</v>
      </c>
      <c r="E55" s="272">
        <v>0</v>
      </c>
      <c r="F55" s="272">
        <v>0</v>
      </c>
      <c r="G55" s="271">
        <v>0</v>
      </c>
      <c r="H55" s="271">
        <v>0</v>
      </c>
      <c r="I55" s="271">
        <v>0</v>
      </c>
      <c r="J55" s="269">
        <f>+E55+F55+G55+H55+I55</f>
        <v>0</v>
      </c>
    </row>
    <row r="56" spans="1:10" ht="29.4" thickBot="1">
      <c r="A56" s="280" t="s">
        <v>348</v>
      </c>
      <c r="B56" s="288" t="s">
        <v>431</v>
      </c>
      <c r="C56" s="272">
        <v>0</v>
      </c>
      <c r="D56" s="272">
        <v>0</v>
      </c>
      <c r="E56" s="272">
        <v>0</v>
      </c>
      <c r="F56" s="272">
        <v>0</v>
      </c>
      <c r="G56" s="271">
        <v>0</v>
      </c>
      <c r="H56" s="271">
        <v>0</v>
      </c>
      <c r="I56" s="271">
        <v>0</v>
      </c>
      <c r="J56" s="269">
        <f>+E56+F56+G56+H56+I56</f>
        <v>0</v>
      </c>
    </row>
    <row r="57" spans="1:10" ht="15.6" thickTop="1" thickBot="1">
      <c r="A57" s="287"/>
      <c r="B57" s="277" t="s">
        <v>430</v>
      </c>
      <c r="C57" s="276">
        <f t="shared" ref="C57:J57" si="8">SUM(C54:C56)</f>
        <v>0</v>
      </c>
      <c r="D57" s="276">
        <f t="shared" si="8"/>
        <v>0</v>
      </c>
      <c r="E57" s="276">
        <f t="shared" si="8"/>
        <v>0</v>
      </c>
      <c r="F57" s="276">
        <f t="shared" si="8"/>
        <v>0</v>
      </c>
      <c r="G57" s="286">
        <f t="shared" si="8"/>
        <v>0</v>
      </c>
      <c r="H57" s="286">
        <f t="shared" si="8"/>
        <v>0</v>
      </c>
      <c r="I57" s="286">
        <f t="shared" si="8"/>
        <v>0</v>
      </c>
      <c r="J57" s="275">
        <f t="shared" si="8"/>
        <v>0</v>
      </c>
    </row>
    <row r="58" spans="1:10" ht="15" thickTop="1">
      <c r="A58" s="285"/>
      <c r="B58" s="284"/>
      <c r="C58" s="272"/>
      <c r="D58" s="272"/>
      <c r="E58" s="272"/>
      <c r="F58" s="272"/>
      <c r="G58" s="271"/>
      <c r="H58" s="271"/>
      <c r="I58" s="270"/>
      <c r="J58" s="269"/>
    </row>
    <row r="59" spans="1:10">
      <c r="A59" s="283" t="s">
        <v>372</v>
      </c>
      <c r="B59" s="282" t="s">
        <v>429</v>
      </c>
      <c r="C59" s="272"/>
      <c r="D59" s="272"/>
      <c r="E59" s="272"/>
      <c r="F59" s="272"/>
      <c r="G59" s="271"/>
      <c r="H59" s="271"/>
      <c r="I59" s="271"/>
      <c r="J59" s="269"/>
    </row>
    <row r="60" spans="1:10">
      <c r="A60" s="280" t="s">
        <v>333</v>
      </c>
      <c r="B60" s="288" t="s">
        <v>428</v>
      </c>
      <c r="C60" s="272">
        <v>0</v>
      </c>
      <c r="D60" s="272">
        <v>0</v>
      </c>
      <c r="E60" s="272">
        <v>0</v>
      </c>
      <c r="F60" s="272">
        <v>0</v>
      </c>
      <c r="G60" s="271">
        <v>0</v>
      </c>
      <c r="H60" s="271">
        <v>0</v>
      </c>
      <c r="I60" s="271">
        <v>0</v>
      </c>
      <c r="J60" s="269">
        <f>+E60+F60+G60+H60+I60</f>
        <v>0</v>
      </c>
    </row>
    <row r="61" spans="1:10" ht="15" thickBot="1">
      <c r="A61" s="280" t="s">
        <v>331</v>
      </c>
      <c r="B61" s="288" t="s">
        <v>427</v>
      </c>
      <c r="C61" s="272">
        <v>0</v>
      </c>
      <c r="D61" s="272">
        <v>0</v>
      </c>
      <c r="E61" s="272">
        <v>0</v>
      </c>
      <c r="F61" s="272">
        <v>0</v>
      </c>
      <c r="G61" s="271">
        <v>0</v>
      </c>
      <c r="H61" s="271">
        <v>0</v>
      </c>
      <c r="I61" s="271">
        <v>0</v>
      </c>
      <c r="J61" s="269">
        <f>+E61+F61+G61+H61+I61</f>
        <v>0</v>
      </c>
    </row>
    <row r="62" spans="1:10" ht="15.6" thickTop="1" thickBot="1">
      <c r="A62" s="287"/>
      <c r="B62" s="277" t="s">
        <v>426</v>
      </c>
      <c r="C62" s="276">
        <f t="shared" ref="C62:J62" si="9">+C61+C60</f>
        <v>0</v>
      </c>
      <c r="D62" s="276">
        <f t="shared" si="9"/>
        <v>0</v>
      </c>
      <c r="E62" s="276">
        <f t="shared" si="9"/>
        <v>0</v>
      </c>
      <c r="F62" s="276">
        <f t="shared" si="9"/>
        <v>0</v>
      </c>
      <c r="G62" s="276">
        <f t="shared" si="9"/>
        <v>0</v>
      </c>
      <c r="H62" s="276">
        <f t="shared" si="9"/>
        <v>0</v>
      </c>
      <c r="I62" s="276">
        <f t="shared" si="9"/>
        <v>0</v>
      </c>
      <c r="J62" s="275">
        <f t="shared" si="9"/>
        <v>0</v>
      </c>
    </row>
    <row r="63" spans="1:10" ht="15" thickTop="1">
      <c r="A63" s="285"/>
      <c r="B63" s="284"/>
      <c r="C63" s="272"/>
      <c r="D63" s="272"/>
      <c r="E63" s="272"/>
      <c r="F63" s="272"/>
      <c r="G63" s="271"/>
      <c r="H63" s="271"/>
      <c r="I63" s="270"/>
      <c r="J63" s="269"/>
    </row>
    <row r="64" spans="1:10">
      <c r="A64" s="283" t="s">
        <v>370</v>
      </c>
      <c r="B64" s="282" t="s">
        <v>425</v>
      </c>
      <c r="C64" s="272"/>
      <c r="D64" s="272"/>
      <c r="E64" s="272"/>
      <c r="F64" s="272"/>
      <c r="G64" s="271"/>
      <c r="H64" s="271"/>
      <c r="I64" s="270"/>
      <c r="J64" s="269"/>
    </row>
    <row r="65" spans="1:10">
      <c r="A65" s="280" t="s">
        <v>333</v>
      </c>
      <c r="B65" s="288" t="s">
        <v>424</v>
      </c>
      <c r="C65" s="272">
        <v>0</v>
      </c>
      <c r="D65" s="272">
        <v>0</v>
      </c>
      <c r="E65" s="272">
        <v>0</v>
      </c>
      <c r="F65" s="272">
        <v>0</v>
      </c>
      <c r="G65" s="271">
        <v>0</v>
      </c>
      <c r="H65" s="271">
        <v>0</v>
      </c>
      <c r="I65" s="271">
        <v>0</v>
      </c>
      <c r="J65" s="269">
        <f>+E65+F65+G65+H65+I65</f>
        <v>0</v>
      </c>
    </row>
    <row r="66" spans="1:10">
      <c r="A66" s="280" t="s">
        <v>331</v>
      </c>
      <c r="B66" s="288" t="s">
        <v>423</v>
      </c>
      <c r="C66" s="272">
        <v>0</v>
      </c>
      <c r="D66" s="272">
        <v>0</v>
      </c>
      <c r="E66" s="272">
        <v>0</v>
      </c>
      <c r="F66" s="272">
        <v>0</v>
      </c>
      <c r="G66" s="271">
        <v>0</v>
      </c>
      <c r="H66" s="271">
        <v>0</v>
      </c>
      <c r="I66" s="271">
        <v>0</v>
      </c>
      <c r="J66" s="269">
        <f>+E66+F66+G66+H66+I66</f>
        <v>0</v>
      </c>
    </row>
    <row r="67" spans="1:10" ht="15" thickBot="1">
      <c r="A67" s="280" t="s">
        <v>348</v>
      </c>
      <c r="B67" s="288" t="s">
        <v>422</v>
      </c>
      <c r="C67" s="272">
        <v>0</v>
      </c>
      <c r="D67" s="272">
        <v>0</v>
      </c>
      <c r="E67" s="272">
        <v>0</v>
      </c>
      <c r="F67" s="272">
        <v>0</v>
      </c>
      <c r="G67" s="271">
        <v>0</v>
      </c>
      <c r="H67" s="271">
        <v>0</v>
      </c>
      <c r="I67" s="271">
        <v>0</v>
      </c>
      <c r="J67" s="269">
        <f>+E67+F67+G67+H67+I67</f>
        <v>0</v>
      </c>
    </row>
    <row r="68" spans="1:10" ht="15.6" thickTop="1" thickBot="1">
      <c r="A68" s="287"/>
      <c r="B68" s="277" t="s">
        <v>421</v>
      </c>
      <c r="C68" s="276">
        <f t="shared" ref="C68:J68" si="10">SUM(C65:C67)</f>
        <v>0</v>
      </c>
      <c r="D68" s="276">
        <f t="shared" si="10"/>
        <v>0</v>
      </c>
      <c r="E68" s="276">
        <f t="shared" si="10"/>
        <v>0</v>
      </c>
      <c r="F68" s="276">
        <f t="shared" si="10"/>
        <v>0</v>
      </c>
      <c r="G68" s="286">
        <f t="shared" si="10"/>
        <v>0</v>
      </c>
      <c r="H68" s="286">
        <f t="shared" si="10"/>
        <v>0</v>
      </c>
      <c r="I68" s="286">
        <f t="shared" si="10"/>
        <v>0</v>
      </c>
      <c r="J68" s="275">
        <f t="shared" si="10"/>
        <v>0</v>
      </c>
    </row>
    <row r="69" spans="1:10" ht="15" thickTop="1">
      <c r="A69" s="285"/>
      <c r="B69" s="284"/>
      <c r="C69" s="272"/>
      <c r="D69" s="272"/>
      <c r="E69" s="272"/>
      <c r="F69" s="272"/>
      <c r="G69" s="271"/>
      <c r="H69" s="271"/>
      <c r="I69" s="270"/>
      <c r="J69" s="269"/>
    </row>
    <row r="70" spans="1:10">
      <c r="A70" s="283" t="s">
        <v>386</v>
      </c>
      <c r="B70" s="282" t="s">
        <v>420</v>
      </c>
      <c r="C70" s="272"/>
      <c r="D70" s="272"/>
      <c r="E70" s="272"/>
      <c r="F70" s="272"/>
      <c r="G70" s="271"/>
      <c r="H70" s="271"/>
      <c r="I70" s="270"/>
      <c r="J70" s="269"/>
    </row>
    <row r="71" spans="1:10">
      <c r="A71" s="280" t="s">
        <v>333</v>
      </c>
      <c r="B71" s="288" t="s">
        <v>419</v>
      </c>
      <c r="C71" s="272">
        <v>0</v>
      </c>
      <c r="D71" s="272">
        <v>0</v>
      </c>
      <c r="E71" s="272">
        <v>0</v>
      </c>
      <c r="F71" s="272">
        <v>0</v>
      </c>
      <c r="G71" s="271">
        <v>0</v>
      </c>
      <c r="H71" s="271">
        <v>0</v>
      </c>
      <c r="I71" s="271">
        <v>0</v>
      </c>
      <c r="J71" s="269">
        <f t="shared" ref="J71:J79" si="11">+E71+F71+G71+H71+I71</f>
        <v>0</v>
      </c>
    </row>
    <row r="72" spans="1:10">
      <c r="A72" s="281" t="s">
        <v>331</v>
      </c>
      <c r="B72" s="288" t="s">
        <v>418</v>
      </c>
      <c r="C72" s="272">
        <v>0</v>
      </c>
      <c r="D72" s="272">
        <v>0</v>
      </c>
      <c r="E72" s="272">
        <v>0</v>
      </c>
      <c r="F72" s="272">
        <v>0</v>
      </c>
      <c r="G72" s="271">
        <v>0</v>
      </c>
      <c r="H72" s="271">
        <v>0</v>
      </c>
      <c r="I72" s="271">
        <v>0</v>
      </c>
      <c r="J72" s="269">
        <f t="shared" si="11"/>
        <v>0</v>
      </c>
    </row>
    <row r="73" spans="1:10">
      <c r="A73" s="281" t="s">
        <v>348</v>
      </c>
      <c r="B73" s="288" t="s">
        <v>71</v>
      </c>
      <c r="C73" s="272">
        <v>0</v>
      </c>
      <c r="D73" s="272">
        <v>0</v>
      </c>
      <c r="E73" s="272">
        <v>0</v>
      </c>
      <c r="F73" s="272">
        <v>0</v>
      </c>
      <c r="G73" s="271">
        <v>0</v>
      </c>
      <c r="H73" s="271">
        <v>0</v>
      </c>
      <c r="I73" s="271">
        <v>0</v>
      </c>
      <c r="J73" s="269">
        <f t="shared" si="11"/>
        <v>0</v>
      </c>
    </row>
    <row r="74" spans="1:10">
      <c r="A74" s="281" t="s">
        <v>355</v>
      </c>
      <c r="B74" s="288" t="s">
        <v>417</v>
      </c>
      <c r="C74" s="272">
        <v>0</v>
      </c>
      <c r="D74" s="272">
        <v>0</v>
      </c>
      <c r="E74" s="272">
        <v>0</v>
      </c>
      <c r="F74" s="272">
        <v>0</v>
      </c>
      <c r="G74" s="271">
        <v>0</v>
      </c>
      <c r="H74" s="271">
        <v>0</v>
      </c>
      <c r="I74" s="271">
        <v>0</v>
      </c>
      <c r="J74" s="269">
        <f t="shared" si="11"/>
        <v>0</v>
      </c>
    </row>
    <row r="75" spans="1:10">
      <c r="A75" s="281" t="s">
        <v>363</v>
      </c>
      <c r="B75" s="288" t="s">
        <v>416</v>
      </c>
      <c r="C75" s="272">
        <v>0</v>
      </c>
      <c r="D75" s="272">
        <v>0</v>
      </c>
      <c r="E75" s="272">
        <v>0</v>
      </c>
      <c r="F75" s="272">
        <v>0</v>
      </c>
      <c r="G75" s="271">
        <v>0</v>
      </c>
      <c r="H75" s="271">
        <v>0</v>
      </c>
      <c r="I75" s="271">
        <v>0</v>
      </c>
      <c r="J75" s="269">
        <f t="shared" si="11"/>
        <v>0</v>
      </c>
    </row>
    <row r="76" spans="1:10">
      <c r="A76" s="281" t="s">
        <v>374</v>
      </c>
      <c r="B76" s="288" t="s">
        <v>415</v>
      </c>
      <c r="C76" s="272">
        <v>0</v>
      </c>
      <c r="D76" s="272">
        <v>0</v>
      </c>
      <c r="E76" s="272">
        <v>0</v>
      </c>
      <c r="F76" s="272">
        <v>0</v>
      </c>
      <c r="G76" s="271">
        <v>0</v>
      </c>
      <c r="H76" s="271">
        <v>0</v>
      </c>
      <c r="I76" s="271">
        <v>0</v>
      </c>
      <c r="J76" s="269">
        <f t="shared" si="11"/>
        <v>0</v>
      </c>
    </row>
    <row r="77" spans="1:10">
      <c r="A77" s="281" t="s">
        <v>372</v>
      </c>
      <c r="B77" s="288" t="s">
        <v>414</v>
      </c>
      <c r="C77" s="272">
        <v>0</v>
      </c>
      <c r="D77" s="272">
        <v>0</v>
      </c>
      <c r="E77" s="272">
        <v>0</v>
      </c>
      <c r="F77" s="272">
        <v>0</v>
      </c>
      <c r="G77" s="271">
        <v>0</v>
      </c>
      <c r="H77" s="271">
        <v>0</v>
      </c>
      <c r="I77" s="271">
        <v>0</v>
      </c>
      <c r="J77" s="269">
        <f t="shared" si="11"/>
        <v>0</v>
      </c>
    </row>
    <row r="78" spans="1:10">
      <c r="A78" s="281" t="s">
        <v>370</v>
      </c>
      <c r="B78" s="288" t="s">
        <v>413</v>
      </c>
      <c r="C78" s="272">
        <v>0</v>
      </c>
      <c r="D78" s="272">
        <v>0</v>
      </c>
      <c r="E78" s="272">
        <v>0</v>
      </c>
      <c r="F78" s="272">
        <v>0</v>
      </c>
      <c r="G78" s="271">
        <v>0</v>
      </c>
      <c r="H78" s="271">
        <v>0</v>
      </c>
      <c r="I78" s="271">
        <v>0</v>
      </c>
      <c r="J78" s="269">
        <f t="shared" si="11"/>
        <v>0</v>
      </c>
    </row>
    <row r="79" spans="1:10" ht="29.4" thickBot="1">
      <c r="A79" s="280" t="s">
        <v>386</v>
      </c>
      <c r="B79" s="288" t="s">
        <v>412</v>
      </c>
      <c r="C79" s="272">
        <v>0</v>
      </c>
      <c r="D79" s="272">
        <v>0</v>
      </c>
      <c r="E79" s="272">
        <v>0</v>
      </c>
      <c r="F79" s="272">
        <v>0</v>
      </c>
      <c r="G79" s="271">
        <v>0</v>
      </c>
      <c r="H79" s="271">
        <v>0</v>
      </c>
      <c r="I79" s="271">
        <v>0</v>
      </c>
      <c r="J79" s="269">
        <f t="shared" si="11"/>
        <v>0</v>
      </c>
    </row>
    <row r="80" spans="1:10" ht="15.6" thickTop="1" thickBot="1">
      <c r="A80" s="287"/>
      <c r="B80" s="277" t="s">
        <v>411</v>
      </c>
      <c r="C80" s="276">
        <f t="shared" ref="C80:J80" si="12">SUM(C71:C79)</f>
        <v>0</v>
      </c>
      <c r="D80" s="276">
        <f t="shared" si="12"/>
        <v>0</v>
      </c>
      <c r="E80" s="276">
        <f t="shared" si="12"/>
        <v>0</v>
      </c>
      <c r="F80" s="276">
        <f t="shared" si="12"/>
        <v>0</v>
      </c>
      <c r="G80" s="286">
        <f t="shared" si="12"/>
        <v>0</v>
      </c>
      <c r="H80" s="286">
        <f t="shared" si="12"/>
        <v>0</v>
      </c>
      <c r="I80" s="286">
        <f t="shared" si="12"/>
        <v>0</v>
      </c>
      <c r="J80" s="275">
        <f t="shared" si="12"/>
        <v>0</v>
      </c>
    </row>
    <row r="81" spans="1:10" ht="15" thickTop="1">
      <c r="A81" s="285"/>
      <c r="B81" s="284"/>
      <c r="C81" s="272"/>
      <c r="D81" s="272"/>
      <c r="E81" s="272"/>
      <c r="F81" s="272"/>
      <c r="G81" s="271"/>
      <c r="H81" s="271"/>
      <c r="I81" s="270"/>
      <c r="J81" s="269"/>
    </row>
    <row r="82" spans="1:10">
      <c r="A82" s="283" t="s">
        <v>384</v>
      </c>
      <c r="B82" s="282" t="s">
        <v>410</v>
      </c>
      <c r="C82" s="272"/>
      <c r="D82" s="272"/>
      <c r="E82" s="272"/>
      <c r="F82" s="272"/>
      <c r="G82" s="271"/>
      <c r="H82" s="271"/>
      <c r="I82" s="270"/>
      <c r="J82" s="269"/>
    </row>
    <row r="83" spans="1:10">
      <c r="A83" s="280" t="s">
        <v>333</v>
      </c>
      <c r="B83" s="288" t="s">
        <v>409</v>
      </c>
      <c r="C83" s="272">
        <v>0</v>
      </c>
      <c r="D83" s="272">
        <v>0</v>
      </c>
      <c r="E83" s="272">
        <v>0</v>
      </c>
      <c r="F83" s="272">
        <v>0</v>
      </c>
      <c r="G83" s="271">
        <v>0</v>
      </c>
      <c r="H83" s="271">
        <v>0</v>
      </c>
      <c r="I83" s="271">
        <v>0</v>
      </c>
      <c r="J83" s="269">
        <f t="shared" ref="J83:J88" si="13">+E83+F83+G83+H83+I83</f>
        <v>0</v>
      </c>
    </row>
    <row r="84" spans="1:10">
      <c r="A84" s="281" t="s">
        <v>331</v>
      </c>
      <c r="B84" s="288" t="s">
        <v>408</v>
      </c>
      <c r="C84" s="272">
        <v>0</v>
      </c>
      <c r="D84" s="272">
        <v>0</v>
      </c>
      <c r="E84" s="272">
        <v>0</v>
      </c>
      <c r="F84" s="272">
        <v>0</v>
      </c>
      <c r="G84" s="271">
        <v>0</v>
      </c>
      <c r="H84" s="271">
        <v>0</v>
      </c>
      <c r="I84" s="271">
        <v>0</v>
      </c>
      <c r="J84" s="269">
        <f t="shared" si="13"/>
        <v>0</v>
      </c>
    </row>
    <row r="85" spans="1:10">
      <c r="A85" s="281" t="s">
        <v>348</v>
      </c>
      <c r="B85" s="288" t="s">
        <v>407</v>
      </c>
      <c r="C85" s="272">
        <v>0</v>
      </c>
      <c r="D85" s="272">
        <v>0</v>
      </c>
      <c r="E85" s="272">
        <v>0</v>
      </c>
      <c r="F85" s="272">
        <v>0</v>
      </c>
      <c r="G85" s="271">
        <v>0</v>
      </c>
      <c r="H85" s="271">
        <v>0</v>
      </c>
      <c r="I85" s="271">
        <v>0</v>
      </c>
      <c r="J85" s="269">
        <f t="shared" si="13"/>
        <v>0</v>
      </c>
    </row>
    <row r="86" spans="1:10">
      <c r="A86" s="280" t="s">
        <v>406</v>
      </c>
      <c r="B86" s="288" t="s">
        <v>405</v>
      </c>
      <c r="C86" s="272">
        <v>0</v>
      </c>
      <c r="D86" s="272">
        <v>0</v>
      </c>
      <c r="E86" s="272">
        <v>0</v>
      </c>
      <c r="F86" s="272">
        <v>0</v>
      </c>
      <c r="G86" s="271">
        <v>0</v>
      </c>
      <c r="H86" s="271">
        <v>0</v>
      </c>
      <c r="I86" s="271">
        <v>0</v>
      </c>
      <c r="J86" s="269">
        <f t="shared" si="13"/>
        <v>0</v>
      </c>
    </row>
    <row r="87" spans="1:10">
      <c r="A87" s="280" t="s">
        <v>363</v>
      </c>
      <c r="B87" s="288" t="s">
        <v>404</v>
      </c>
      <c r="C87" s="272">
        <v>0</v>
      </c>
      <c r="D87" s="272">
        <v>0</v>
      </c>
      <c r="E87" s="272">
        <v>0</v>
      </c>
      <c r="F87" s="272">
        <v>0</v>
      </c>
      <c r="G87" s="271">
        <v>0</v>
      </c>
      <c r="H87" s="271">
        <v>0</v>
      </c>
      <c r="I87" s="271">
        <v>0</v>
      </c>
      <c r="J87" s="269">
        <f t="shared" si="13"/>
        <v>0</v>
      </c>
    </row>
    <row r="88" spans="1:10" ht="29.4" thickBot="1">
      <c r="A88" s="280" t="s">
        <v>374</v>
      </c>
      <c r="B88" s="288" t="s">
        <v>403</v>
      </c>
      <c r="C88" s="272">
        <v>0</v>
      </c>
      <c r="D88" s="272">
        <v>0</v>
      </c>
      <c r="E88" s="272">
        <v>0</v>
      </c>
      <c r="F88" s="272">
        <v>0</v>
      </c>
      <c r="G88" s="271">
        <v>0</v>
      </c>
      <c r="H88" s="271">
        <v>0</v>
      </c>
      <c r="I88" s="271">
        <v>0</v>
      </c>
      <c r="J88" s="269">
        <f t="shared" si="13"/>
        <v>0</v>
      </c>
    </row>
    <row r="89" spans="1:10" ht="15.6" thickTop="1" thickBot="1">
      <c r="A89" s="287"/>
      <c r="B89" s="277" t="s">
        <v>402</v>
      </c>
      <c r="C89" s="276">
        <f t="shared" ref="C89:J89" si="14">SUM(C83:C88)</f>
        <v>0</v>
      </c>
      <c r="D89" s="276">
        <f t="shared" si="14"/>
        <v>0</v>
      </c>
      <c r="E89" s="276">
        <f t="shared" si="14"/>
        <v>0</v>
      </c>
      <c r="F89" s="276">
        <f t="shared" si="14"/>
        <v>0</v>
      </c>
      <c r="G89" s="286">
        <f t="shared" si="14"/>
        <v>0</v>
      </c>
      <c r="H89" s="286">
        <f t="shared" si="14"/>
        <v>0</v>
      </c>
      <c r="I89" s="286">
        <f t="shared" si="14"/>
        <v>0</v>
      </c>
      <c r="J89" s="275">
        <f t="shared" si="14"/>
        <v>0</v>
      </c>
    </row>
    <row r="90" spans="1:10" ht="15" thickTop="1">
      <c r="A90" s="285"/>
      <c r="B90" s="284"/>
      <c r="C90" s="272"/>
      <c r="D90" s="272"/>
      <c r="E90" s="272"/>
      <c r="F90" s="272"/>
      <c r="G90" s="271"/>
      <c r="H90" s="271"/>
      <c r="I90" s="270"/>
      <c r="J90" s="269"/>
    </row>
    <row r="91" spans="1:10">
      <c r="A91" s="283" t="s">
        <v>401</v>
      </c>
      <c r="B91" s="282" t="s">
        <v>400</v>
      </c>
      <c r="C91" s="272"/>
      <c r="D91" s="272"/>
      <c r="E91" s="272"/>
      <c r="F91" s="272"/>
      <c r="G91" s="271"/>
      <c r="H91" s="271"/>
      <c r="I91" s="270"/>
      <c r="J91" s="269"/>
    </row>
    <row r="92" spans="1:10">
      <c r="A92" s="280" t="s">
        <v>333</v>
      </c>
      <c r="B92" s="288" t="s">
        <v>399</v>
      </c>
      <c r="C92" s="272">
        <v>0</v>
      </c>
      <c r="D92" s="272">
        <v>0</v>
      </c>
      <c r="E92" s="272">
        <v>0</v>
      </c>
      <c r="F92" s="272">
        <v>0</v>
      </c>
      <c r="G92" s="271">
        <v>0</v>
      </c>
      <c r="H92" s="271">
        <v>0</v>
      </c>
      <c r="I92" s="271">
        <v>0</v>
      </c>
      <c r="J92" s="269">
        <f>+E92+F92+G92+H92+I92</f>
        <v>0</v>
      </c>
    </row>
    <row r="93" spans="1:10">
      <c r="A93" s="281" t="s">
        <v>331</v>
      </c>
      <c r="B93" s="288" t="s">
        <v>96</v>
      </c>
      <c r="C93" s="272">
        <v>0</v>
      </c>
      <c r="D93" s="272">
        <v>0</v>
      </c>
      <c r="E93" s="272">
        <v>0</v>
      </c>
      <c r="F93" s="272">
        <v>0</v>
      </c>
      <c r="G93" s="271">
        <v>0</v>
      </c>
      <c r="H93" s="271">
        <v>0</v>
      </c>
      <c r="I93" s="271">
        <v>0</v>
      </c>
      <c r="J93" s="269">
        <f>+E93+F93+G93+H93+I93</f>
        <v>0</v>
      </c>
    </row>
    <row r="94" spans="1:10" ht="29.4" thickBot="1">
      <c r="A94" s="280" t="s">
        <v>348</v>
      </c>
      <c r="B94" s="288" t="s">
        <v>398</v>
      </c>
      <c r="C94" s="272">
        <v>0</v>
      </c>
      <c r="D94" s="272">
        <v>0</v>
      </c>
      <c r="E94" s="272">
        <v>0</v>
      </c>
      <c r="F94" s="272">
        <v>0</v>
      </c>
      <c r="G94" s="271">
        <v>0</v>
      </c>
      <c r="H94" s="271">
        <v>0</v>
      </c>
      <c r="I94" s="271">
        <v>0</v>
      </c>
      <c r="J94" s="269">
        <f>+E94+F94+G94+H94+I94</f>
        <v>0</v>
      </c>
    </row>
    <row r="95" spans="1:10" ht="15.6" thickTop="1" thickBot="1">
      <c r="A95" s="287"/>
      <c r="B95" s="277" t="s">
        <v>397</v>
      </c>
      <c r="C95" s="276">
        <f t="shared" ref="C95:J95" si="15">SUM(C92:C94)</f>
        <v>0</v>
      </c>
      <c r="D95" s="276">
        <f t="shared" si="15"/>
        <v>0</v>
      </c>
      <c r="E95" s="276">
        <f t="shared" si="15"/>
        <v>0</v>
      </c>
      <c r="F95" s="276">
        <f t="shared" si="15"/>
        <v>0</v>
      </c>
      <c r="G95" s="286">
        <f t="shared" si="15"/>
        <v>0</v>
      </c>
      <c r="H95" s="286">
        <f t="shared" si="15"/>
        <v>0</v>
      </c>
      <c r="I95" s="286">
        <f t="shared" si="15"/>
        <v>0</v>
      </c>
      <c r="J95" s="275">
        <f t="shared" si="15"/>
        <v>0</v>
      </c>
    </row>
    <row r="96" spans="1:10" ht="15" thickTop="1">
      <c r="A96" s="285"/>
      <c r="B96" s="284"/>
      <c r="C96" s="272"/>
      <c r="D96" s="272"/>
      <c r="E96" s="272"/>
      <c r="F96" s="272"/>
      <c r="G96" s="271"/>
      <c r="H96" s="271"/>
      <c r="I96" s="270"/>
      <c r="J96" s="269"/>
    </row>
    <row r="97" spans="1:10">
      <c r="A97" s="283" t="s">
        <v>396</v>
      </c>
      <c r="B97" s="282" t="s">
        <v>395</v>
      </c>
      <c r="C97" s="272"/>
      <c r="D97" s="272"/>
      <c r="E97" s="272"/>
      <c r="F97" s="272"/>
      <c r="G97" s="271"/>
      <c r="H97" s="271"/>
      <c r="I97" s="270"/>
      <c r="J97" s="269"/>
    </row>
    <row r="98" spans="1:10">
      <c r="A98" s="281" t="s">
        <v>333</v>
      </c>
      <c r="B98" s="288" t="s">
        <v>394</v>
      </c>
      <c r="C98" s="272">
        <v>0</v>
      </c>
      <c r="D98" s="272">
        <v>0</v>
      </c>
      <c r="E98" s="272">
        <v>0</v>
      </c>
      <c r="F98" s="272">
        <v>0</v>
      </c>
      <c r="G98" s="271">
        <v>0</v>
      </c>
      <c r="H98" s="271">
        <v>0</v>
      </c>
      <c r="I98" s="271">
        <v>0</v>
      </c>
      <c r="J98" s="269">
        <f t="shared" ref="J98:J107" si="16">+E98+F98+G98+H98+I98</f>
        <v>0</v>
      </c>
    </row>
    <row r="99" spans="1:10">
      <c r="A99" s="281" t="s">
        <v>331</v>
      </c>
      <c r="B99" s="288" t="s">
        <v>393</v>
      </c>
      <c r="C99" s="272">
        <v>0</v>
      </c>
      <c r="D99" s="272">
        <v>0</v>
      </c>
      <c r="E99" s="272">
        <v>0</v>
      </c>
      <c r="F99" s="272">
        <v>0</v>
      </c>
      <c r="G99" s="271">
        <v>0</v>
      </c>
      <c r="H99" s="271">
        <v>0</v>
      </c>
      <c r="I99" s="271">
        <v>0</v>
      </c>
      <c r="J99" s="269">
        <f t="shared" si="16"/>
        <v>0</v>
      </c>
    </row>
    <row r="100" spans="1:10">
      <c r="A100" s="281" t="s">
        <v>348</v>
      </c>
      <c r="B100" s="288" t="s">
        <v>392</v>
      </c>
      <c r="C100" s="272">
        <v>0</v>
      </c>
      <c r="D100" s="272">
        <v>0</v>
      </c>
      <c r="E100" s="272">
        <v>0</v>
      </c>
      <c r="F100" s="272">
        <v>0</v>
      </c>
      <c r="G100" s="271">
        <v>0</v>
      </c>
      <c r="H100" s="271">
        <v>0</v>
      </c>
      <c r="I100" s="271">
        <v>0</v>
      </c>
      <c r="J100" s="269">
        <f t="shared" si="16"/>
        <v>0</v>
      </c>
    </row>
    <row r="101" spans="1:10">
      <c r="A101" s="281" t="s">
        <v>355</v>
      </c>
      <c r="B101" s="288" t="s">
        <v>391</v>
      </c>
      <c r="C101" s="272">
        <v>0</v>
      </c>
      <c r="D101" s="272">
        <v>0</v>
      </c>
      <c r="E101" s="272">
        <v>0</v>
      </c>
      <c r="F101" s="272">
        <v>0</v>
      </c>
      <c r="G101" s="271">
        <v>0</v>
      </c>
      <c r="H101" s="271">
        <v>0</v>
      </c>
      <c r="I101" s="271">
        <v>0</v>
      </c>
      <c r="J101" s="269">
        <f t="shared" si="16"/>
        <v>0</v>
      </c>
    </row>
    <row r="102" spans="1:10">
      <c r="A102" s="281" t="s">
        <v>363</v>
      </c>
      <c r="B102" s="288" t="s">
        <v>390</v>
      </c>
      <c r="C102" s="272">
        <v>0</v>
      </c>
      <c r="D102" s="272">
        <v>0</v>
      </c>
      <c r="E102" s="272">
        <v>0</v>
      </c>
      <c r="F102" s="272">
        <v>0</v>
      </c>
      <c r="G102" s="271">
        <v>0</v>
      </c>
      <c r="H102" s="271">
        <v>0</v>
      </c>
      <c r="I102" s="271">
        <v>0</v>
      </c>
      <c r="J102" s="269">
        <f t="shared" si="16"/>
        <v>0</v>
      </c>
    </row>
    <row r="103" spans="1:10">
      <c r="A103" s="281" t="s">
        <v>374</v>
      </c>
      <c r="B103" s="288" t="s">
        <v>389</v>
      </c>
      <c r="C103" s="272">
        <v>0</v>
      </c>
      <c r="D103" s="272">
        <v>0</v>
      </c>
      <c r="E103" s="272">
        <v>0</v>
      </c>
      <c r="F103" s="272">
        <v>0</v>
      </c>
      <c r="G103" s="271">
        <v>0</v>
      </c>
      <c r="H103" s="271">
        <v>0</v>
      </c>
      <c r="I103" s="271">
        <v>0</v>
      </c>
      <c r="J103" s="269">
        <f t="shared" si="16"/>
        <v>0</v>
      </c>
    </row>
    <row r="104" spans="1:10">
      <c r="A104" s="280" t="s">
        <v>372</v>
      </c>
      <c r="B104" s="288" t="s">
        <v>388</v>
      </c>
      <c r="C104" s="272">
        <v>0</v>
      </c>
      <c r="D104" s="272">
        <v>0</v>
      </c>
      <c r="E104" s="272">
        <v>0</v>
      </c>
      <c r="F104" s="272">
        <v>0</v>
      </c>
      <c r="G104" s="271">
        <v>0</v>
      </c>
      <c r="H104" s="271">
        <v>0</v>
      </c>
      <c r="I104" s="271">
        <v>0</v>
      </c>
      <c r="J104" s="269">
        <f t="shared" si="16"/>
        <v>0</v>
      </c>
    </row>
    <row r="105" spans="1:10">
      <c r="A105" s="280" t="s">
        <v>370</v>
      </c>
      <c r="B105" s="288" t="s">
        <v>387</v>
      </c>
      <c r="C105" s="272">
        <v>0</v>
      </c>
      <c r="D105" s="272">
        <v>0</v>
      </c>
      <c r="E105" s="272">
        <v>0</v>
      </c>
      <c r="F105" s="272">
        <v>0</v>
      </c>
      <c r="G105" s="271">
        <v>0</v>
      </c>
      <c r="H105" s="271">
        <v>0</v>
      </c>
      <c r="I105" s="271">
        <v>0</v>
      </c>
      <c r="J105" s="269">
        <f t="shared" si="16"/>
        <v>0</v>
      </c>
    </row>
    <row r="106" spans="1:10">
      <c r="A106" s="280" t="s">
        <v>386</v>
      </c>
      <c r="B106" s="288" t="s">
        <v>385</v>
      </c>
      <c r="C106" s="272">
        <v>0</v>
      </c>
      <c r="D106" s="272">
        <v>0</v>
      </c>
      <c r="E106" s="272">
        <v>0</v>
      </c>
      <c r="F106" s="272">
        <v>0</v>
      </c>
      <c r="G106" s="271">
        <v>0</v>
      </c>
      <c r="H106" s="271">
        <v>0</v>
      </c>
      <c r="I106" s="271">
        <v>0</v>
      </c>
      <c r="J106" s="269">
        <f t="shared" si="16"/>
        <v>0</v>
      </c>
    </row>
    <row r="107" spans="1:10" ht="29.4" thickBot="1">
      <c r="A107" s="280" t="s">
        <v>384</v>
      </c>
      <c r="B107" s="288" t="s">
        <v>383</v>
      </c>
      <c r="C107" s="272">
        <v>0</v>
      </c>
      <c r="D107" s="272">
        <v>0</v>
      </c>
      <c r="E107" s="272">
        <v>0</v>
      </c>
      <c r="F107" s="272">
        <v>0</v>
      </c>
      <c r="G107" s="271">
        <v>0</v>
      </c>
      <c r="H107" s="271">
        <v>0</v>
      </c>
      <c r="I107" s="271">
        <v>0</v>
      </c>
      <c r="J107" s="269">
        <f t="shared" si="16"/>
        <v>0</v>
      </c>
    </row>
    <row r="108" spans="1:10" ht="15.6" thickTop="1" thickBot="1">
      <c r="A108" s="287"/>
      <c r="B108" s="277" t="s">
        <v>382</v>
      </c>
      <c r="C108" s="276">
        <f t="shared" ref="C108:J108" si="17">SUM(C98:C107)</f>
        <v>0</v>
      </c>
      <c r="D108" s="276">
        <f t="shared" si="17"/>
        <v>0</v>
      </c>
      <c r="E108" s="276">
        <f t="shared" si="17"/>
        <v>0</v>
      </c>
      <c r="F108" s="276">
        <f t="shared" si="17"/>
        <v>0</v>
      </c>
      <c r="G108" s="286">
        <f t="shared" si="17"/>
        <v>0</v>
      </c>
      <c r="H108" s="286">
        <f t="shared" si="17"/>
        <v>0</v>
      </c>
      <c r="I108" s="286">
        <f t="shared" si="17"/>
        <v>0</v>
      </c>
      <c r="J108" s="275">
        <f t="shared" si="17"/>
        <v>0</v>
      </c>
    </row>
    <row r="109" spans="1:10" ht="15" thickTop="1">
      <c r="A109" s="285"/>
      <c r="B109" s="284"/>
      <c r="C109" s="272"/>
      <c r="D109" s="272"/>
      <c r="E109" s="272"/>
      <c r="F109" s="272"/>
      <c r="G109" s="271"/>
      <c r="H109" s="271"/>
      <c r="I109" s="270"/>
      <c r="J109" s="269"/>
    </row>
    <row r="110" spans="1:10">
      <c r="A110" s="283" t="s">
        <v>381</v>
      </c>
      <c r="B110" s="282" t="s">
        <v>380</v>
      </c>
      <c r="C110" s="272"/>
      <c r="D110" s="272"/>
      <c r="E110" s="272"/>
      <c r="F110" s="272"/>
      <c r="G110" s="271"/>
      <c r="H110" s="271"/>
      <c r="I110" s="270"/>
      <c r="J110" s="269"/>
    </row>
    <row r="111" spans="1:10">
      <c r="A111" s="281" t="s">
        <v>333</v>
      </c>
      <c r="B111" s="288" t="s">
        <v>379</v>
      </c>
      <c r="C111" s="272">
        <v>0</v>
      </c>
      <c r="D111" s="272">
        <v>0</v>
      </c>
      <c r="E111" s="272">
        <v>0</v>
      </c>
      <c r="F111" s="272">
        <v>0</v>
      </c>
      <c r="G111" s="271">
        <v>0</v>
      </c>
      <c r="H111" s="271">
        <v>0</v>
      </c>
      <c r="I111" s="271">
        <v>0</v>
      </c>
      <c r="J111" s="269">
        <f t="shared" ref="J111:J118" si="18">+E111+F111+G111+H111+I111</f>
        <v>0</v>
      </c>
    </row>
    <row r="112" spans="1:10">
      <c r="A112" s="281" t="s">
        <v>331</v>
      </c>
      <c r="B112" s="288" t="s">
        <v>378</v>
      </c>
      <c r="C112" s="272">
        <v>0</v>
      </c>
      <c r="D112" s="272">
        <v>0</v>
      </c>
      <c r="E112" s="272">
        <v>0</v>
      </c>
      <c r="F112" s="272">
        <v>0</v>
      </c>
      <c r="G112" s="271">
        <v>0</v>
      </c>
      <c r="H112" s="271">
        <v>0</v>
      </c>
      <c r="I112" s="271">
        <v>0</v>
      </c>
      <c r="J112" s="269">
        <f t="shared" si="18"/>
        <v>0</v>
      </c>
    </row>
    <row r="113" spans="1:10" ht="28.8">
      <c r="A113" s="281" t="s">
        <v>348</v>
      </c>
      <c r="B113" s="288" t="s">
        <v>377</v>
      </c>
      <c r="C113" s="272">
        <v>0</v>
      </c>
      <c r="D113" s="272">
        <v>0</v>
      </c>
      <c r="E113" s="272">
        <v>0</v>
      </c>
      <c r="F113" s="272">
        <v>0</v>
      </c>
      <c r="G113" s="271">
        <v>0</v>
      </c>
      <c r="H113" s="271">
        <v>0</v>
      </c>
      <c r="I113" s="271">
        <v>0</v>
      </c>
      <c r="J113" s="269">
        <f t="shared" si="18"/>
        <v>0</v>
      </c>
    </row>
    <row r="114" spans="1:10">
      <c r="A114" s="280" t="s">
        <v>355</v>
      </c>
      <c r="B114" s="288" t="s">
        <v>376</v>
      </c>
      <c r="C114" s="272">
        <v>0</v>
      </c>
      <c r="D114" s="272">
        <v>0</v>
      </c>
      <c r="E114" s="272">
        <v>0</v>
      </c>
      <c r="F114" s="272">
        <v>0</v>
      </c>
      <c r="G114" s="271">
        <v>0</v>
      </c>
      <c r="H114" s="271">
        <v>0</v>
      </c>
      <c r="I114" s="271">
        <v>0</v>
      </c>
      <c r="J114" s="269">
        <f t="shared" si="18"/>
        <v>0</v>
      </c>
    </row>
    <row r="115" spans="1:10">
      <c r="A115" s="281" t="s">
        <v>363</v>
      </c>
      <c r="B115" s="288" t="s">
        <v>375</v>
      </c>
      <c r="C115" s="272">
        <v>0</v>
      </c>
      <c r="D115" s="272">
        <v>0</v>
      </c>
      <c r="E115" s="272">
        <v>0</v>
      </c>
      <c r="F115" s="272">
        <v>0</v>
      </c>
      <c r="G115" s="271">
        <v>0</v>
      </c>
      <c r="H115" s="271">
        <v>0</v>
      </c>
      <c r="I115" s="271">
        <v>0</v>
      </c>
      <c r="J115" s="269">
        <f t="shared" si="18"/>
        <v>0</v>
      </c>
    </row>
    <row r="116" spans="1:10">
      <c r="A116" s="281" t="s">
        <v>374</v>
      </c>
      <c r="B116" s="288" t="s">
        <v>373</v>
      </c>
      <c r="C116" s="272">
        <v>0</v>
      </c>
      <c r="D116" s="272">
        <v>0</v>
      </c>
      <c r="E116" s="272">
        <v>0</v>
      </c>
      <c r="F116" s="272">
        <v>0</v>
      </c>
      <c r="G116" s="271">
        <v>0</v>
      </c>
      <c r="H116" s="271">
        <v>0</v>
      </c>
      <c r="I116" s="271">
        <v>0</v>
      </c>
      <c r="J116" s="269">
        <f t="shared" si="18"/>
        <v>0</v>
      </c>
    </row>
    <row r="117" spans="1:10">
      <c r="A117" s="281" t="s">
        <v>372</v>
      </c>
      <c r="B117" s="288" t="s">
        <v>371</v>
      </c>
      <c r="C117" s="272">
        <v>0</v>
      </c>
      <c r="D117" s="272">
        <v>0</v>
      </c>
      <c r="E117" s="272">
        <v>0</v>
      </c>
      <c r="F117" s="272">
        <v>0</v>
      </c>
      <c r="G117" s="271">
        <v>0</v>
      </c>
      <c r="H117" s="271">
        <v>0</v>
      </c>
      <c r="I117" s="271">
        <v>0</v>
      </c>
      <c r="J117" s="269">
        <f t="shared" si="18"/>
        <v>0</v>
      </c>
    </row>
    <row r="118" spans="1:10" ht="15" thickBot="1">
      <c r="A118" s="292" t="s">
        <v>370</v>
      </c>
      <c r="B118" s="291" t="s">
        <v>369</v>
      </c>
      <c r="C118" s="272">
        <v>0</v>
      </c>
      <c r="D118" s="272">
        <v>0</v>
      </c>
      <c r="E118" s="272">
        <v>0</v>
      </c>
      <c r="F118" s="272">
        <v>0</v>
      </c>
      <c r="G118" s="271">
        <v>0</v>
      </c>
      <c r="H118" s="271">
        <v>0</v>
      </c>
      <c r="I118" s="271">
        <v>0</v>
      </c>
      <c r="J118" s="269">
        <f t="shared" si="18"/>
        <v>0</v>
      </c>
    </row>
    <row r="119" spans="1:10" ht="15.6" thickTop="1" thickBot="1">
      <c r="A119" s="290"/>
      <c r="B119" s="289" t="s">
        <v>368</v>
      </c>
      <c r="C119" s="276">
        <f t="shared" ref="C119:J119" si="19">SUM(C111:C118)</f>
        <v>0</v>
      </c>
      <c r="D119" s="276">
        <f t="shared" si="19"/>
        <v>0</v>
      </c>
      <c r="E119" s="276">
        <f t="shared" si="19"/>
        <v>0</v>
      </c>
      <c r="F119" s="276">
        <f t="shared" si="19"/>
        <v>0</v>
      </c>
      <c r="G119" s="286">
        <f t="shared" si="19"/>
        <v>0</v>
      </c>
      <c r="H119" s="286">
        <f t="shared" si="19"/>
        <v>0</v>
      </c>
      <c r="I119" s="286">
        <f t="shared" si="19"/>
        <v>0</v>
      </c>
      <c r="J119" s="275">
        <f t="shared" si="19"/>
        <v>0</v>
      </c>
    </row>
    <row r="120" spans="1:10" ht="15" thickTop="1">
      <c r="A120" s="285"/>
      <c r="B120" s="284"/>
      <c r="C120" s="272"/>
      <c r="D120" s="272"/>
      <c r="E120" s="272"/>
      <c r="F120" s="272"/>
      <c r="G120" s="271"/>
      <c r="H120" s="271"/>
      <c r="I120" s="270"/>
      <c r="J120" s="269"/>
    </row>
    <row r="121" spans="1:10">
      <c r="A121" s="283" t="s">
        <v>367</v>
      </c>
      <c r="B121" s="282" t="s">
        <v>366</v>
      </c>
      <c r="C121" s="272"/>
      <c r="D121" s="272"/>
      <c r="E121" s="272"/>
      <c r="F121" s="272"/>
      <c r="G121" s="271"/>
      <c r="H121" s="271"/>
      <c r="I121" s="270"/>
      <c r="J121" s="269"/>
    </row>
    <row r="122" spans="1:10">
      <c r="A122" s="281" t="s">
        <v>333</v>
      </c>
      <c r="B122" s="288" t="s">
        <v>365</v>
      </c>
      <c r="C122" s="272">
        <v>0</v>
      </c>
      <c r="D122" s="272">
        <v>0</v>
      </c>
      <c r="E122" s="272">
        <v>0</v>
      </c>
      <c r="F122" s="272">
        <v>0</v>
      </c>
      <c r="G122" s="271">
        <v>0</v>
      </c>
      <c r="H122" s="271">
        <v>0</v>
      </c>
      <c r="I122" s="271">
        <v>0</v>
      </c>
      <c r="J122" s="269">
        <f>+E122+F122+G122+H122+I122</f>
        <v>0</v>
      </c>
    </row>
    <row r="123" spans="1:10">
      <c r="A123" s="281" t="s">
        <v>331</v>
      </c>
      <c r="B123" s="288" t="s">
        <v>106</v>
      </c>
      <c r="C123" s="272">
        <v>0</v>
      </c>
      <c r="D123" s="272">
        <v>0</v>
      </c>
      <c r="E123" s="272">
        <v>0</v>
      </c>
      <c r="F123" s="272">
        <v>0</v>
      </c>
      <c r="G123" s="271">
        <v>0</v>
      </c>
      <c r="H123" s="271">
        <v>0</v>
      </c>
      <c r="I123" s="271">
        <v>0</v>
      </c>
      <c r="J123" s="269">
        <f>+E123+F123+G123+H123+I123</f>
        <v>0</v>
      </c>
    </row>
    <row r="124" spans="1:10">
      <c r="A124" s="280" t="s">
        <v>348</v>
      </c>
      <c r="B124" s="288" t="s">
        <v>108</v>
      </c>
      <c r="C124" s="272">
        <v>0</v>
      </c>
      <c r="D124" s="272">
        <v>0</v>
      </c>
      <c r="E124" s="272">
        <v>0</v>
      </c>
      <c r="F124" s="272">
        <v>0</v>
      </c>
      <c r="G124" s="271">
        <v>0</v>
      </c>
      <c r="H124" s="271">
        <v>0</v>
      </c>
      <c r="I124" s="271">
        <v>0</v>
      </c>
      <c r="J124" s="269">
        <f>+E124+F124+G124+H124+I124</f>
        <v>0</v>
      </c>
    </row>
    <row r="125" spans="1:10">
      <c r="A125" s="280" t="s">
        <v>355</v>
      </c>
      <c r="B125" s="288" t="s">
        <v>364</v>
      </c>
      <c r="C125" s="272">
        <v>0</v>
      </c>
      <c r="D125" s="272">
        <v>0</v>
      </c>
      <c r="E125" s="272">
        <v>0</v>
      </c>
      <c r="F125" s="272">
        <v>0</v>
      </c>
      <c r="G125" s="271">
        <v>0</v>
      </c>
      <c r="H125" s="271">
        <v>0</v>
      </c>
      <c r="I125" s="271">
        <v>0</v>
      </c>
      <c r="J125" s="269">
        <f>+E125+F125+G125+H125+I125</f>
        <v>0</v>
      </c>
    </row>
    <row r="126" spans="1:10" ht="15" thickBot="1">
      <c r="A126" s="280" t="s">
        <v>363</v>
      </c>
      <c r="B126" s="288" t="s">
        <v>362</v>
      </c>
      <c r="C126" s="272">
        <v>0</v>
      </c>
      <c r="D126" s="272">
        <v>0</v>
      </c>
      <c r="E126" s="272">
        <v>0</v>
      </c>
      <c r="F126" s="272">
        <v>0</v>
      </c>
      <c r="G126" s="271">
        <v>0</v>
      </c>
      <c r="H126" s="271">
        <v>0</v>
      </c>
      <c r="I126" s="271">
        <v>0</v>
      </c>
      <c r="J126" s="269">
        <f>+E126+F126+G126+H126+I126</f>
        <v>0</v>
      </c>
    </row>
    <row r="127" spans="1:10" ht="15.6" thickTop="1" thickBot="1">
      <c r="A127" s="287"/>
      <c r="B127" s="277" t="s">
        <v>361</v>
      </c>
      <c r="C127" s="276">
        <f t="shared" ref="C127:J127" si="20">SUM(C122:C126)</f>
        <v>0</v>
      </c>
      <c r="D127" s="276">
        <f t="shared" si="20"/>
        <v>0</v>
      </c>
      <c r="E127" s="276">
        <f t="shared" si="20"/>
        <v>0</v>
      </c>
      <c r="F127" s="276">
        <f t="shared" si="20"/>
        <v>0</v>
      </c>
      <c r="G127" s="286">
        <f t="shared" si="20"/>
        <v>0</v>
      </c>
      <c r="H127" s="286">
        <f t="shared" si="20"/>
        <v>0</v>
      </c>
      <c r="I127" s="286">
        <f t="shared" si="20"/>
        <v>0</v>
      </c>
      <c r="J127" s="275">
        <f t="shared" si="20"/>
        <v>0</v>
      </c>
    </row>
    <row r="128" spans="1:10" ht="15" thickTop="1">
      <c r="A128" s="285"/>
      <c r="B128" s="284"/>
      <c r="C128" s="272"/>
      <c r="D128" s="272"/>
      <c r="E128" s="272"/>
      <c r="F128" s="272"/>
      <c r="G128" s="271"/>
      <c r="H128" s="271"/>
      <c r="I128" s="270"/>
      <c r="J128" s="269"/>
    </row>
    <row r="129" spans="1:10">
      <c r="A129" s="283" t="s">
        <v>360</v>
      </c>
      <c r="B129" s="282" t="s">
        <v>359</v>
      </c>
      <c r="C129" s="272"/>
      <c r="D129" s="272"/>
      <c r="E129" s="272"/>
      <c r="F129" s="272"/>
      <c r="G129" s="271"/>
      <c r="H129" s="271"/>
      <c r="I129" s="271"/>
      <c r="J129" s="269"/>
    </row>
    <row r="130" spans="1:10">
      <c r="A130" s="281" t="s">
        <v>333</v>
      </c>
      <c r="B130" s="288" t="s">
        <v>358</v>
      </c>
      <c r="C130" s="272">
        <v>0</v>
      </c>
      <c r="D130" s="272">
        <v>0</v>
      </c>
      <c r="E130" s="269">
        <f>C130-D130</f>
        <v>0</v>
      </c>
      <c r="F130" s="272">
        <v>0</v>
      </c>
      <c r="G130" s="271">
        <v>0</v>
      </c>
      <c r="H130" s="271">
        <v>0</v>
      </c>
      <c r="I130" s="271">
        <v>0</v>
      </c>
      <c r="J130" s="269">
        <f>+E130+F130+G130+H130+I130</f>
        <v>0</v>
      </c>
    </row>
    <row r="131" spans="1:10">
      <c r="A131" s="281" t="s">
        <v>331</v>
      </c>
      <c r="B131" s="288" t="s">
        <v>357</v>
      </c>
      <c r="C131" s="272">
        <v>0</v>
      </c>
      <c r="D131" s="272">
        <v>0</v>
      </c>
      <c r="E131" s="269">
        <f>C131-D131</f>
        <v>0</v>
      </c>
      <c r="F131" s="272">
        <v>0</v>
      </c>
      <c r="G131" s="271">
        <v>0</v>
      </c>
      <c r="H131" s="271">
        <v>0</v>
      </c>
      <c r="I131" s="271">
        <v>0</v>
      </c>
      <c r="J131" s="269">
        <f>+E131+F131+G131+H131+I131</f>
        <v>0</v>
      </c>
    </row>
    <row r="132" spans="1:10">
      <c r="A132" s="281" t="s">
        <v>348</v>
      </c>
      <c r="B132" s="288" t="s">
        <v>356</v>
      </c>
      <c r="C132" s="272">
        <v>0</v>
      </c>
      <c r="D132" s="272">
        <v>0</v>
      </c>
      <c r="E132" s="269">
        <f>C132-D132</f>
        <v>0</v>
      </c>
      <c r="F132" s="272">
        <v>0</v>
      </c>
      <c r="G132" s="271">
        <v>0</v>
      </c>
      <c r="H132" s="271">
        <v>0</v>
      </c>
      <c r="I132" s="271">
        <v>0</v>
      </c>
      <c r="J132" s="269">
        <f>+E132+F132+G132+H132+I132</f>
        <v>0</v>
      </c>
    </row>
    <row r="133" spans="1:10" ht="15" thickBot="1">
      <c r="A133" s="280" t="s">
        <v>355</v>
      </c>
      <c r="B133" s="288" t="s">
        <v>354</v>
      </c>
      <c r="C133" s="272">
        <v>0</v>
      </c>
      <c r="D133" s="272">
        <v>0</v>
      </c>
      <c r="E133" s="316">
        <f>C133-D133</f>
        <v>0</v>
      </c>
      <c r="F133" s="272">
        <v>0</v>
      </c>
      <c r="G133" s="271">
        <v>0</v>
      </c>
      <c r="H133" s="271">
        <v>0</v>
      </c>
      <c r="I133" s="271">
        <v>0</v>
      </c>
      <c r="J133" s="269">
        <f>+E133+F133+G133+H133+I133</f>
        <v>0</v>
      </c>
    </row>
    <row r="134" spans="1:10" ht="15.6" thickTop="1" thickBot="1">
      <c r="A134" s="287"/>
      <c r="B134" s="277" t="s">
        <v>353</v>
      </c>
      <c r="C134" s="276">
        <f t="shared" ref="C134:J134" si="21">SUM(C130:C133)</f>
        <v>0</v>
      </c>
      <c r="D134" s="276">
        <f t="shared" si="21"/>
        <v>0</v>
      </c>
      <c r="E134" s="276">
        <f t="shared" si="21"/>
        <v>0</v>
      </c>
      <c r="F134" s="276">
        <f t="shared" si="21"/>
        <v>0</v>
      </c>
      <c r="G134" s="286">
        <f t="shared" si="21"/>
        <v>0</v>
      </c>
      <c r="H134" s="286">
        <f t="shared" si="21"/>
        <v>0</v>
      </c>
      <c r="I134" s="286">
        <f t="shared" si="21"/>
        <v>0</v>
      </c>
      <c r="J134" s="275">
        <f t="shared" si="21"/>
        <v>0</v>
      </c>
    </row>
    <row r="135" spans="1:10" ht="15" thickTop="1">
      <c r="A135" s="285"/>
      <c r="B135" s="284"/>
      <c r="C135" s="272"/>
      <c r="D135" s="272"/>
      <c r="E135" s="272"/>
      <c r="F135" s="272"/>
      <c r="G135" s="271"/>
      <c r="H135" s="271"/>
      <c r="I135" s="270"/>
      <c r="J135" s="269"/>
    </row>
    <row r="136" spans="1:10">
      <c r="A136" s="283" t="s">
        <v>352</v>
      </c>
      <c r="B136" s="282" t="s">
        <v>351</v>
      </c>
      <c r="C136" s="272"/>
      <c r="D136" s="272"/>
      <c r="E136" s="272"/>
      <c r="F136" s="272"/>
      <c r="G136" s="271"/>
      <c r="H136" s="271"/>
      <c r="I136" s="270"/>
      <c r="J136" s="269"/>
    </row>
    <row r="137" spans="1:10">
      <c r="A137" s="281" t="s">
        <v>333</v>
      </c>
      <c r="B137" s="288" t="s">
        <v>350</v>
      </c>
      <c r="C137" s="272">
        <v>0</v>
      </c>
      <c r="D137" s="272">
        <v>0</v>
      </c>
      <c r="E137" s="272">
        <v>0</v>
      </c>
      <c r="F137" s="272">
        <v>0</v>
      </c>
      <c r="G137" s="271">
        <v>0</v>
      </c>
      <c r="H137" s="271">
        <v>0</v>
      </c>
      <c r="I137" s="271">
        <v>0</v>
      </c>
      <c r="J137" s="269">
        <f>+E137+F137+G137+H137+I137</f>
        <v>0</v>
      </c>
    </row>
    <row r="138" spans="1:10">
      <c r="A138" s="281" t="s">
        <v>331</v>
      </c>
      <c r="B138" s="288" t="s">
        <v>349</v>
      </c>
      <c r="C138" s="272">
        <v>0</v>
      </c>
      <c r="D138" s="272">
        <v>0</v>
      </c>
      <c r="E138" s="272">
        <v>0</v>
      </c>
      <c r="F138" s="272">
        <v>0</v>
      </c>
      <c r="G138" s="271">
        <v>0</v>
      </c>
      <c r="H138" s="271">
        <v>0</v>
      </c>
      <c r="I138" s="271">
        <v>0</v>
      </c>
      <c r="J138" s="269">
        <f>+E138+F138+G138+H138+I138</f>
        <v>0</v>
      </c>
    </row>
    <row r="139" spans="1:10" ht="15" thickBot="1">
      <c r="A139" s="280" t="s">
        <v>348</v>
      </c>
      <c r="B139" s="288" t="s">
        <v>347</v>
      </c>
      <c r="C139" s="272">
        <v>0</v>
      </c>
      <c r="D139" s="272">
        <v>0</v>
      </c>
      <c r="E139" s="272">
        <v>0</v>
      </c>
      <c r="F139" s="272">
        <v>0</v>
      </c>
      <c r="G139" s="271">
        <v>0</v>
      </c>
      <c r="H139" s="271">
        <v>0</v>
      </c>
      <c r="I139" s="271">
        <v>0</v>
      </c>
      <c r="J139" s="269">
        <f>+E139+F139+G139+H139+I139</f>
        <v>0</v>
      </c>
    </row>
    <row r="140" spans="1:10" ht="15.6" thickTop="1" thickBot="1">
      <c r="A140" s="287"/>
      <c r="B140" s="277" t="s">
        <v>346</v>
      </c>
      <c r="C140" s="276">
        <f t="shared" ref="C140:J140" si="22">SUM(C137:C139)</f>
        <v>0</v>
      </c>
      <c r="D140" s="276">
        <f t="shared" si="22"/>
        <v>0</v>
      </c>
      <c r="E140" s="276">
        <f t="shared" si="22"/>
        <v>0</v>
      </c>
      <c r="F140" s="276">
        <f t="shared" si="22"/>
        <v>0</v>
      </c>
      <c r="G140" s="276">
        <f t="shared" si="22"/>
        <v>0</v>
      </c>
      <c r="H140" s="276">
        <f t="shared" si="22"/>
        <v>0</v>
      </c>
      <c r="I140" s="276">
        <f t="shared" si="22"/>
        <v>0</v>
      </c>
      <c r="J140" s="275">
        <f t="shared" si="22"/>
        <v>0</v>
      </c>
    </row>
    <row r="141" spans="1:10" ht="15" thickTop="1">
      <c r="A141" s="285"/>
      <c r="B141" s="284"/>
      <c r="C141" s="272"/>
      <c r="D141" s="272"/>
      <c r="E141" s="272"/>
      <c r="F141" s="272"/>
      <c r="G141" s="271"/>
      <c r="H141" s="271"/>
      <c r="I141" s="270"/>
      <c r="J141" s="269"/>
    </row>
    <row r="142" spans="1:10">
      <c r="A142" s="283" t="s">
        <v>345</v>
      </c>
      <c r="B142" s="282" t="s">
        <v>344</v>
      </c>
      <c r="C142" s="272"/>
      <c r="D142" s="272"/>
      <c r="E142" s="272"/>
      <c r="F142" s="272"/>
      <c r="G142" s="271"/>
      <c r="H142" s="271"/>
      <c r="I142" s="270"/>
      <c r="J142" s="269"/>
    </row>
    <row r="143" spans="1:10">
      <c r="A143" s="280" t="s">
        <v>333</v>
      </c>
      <c r="B143" s="288" t="s">
        <v>343</v>
      </c>
      <c r="C143" s="272">
        <v>0</v>
      </c>
      <c r="D143" s="272">
        <v>0</v>
      </c>
      <c r="E143" s="272">
        <v>0</v>
      </c>
      <c r="F143" s="272">
        <v>0</v>
      </c>
      <c r="G143" s="271">
        <v>0</v>
      </c>
      <c r="H143" s="271">
        <v>0</v>
      </c>
      <c r="I143" s="271">
        <v>0</v>
      </c>
      <c r="J143" s="269">
        <f>+E143+F143+G143+H143+I143</f>
        <v>0</v>
      </c>
    </row>
    <row r="144" spans="1:10" ht="15" thickBot="1">
      <c r="A144" s="280" t="s">
        <v>331</v>
      </c>
      <c r="B144" s="288" t="s">
        <v>342</v>
      </c>
      <c r="C144" s="272">
        <v>0</v>
      </c>
      <c r="D144" s="272">
        <v>0</v>
      </c>
      <c r="E144" s="272">
        <v>0</v>
      </c>
      <c r="F144" s="272">
        <v>0</v>
      </c>
      <c r="G144" s="271">
        <v>0</v>
      </c>
      <c r="H144" s="271">
        <v>0</v>
      </c>
      <c r="I144" s="271">
        <v>0</v>
      </c>
      <c r="J144" s="269">
        <f>+E144+F144+G144+H144+I144</f>
        <v>0</v>
      </c>
    </row>
    <row r="145" spans="1:10" ht="15.6" thickTop="1" thickBot="1">
      <c r="A145" s="287"/>
      <c r="B145" s="277" t="s">
        <v>341</v>
      </c>
      <c r="C145" s="276">
        <f t="shared" ref="C145:J145" si="23">SUM(C143:C144)</f>
        <v>0</v>
      </c>
      <c r="D145" s="276">
        <f t="shared" si="23"/>
        <v>0</v>
      </c>
      <c r="E145" s="276">
        <f t="shared" si="23"/>
        <v>0</v>
      </c>
      <c r="F145" s="276">
        <f t="shared" si="23"/>
        <v>0</v>
      </c>
      <c r="G145" s="276">
        <f t="shared" si="23"/>
        <v>0</v>
      </c>
      <c r="H145" s="276">
        <f t="shared" si="23"/>
        <v>0</v>
      </c>
      <c r="I145" s="276">
        <f t="shared" si="23"/>
        <v>0</v>
      </c>
      <c r="J145" s="275">
        <f t="shared" si="23"/>
        <v>0</v>
      </c>
    </row>
    <row r="146" spans="1:10" ht="15" thickTop="1">
      <c r="A146" s="285"/>
      <c r="B146" s="284"/>
      <c r="C146" s="272"/>
      <c r="D146" s="272"/>
      <c r="E146" s="272"/>
      <c r="F146" s="272"/>
      <c r="G146" s="271"/>
      <c r="H146" s="271"/>
      <c r="I146" s="270"/>
      <c r="J146" s="269"/>
    </row>
    <row r="147" spans="1:10">
      <c r="A147" s="283" t="s">
        <v>340</v>
      </c>
      <c r="B147" s="282" t="s">
        <v>339</v>
      </c>
      <c r="C147" s="272"/>
      <c r="D147" s="272"/>
      <c r="E147" s="272"/>
      <c r="F147" s="272"/>
      <c r="G147" s="271"/>
      <c r="H147" s="271"/>
      <c r="I147" s="270"/>
      <c r="J147" s="269"/>
    </row>
    <row r="148" spans="1:10">
      <c r="A148" s="281" t="s">
        <v>333</v>
      </c>
      <c r="B148" s="279" t="s">
        <v>338</v>
      </c>
      <c r="C148" s="272">
        <v>0</v>
      </c>
      <c r="D148" s="272">
        <v>0</v>
      </c>
      <c r="E148" s="272">
        <v>0</v>
      </c>
      <c r="F148" s="272">
        <v>0</v>
      </c>
      <c r="G148" s="271">
        <v>0</v>
      </c>
      <c r="H148" s="271">
        <v>0</v>
      </c>
      <c r="I148" s="271">
        <v>0</v>
      </c>
      <c r="J148" s="269">
        <f>+E148+F148+G148+H148+I148</f>
        <v>0</v>
      </c>
    </row>
    <row r="149" spans="1:10" ht="15" thickBot="1">
      <c r="A149" s="280" t="s">
        <v>331</v>
      </c>
      <c r="B149" s="288" t="s">
        <v>337</v>
      </c>
      <c r="C149" s="272">
        <v>0</v>
      </c>
      <c r="D149" s="272">
        <v>0</v>
      </c>
      <c r="E149" s="272">
        <v>0</v>
      </c>
      <c r="F149" s="272">
        <v>0</v>
      </c>
      <c r="G149" s="271">
        <v>0</v>
      </c>
      <c r="H149" s="271">
        <v>0</v>
      </c>
      <c r="I149" s="271">
        <v>0</v>
      </c>
      <c r="J149" s="269">
        <f>+E149+F149+G149+H149+I149</f>
        <v>0</v>
      </c>
    </row>
    <row r="150" spans="1:10" ht="15.6" thickTop="1" thickBot="1">
      <c r="A150" s="287"/>
      <c r="B150" s="277" t="s">
        <v>336</v>
      </c>
      <c r="C150" s="276">
        <f t="shared" ref="C150:J150" si="24">SUM(C148:C149)</f>
        <v>0</v>
      </c>
      <c r="D150" s="276">
        <f t="shared" si="24"/>
        <v>0</v>
      </c>
      <c r="E150" s="276">
        <f t="shared" si="24"/>
        <v>0</v>
      </c>
      <c r="F150" s="276">
        <f t="shared" si="24"/>
        <v>0</v>
      </c>
      <c r="G150" s="286">
        <f t="shared" si="24"/>
        <v>0</v>
      </c>
      <c r="H150" s="286">
        <f t="shared" si="24"/>
        <v>0</v>
      </c>
      <c r="I150" s="286">
        <f t="shared" si="24"/>
        <v>0</v>
      </c>
      <c r="J150" s="275">
        <f t="shared" si="24"/>
        <v>0</v>
      </c>
    </row>
    <row r="151" spans="1:10" ht="15" thickTop="1">
      <c r="A151" s="285"/>
      <c r="B151" s="284"/>
      <c r="C151" s="272"/>
      <c r="D151" s="272"/>
      <c r="E151" s="272"/>
      <c r="F151" s="272"/>
      <c r="G151" s="271"/>
      <c r="H151" s="271"/>
      <c r="I151" s="270"/>
      <c r="J151" s="269"/>
    </row>
    <row r="152" spans="1:10">
      <c r="A152" s="283" t="s">
        <v>335</v>
      </c>
      <c r="B152" s="282" t="s">
        <v>334</v>
      </c>
      <c r="C152" s="272"/>
      <c r="D152" s="272"/>
      <c r="E152" s="272"/>
      <c r="F152" s="272"/>
      <c r="G152" s="271"/>
      <c r="H152" s="271"/>
      <c r="I152" s="270"/>
      <c r="J152" s="269"/>
    </row>
    <row r="153" spans="1:10">
      <c r="A153" s="281" t="s">
        <v>333</v>
      </c>
      <c r="B153" s="279" t="s">
        <v>332</v>
      </c>
      <c r="C153" s="272">
        <v>0</v>
      </c>
      <c r="D153" s="272">
        <v>0</v>
      </c>
      <c r="E153" s="272">
        <v>0</v>
      </c>
      <c r="F153" s="272">
        <v>0</v>
      </c>
      <c r="G153" s="271">
        <v>0</v>
      </c>
      <c r="H153" s="271">
        <v>0</v>
      </c>
      <c r="I153" s="271">
        <v>0</v>
      </c>
      <c r="J153" s="269">
        <f>+E153+F153+G153+H153+I153</f>
        <v>0</v>
      </c>
    </row>
    <row r="154" spans="1:10" ht="15" thickBot="1">
      <c r="A154" s="280" t="s">
        <v>331</v>
      </c>
      <c r="B154" s="279" t="s">
        <v>330</v>
      </c>
      <c r="C154" s="272">
        <v>0</v>
      </c>
      <c r="D154" s="272">
        <v>0</v>
      </c>
      <c r="E154" s="272">
        <v>0</v>
      </c>
      <c r="F154" s="272">
        <v>0</v>
      </c>
      <c r="G154" s="271">
        <v>0</v>
      </c>
      <c r="H154" s="271">
        <v>0</v>
      </c>
      <c r="I154" s="271">
        <v>0</v>
      </c>
      <c r="J154" s="269">
        <f>+E154+F154+G154+H154+I154</f>
        <v>0</v>
      </c>
    </row>
    <row r="155" spans="1:10" s="262" customFormat="1" ht="15.6" thickTop="1" thickBot="1">
      <c r="A155" s="278"/>
      <c r="B155" s="277" t="s">
        <v>329</v>
      </c>
      <c r="C155" s="276">
        <f t="shared" ref="C155:J155" si="25">+C154+C153</f>
        <v>0</v>
      </c>
      <c r="D155" s="276">
        <f t="shared" si="25"/>
        <v>0</v>
      </c>
      <c r="E155" s="276">
        <f t="shared" si="25"/>
        <v>0</v>
      </c>
      <c r="F155" s="276">
        <f t="shared" si="25"/>
        <v>0</v>
      </c>
      <c r="G155" s="276">
        <f t="shared" si="25"/>
        <v>0</v>
      </c>
      <c r="H155" s="276">
        <f t="shared" si="25"/>
        <v>0</v>
      </c>
      <c r="I155" s="276">
        <f t="shared" si="25"/>
        <v>0</v>
      </c>
      <c r="J155" s="275">
        <f t="shared" si="25"/>
        <v>0</v>
      </c>
    </row>
    <row r="156" spans="1:10" ht="15" thickTop="1">
      <c r="A156" s="274"/>
      <c r="B156" s="273"/>
      <c r="C156" s="272"/>
      <c r="D156" s="272"/>
      <c r="E156" s="272"/>
      <c r="F156" s="272"/>
      <c r="G156" s="271"/>
      <c r="H156" s="271"/>
      <c r="I156" s="270"/>
      <c r="J156" s="269"/>
    </row>
    <row r="157" spans="1:10" s="262" customFormat="1" ht="15" thickBot="1">
      <c r="A157" s="268"/>
      <c r="B157" s="267" t="s">
        <v>117</v>
      </c>
      <c r="C157" s="266">
        <f t="shared" ref="C157:J157" si="26">+C155+C150+C145+C140+C134+C127+C119+C108+C95+C89+C80+C68+C62+C57+C51+C45+C34+C28+C22</f>
        <v>0</v>
      </c>
      <c r="D157" s="266">
        <f t="shared" si="26"/>
        <v>0</v>
      </c>
      <c r="E157" s="266">
        <f t="shared" si="26"/>
        <v>0</v>
      </c>
      <c r="F157" s="266">
        <f t="shared" si="26"/>
        <v>0</v>
      </c>
      <c r="G157" s="265">
        <f t="shared" si="26"/>
        <v>0</v>
      </c>
      <c r="H157" s="265">
        <f t="shared" si="26"/>
        <v>0</v>
      </c>
      <c r="I157" s="264">
        <f t="shared" si="26"/>
        <v>0</v>
      </c>
      <c r="J157" s="263">
        <f t="shared" si="26"/>
        <v>0</v>
      </c>
    </row>
    <row r="158" spans="1:10" ht="15" thickTop="1"/>
    <row r="159" spans="1:10">
      <c r="A159" s="261"/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6" orientation="landscape" r:id="rId1"/>
  <headerFooter alignWithMargins="0"/>
  <rowBreaks count="3" manualBreakCount="3">
    <brk id="51" max="9" man="1"/>
    <brk id="89" max="9" man="1"/>
    <brk id="12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6"/>
  <sheetViews>
    <sheetView zoomScale="70" zoomScaleNormal="70" workbookViewId="0">
      <selection activeCell="A5" sqref="A5:F5"/>
    </sheetView>
  </sheetViews>
  <sheetFormatPr defaultColWidth="9" defaultRowHeight="14.4"/>
  <cols>
    <col min="1" max="1" width="13.44140625" style="317" customWidth="1"/>
    <col min="2" max="2" width="95.33203125" style="317" customWidth="1"/>
    <col min="3" max="3" width="22.33203125" style="319" customWidth="1"/>
    <col min="4" max="4" width="26.44140625" style="317" customWidth="1"/>
    <col min="5" max="5" width="26.33203125" style="317" customWidth="1"/>
    <col min="6" max="6" width="30.44140625" style="317" customWidth="1"/>
    <col min="7" max="7" width="9.109375" style="318" customWidth="1"/>
    <col min="8" max="8" width="23.33203125" style="318" customWidth="1"/>
    <col min="9" max="11" width="9.109375" style="318" customWidth="1"/>
    <col min="12" max="16384" width="9" style="317"/>
  </cols>
  <sheetData>
    <row r="1" spans="1:12" ht="21.75" customHeight="1">
      <c r="A1" s="600" t="s">
        <v>583</v>
      </c>
      <c r="B1" s="600"/>
      <c r="C1" s="600"/>
      <c r="D1" s="600"/>
      <c r="E1" s="600"/>
      <c r="F1" s="600"/>
      <c r="H1" s="428"/>
      <c r="L1" s="318"/>
    </row>
    <row r="2" spans="1:12" ht="21.75" customHeight="1">
      <c r="A2" s="429"/>
      <c r="B2" s="429"/>
      <c r="C2" s="429"/>
      <c r="D2" s="429"/>
      <c r="E2" s="429"/>
      <c r="F2" s="429"/>
      <c r="H2" s="428"/>
      <c r="L2" s="318"/>
    </row>
    <row r="3" spans="1:12" s="318" customFormat="1" ht="28.5" customHeight="1">
      <c r="A3" s="601" t="s">
        <v>582</v>
      </c>
      <c r="B3" s="601"/>
      <c r="C3" s="601"/>
      <c r="D3" s="601"/>
      <c r="E3" s="601"/>
      <c r="F3" s="601"/>
      <c r="G3" s="427"/>
      <c r="H3" s="427"/>
    </row>
    <row r="4" spans="1:12" s="318" customFormat="1" ht="17.25" customHeight="1">
      <c r="A4" s="601" t="s">
        <v>581</v>
      </c>
      <c r="B4" s="601"/>
      <c r="C4" s="601"/>
      <c r="D4" s="601"/>
      <c r="E4" s="601"/>
      <c r="F4" s="601"/>
      <c r="G4" s="427"/>
      <c r="H4" s="427"/>
    </row>
    <row r="5" spans="1:12" s="318" customFormat="1" ht="21.75" customHeight="1">
      <c r="A5" s="602" t="s">
        <v>115</v>
      </c>
      <c r="B5" s="602"/>
      <c r="C5" s="602"/>
      <c r="D5" s="602"/>
      <c r="E5" s="602"/>
      <c r="F5" s="602"/>
      <c r="G5" s="427"/>
      <c r="H5" s="427"/>
    </row>
    <row r="6" spans="1:12" s="318" customFormat="1" ht="27" customHeight="1" thickBot="1">
      <c r="A6" s="426"/>
      <c r="B6" s="426"/>
      <c r="C6" s="426"/>
      <c r="D6" s="426"/>
      <c r="E6" s="426"/>
      <c r="F6" s="426"/>
    </row>
    <row r="7" spans="1:12" s="425" customFormat="1" ht="54" customHeight="1" thickTop="1" thickBot="1">
      <c r="A7" s="606" t="s">
        <v>580</v>
      </c>
      <c r="B7" s="597" t="s">
        <v>1</v>
      </c>
      <c r="C7" s="598" t="s">
        <v>579</v>
      </c>
      <c r="D7" s="598" t="s">
        <v>578</v>
      </c>
      <c r="E7" s="598" t="s">
        <v>577</v>
      </c>
      <c r="F7" s="605" t="s">
        <v>576</v>
      </c>
    </row>
    <row r="8" spans="1:12" s="425" customFormat="1" ht="76.5" customHeight="1" thickTop="1" thickBot="1">
      <c r="A8" s="606"/>
      <c r="B8" s="597"/>
      <c r="C8" s="599"/>
      <c r="D8" s="599"/>
      <c r="E8" s="604"/>
      <c r="F8" s="605"/>
    </row>
    <row r="9" spans="1:12" ht="18.600000000000001" thickTop="1">
      <c r="A9" s="394"/>
      <c r="B9" s="352"/>
      <c r="C9" s="379"/>
      <c r="D9" s="352"/>
      <c r="E9" s="351"/>
      <c r="F9" s="376"/>
    </row>
    <row r="10" spans="1:12" ht="18">
      <c r="A10" s="424"/>
      <c r="B10" s="423" t="s">
        <v>575</v>
      </c>
      <c r="C10" s="422"/>
      <c r="D10" s="378"/>
      <c r="E10" s="411"/>
      <c r="F10" s="421"/>
    </row>
    <row r="11" spans="1:12" ht="18">
      <c r="A11" s="409"/>
      <c r="B11" s="401"/>
      <c r="C11" s="408"/>
      <c r="D11" s="378"/>
      <c r="E11" s="411"/>
      <c r="F11" s="418"/>
    </row>
    <row r="12" spans="1:12" ht="16.5" customHeight="1">
      <c r="A12" s="409" t="s">
        <v>574</v>
      </c>
      <c r="B12" s="401" t="s">
        <v>573</v>
      </c>
      <c r="C12" s="369">
        <v>0</v>
      </c>
      <c r="D12" s="367"/>
      <c r="E12" s="367"/>
      <c r="F12" s="361"/>
    </row>
    <row r="13" spans="1:12" ht="18">
      <c r="A13" s="409"/>
      <c r="B13" s="416" t="s">
        <v>566</v>
      </c>
      <c r="C13" s="387">
        <v>0</v>
      </c>
      <c r="D13" s="386"/>
      <c r="E13" s="386"/>
      <c r="F13" s="361"/>
    </row>
    <row r="14" spans="1:12" ht="18">
      <c r="A14" s="409"/>
      <c r="B14" s="417" t="s">
        <v>572</v>
      </c>
      <c r="C14" s="369">
        <f>+C12-C13</f>
        <v>0</v>
      </c>
      <c r="D14" s="369">
        <v>0</v>
      </c>
      <c r="E14" s="369">
        <v>0</v>
      </c>
      <c r="F14" s="330">
        <v>0</v>
      </c>
    </row>
    <row r="15" spans="1:12" ht="36" customHeight="1">
      <c r="A15" s="394"/>
      <c r="B15" s="378"/>
      <c r="C15" s="420"/>
      <c r="D15" s="378"/>
      <c r="E15" s="411"/>
      <c r="F15" s="376"/>
    </row>
    <row r="16" spans="1:12" ht="18">
      <c r="A16" s="409" t="s">
        <v>571</v>
      </c>
      <c r="B16" s="340" t="s">
        <v>570</v>
      </c>
      <c r="C16" s="369">
        <v>0</v>
      </c>
      <c r="D16" s="367"/>
      <c r="E16" s="367"/>
      <c r="F16" s="361"/>
    </row>
    <row r="17" spans="1:6" ht="18">
      <c r="A17" s="409"/>
      <c r="B17" s="416" t="s">
        <v>566</v>
      </c>
      <c r="C17" s="387">
        <v>0</v>
      </c>
      <c r="D17" s="386"/>
      <c r="E17" s="386"/>
      <c r="F17" s="361"/>
    </row>
    <row r="18" spans="1:6" ht="18">
      <c r="A18" s="409"/>
      <c r="B18" s="417" t="s">
        <v>569</v>
      </c>
      <c r="C18" s="369">
        <f>+C16-C17</f>
        <v>0</v>
      </c>
      <c r="D18" s="367">
        <f>+D16-D17</f>
        <v>0</v>
      </c>
      <c r="E18" s="367">
        <f>+E16-E17</f>
        <v>0</v>
      </c>
      <c r="F18" s="330">
        <v>0</v>
      </c>
    </row>
    <row r="19" spans="1:6" ht="27.75" customHeight="1">
      <c r="A19" s="409"/>
      <c r="B19" s="419"/>
      <c r="C19" s="408"/>
      <c r="D19" s="378"/>
      <c r="E19" s="411"/>
      <c r="F19" s="418"/>
    </row>
    <row r="20" spans="1:6" ht="18">
      <c r="A20" s="409" t="s">
        <v>568</v>
      </c>
      <c r="B20" s="340" t="s">
        <v>567</v>
      </c>
      <c r="C20" s="367">
        <v>0</v>
      </c>
      <c r="D20" s="367"/>
      <c r="E20" s="367"/>
      <c r="F20" s="361"/>
    </row>
    <row r="21" spans="1:6" ht="18">
      <c r="A21" s="409"/>
      <c r="B21" s="416" t="s">
        <v>566</v>
      </c>
      <c r="C21" s="386">
        <v>0</v>
      </c>
      <c r="D21" s="386"/>
      <c r="E21" s="386"/>
      <c r="F21" s="361"/>
    </row>
    <row r="22" spans="1:6" ht="36.6" customHeight="1">
      <c r="A22" s="409"/>
      <c r="B22" s="417" t="s">
        <v>565</v>
      </c>
      <c r="C22" s="367">
        <f>+C20-C21</f>
        <v>0</v>
      </c>
      <c r="D22" s="367">
        <f>+D20-D21</f>
        <v>0</v>
      </c>
      <c r="E22" s="367">
        <f>+E20-E21</f>
        <v>0</v>
      </c>
      <c r="F22" s="330"/>
    </row>
    <row r="23" spans="1:6" ht="30.75" customHeight="1">
      <c r="A23" s="409"/>
      <c r="B23" s="416"/>
      <c r="C23" s="408"/>
      <c r="D23" s="386"/>
      <c r="E23" s="385"/>
      <c r="F23" s="361"/>
    </row>
    <row r="24" spans="1:6" ht="18">
      <c r="A24" s="415" t="s">
        <v>564</v>
      </c>
      <c r="B24" s="414" t="s">
        <v>563</v>
      </c>
      <c r="C24" s="369">
        <v>0</v>
      </c>
      <c r="D24" s="367">
        <v>0</v>
      </c>
      <c r="E24" s="366">
        <v>0</v>
      </c>
      <c r="F24" s="330">
        <v>0</v>
      </c>
    </row>
    <row r="25" spans="1:6" ht="18">
      <c r="A25" s="365"/>
      <c r="B25" s="401"/>
      <c r="C25" s="408"/>
      <c r="D25" s="378"/>
      <c r="E25" s="413"/>
      <c r="F25" s="361"/>
    </row>
    <row r="26" spans="1:6" ht="18">
      <c r="A26" s="409"/>
      <c r="B26" s="401"/>
      <c r="C26" s="408"/>
      <c r="D26" s="412"/>
      <c r="E26" s="413"/>
      <c r="F26" s="361"/>
    </row>
    <row r="27" spans="1:6" ht="18">
      <c r="A27" s="409" t="s">
        <v>562</v>
      </c>
      <c r="B27" s="401" t="s">
        <v>561</v>
      </c>
      <c r="C27" s="369">
        <v>0</v>
      </c>
      <c r="D27" s="367">
        <v>0</v>
      </c>
      <c r="E27" s="366">
        <v>0</v>
      </c>
      <c r="F27" s="361">
        <v>0</v>
      </c>
    </row>
    <row r="28" spans="1:6" ht="18">
      <c r="A28" s="394"/>
      <c r="B28" s="378"/>
      <c r="C28" s="379"/>
      <c r="D28" s="412"/>
      <c r="E28" s="411"/>
      <c r="F28" s="376"/>
    </row>
    <row r="29" spans="1:6" ht="31.95" customHeight="1">
      <c r="A29" s="409" t="s">
        <v>560</v>
      </c>
      <c r="B29" s="410" t="s">
        <v>559</v>
      </c>
      <c r="C29" s="367">
        <v>0</v>
      </c>
      <c r="D29" s="367">
        <v>0</v>
      </c>
      <c r="E29" s="366">
        <v>0</v>
      </c>
      <c r="F29" s="361"/>
    </row>
    <row r="30" spans="1:6" ht="18">
      <c r="A30" s="409"/>
      <c r="B30" s="401"/>
      <c r="C30" s="408"/>
      <c r="D30" s="386"/>
      <c r="E30" s="385"/>
      <c r="F30" s="361"/>
    </row>
    <row r="31" spans="1:6" ht="18.600000000000001" thickBot="1">
      <c r="A31" s="360" t="s">
        <v>558</v>
      </c>
      <c r="B31" s="375" t="s">
        <v>557</v>
      </c>
      <c r="C31" s="358">
        <f>C12+C16+C20+C24+C27+C29</f>
        <v>0</v>
      </c>
      <c r="D31" s="358">
        <f>D14+D18+D22+D24+D27+D29</f>
        <v>0</v>
      </c>
      <c r="E31" s="358">
        <f>E14+E18+E22+E24+E27+E29</f>
        <v>0</v>
      </c>
      <c r="F31" s="330">
        <v>0</v>
      </c>
    </row>
    <row r="32" spans="1:6" ht="18.600000000000001" thickTop="1">
      <c r="A32" s="393"/>
      <c r="B32" s="364" t="s">
        <v>556</v>
      </c>
      <c r="C32" s="379"/>
      <c r="D32" s="407"/>
      <c r="E32" s="406"/>
      <c r="F32" s="350"/>
    </row>
    <row r="33" spans="1:9" ht="18">
      <c r="A33" s="365"/>
      <c r="B33" s="364"/>
      <c r="C33" s="379"/>
      <c r="D33" s="378"/>
      <c r="E33" s="377"/>
      <c r="F33" s="376"/>
    </row>
    <row r="34" spans="1:9" ht="18">
      <c r="A34" s="365" t="s">
        <v>555</v>
      </c>
      <c r="B34" s="364" t="s">
        <v>150</v>
      </c>
      <c r="C34" s="396">
        <f>24455177.75-2500</f>
        <v>24452677.75</v>
      </c>
      <c r="D34" s="367">
        <v>0</v>
      </c>
      <c r="E34" s="366">
        <v>0</v>
      </c>
      <c r="F34" s="330">
        <f>E34/C34</f>
        <v>0</v>
      </c>
    </row>
    <row r="35" spans="1:9" ht="18">
      <c r="A35" s="365"/>
      <c r="B35" s="383"/>
      <c r="C35" s="379"/>
      <c r="D35" s="378"/>
      <c r="E35" s="377"/>
      <c r="F35" s="376"/>
    </row>
    <row r="36" spans="1:9" ht="18">
      <c r="A36" s="365" t="s">
        <v>554</v>
      </c>
      <c r="B36" s="364" t="s">
        <v>553</v>
      </c>
      <c r="C36" s="367">
        <v>0</v>
      </c>
      <c r="D36" s="367">
        <v>0</v>
      </c>
      <c r="E36" s="366">
        <v>0</v>
      </c>
      <c r="F36" s="330">
        <v>0</v>
      </c>
    </row>
    <row r="37" spans="1:9" ht="18">
      <c r="A37" s="365"/>
      <c r="B37" s="383"/>
      <c r="C37" s="379"/>
      <c r="D37" s="400"/>
      <c r="E37" s="399"/>
      <c r="F37" s="398"/>
    </row>
    <row r="38" spans="1:9" ht="18">
      <c r="A38" s="365" t="s">
        <v>552</v>
      </c>
      <c r="B38" s="364" t="s">
        <v>551</v>
      </c>
      <c r="C38" s="367">
        <v>0</v>
      </c>
      <c r="D38" s="367">
        <v>0</v>
      </c>
      <c r="E38" s="366">
        <v>0</v>
      </c>
      <c r="F38" s="330">
        <v>0</v>
      </c>
    </row>
    <row r="39" spans="1:9" ht="18">
      <c r="A39" s="365"/>
      <c r="B39" s="405"/>
      <c r="C39" s="379"/>
      <c r="D39" s="400"/>
      <c r="E39" s="399"/>
      <c r="F39" s="398"/>
    </row>
    <row r="40" spans="1:9" ht="18">
      <c r="A40" s="365" t="s">
        <v>550</v>
      </c>
      <c r="B40" s="401" t="s">
        <v>148</v>
      </c>
      <c r="C40" s="396">
        <v>5500</v>
      </c>
      <c r="D40" s="367">
        <v>0</v>
      </c>
      <c r="E40" s="366">
        <v>0</v>
      </c>
      <c r="F40" s="330">
        <v>0</v>
      </c>
    </row>
    <row r="41" spans="1:9" ht="18">
      <c r="A41" s="365"/>
      <c r="B41" s="383"/>
      <c r="C41" s="379"/>
      <c r="D41" s="378"/>
      <c r="E41" s="377"/>
      <c r="F41" s="376"/>
    </row>
    <row r="42" spans="1:9" ht="18">
      <c r="A42" s="365" t="s">
        <v>549</v>
      </c>
      <c r="B42" s="364" t="s">
        <v>548</v>
      </c>
      <c r="C42" s="369">
        <v>0</v>
      </c>
      <c r="D42" s="367"/>
      <c r="E42" s="367"/>
      <c r="F42" s="361"/>
    </row>
    <row r="43" spans="1:9" ht="18">
      <c r="A43" s="394"/>
      <c r="B43" s="390" t="s">
        <v>547</v>
      </c>
      <c r="C43" s="387">
        <v>0</v>
      </c>
      <c r="D43" s="386"/>
      <c r="E43" s="386"/>
      <c r="F43" s="361"/>
    </row>
    <row r="44" spans="1:9" ht="18">
      <c r="A44" s="394"/>
      <c r="B44" s="384" t="s">
        <v>546</v>
      </c>
      <c r="C44" s="367">
        <f>+C42-C43</f>
        <v>0</v>
      </c>
      <c r="D44" s="367">
        <f>+D42-D43</f>
        <v>0</v>
      </c>
      <c r="E44" s="367">
        <f>+E42-E43</f>
        <v>0</v>
      </c>
      <c r="F44" s="330">
        <v>0</v>
      </c>
    </row>
    <row r="45" spans="1:9" ht="18">
      <c r="A45" s="394"/>
      <c r="B45" s="381"/>
      <c r="C45" s="395"/>
      <c r="D45" s="378"/>
      <c r="E45" s="377"/>
      <c r="F45" s="376"/>
    </row>
    <row r="46" spans="1:9" ht="18.600000000000001" thickBot="1">
      <c r="A46" s="360" t="s">
        <v>545</v>
      </c>
      <c r="B46" s="375" t="s">
        <v>544</v>
      </c>
      <c r="C46" s="357">
        <f>C34+C36+C38+C40+C42</f>
        <v>24458177.75</v>
      </c>
      <c r="D46" s="404">
        <f>+D44+D40+D38+D36+D34</f>
        <v>0</v>
      </c>
      <c r="E46" s="404">
        <f>+E44+E40+E38+E36+E34</f>
        <v>0</v>
      </c>
      <c r="F46" s="356">
        <f>E46/C46</f>
        <v>0</v>
      </c>
      <c r="I46" s="355"/>
    </row>
    <row r="47" spans="1:9" ht="18.600000000000001" thickTop="1">
      <c r="A47" s="393"/>
      <c r="B47" s="364" t="s">
        <v>543</v>
      </c>
      <c r="C47" s="395"/>
      <c r="D47" s="378"/>
      <c r="E47" s="377"/>
      <c r="F47" s="350"/>
    </row>
    <row r="48" spans="1:9" ht="18">
      <c r="A48" s="365"/>
      <c r="B48" s="403"/>
      <c r="C48" s="402"/>
      <c r="D48" s="378"/>
      <c r="E48" s="377"/>
      <c r="F48" s="376"/>
    </row>
    <row r="49" spans="1:9" ht="18">
      <c r="A49" s="365" t="s">
        <v>542</v>
      </c>
      <c r="B49" s="401" t="s">
        <v>143</v>
      </c>
      <c r="C49" s="396">
        <v>1000</v>
      </c>
      <c r="D49" s="369">
        <v>0</v>
      </c>
      <c r="E49" s="369">
        <v>0</v>
      </c>
      <c r="F49" s="330">
        <f>E49/C49</f>
        <v>0</v>
      </c>
      <c r="H49" s="355"/>
    </row>
    <row r="50" spans="1:9" ht="18">
      <c r="A50" s="365"/>
      <c r="B50" s="383"/>
      <c r="C50" s="397"/>
      <c r="D50" s="378"/>
      <c r="E50" s="377"/>
      <c r="F50" s="376"/>
    </row>
    <row r="51" spans="1:9" ht="36">
      <c r="A51" s="365" t="s">
        <v>541</v>
      </c>
      <c r="B51" s="401" t="s">
        <v>141</v>
      </c>
      <c r="C51" s="396">
        <v>0</v>
      </c>
      <c r="D51" s="367">
        <v>0</v>
      </c>
      <c r="E51" s="366">
        <v>0</v>
      </c>
      <c r="F51" s="330">
        <v>0</v>
      </c>
      <c r="H51" s="355"/>
    </row>
    <row r="52" spans="1:9" ht="18">
      <c r="A52" s="365"/>
      <c r="B52" s="383"/>
      <c r="C52" s="397"/>
      <c r="D52" s="400"/>
      <c r="E52" s="399"/>
      <c r="F52" s="398"/>
    </row>
    <row r="53" spans="1:9" ht="18">
      <c r="A53" s="365" t="s">
        <v>540</v>
      </c>
      <c r="B53" s="364" t="s">
        <v>139</v>
      </c>
      <c r="C53" s="396">
        <v>500</v>
      </c>
      <c r="D53" s="369">
        <v>0</v>
      </c>
      <c r="E53" s="368">
        <v>0</v>
      </c>
      <c r="F53" s="330">
        <f>E53/C53</f>
        <v>0</v>
      </c>
      <c r="H53" s="355"/>
    </row>
    <row r="54" spans="1:9" ht="18">
      <c r="A54" s="365"/>
      <c r="B54" s="383"/>
      <c r="C54" s="397"/>
      <c r="D54" s="378"/>
      <c r="E54" s="377"/>
      <c r="F54" s="376"/>
    </row>
    <row r="55" spans="1:9" ht="18">
      <c r="A55" s="365" t="s">
        <v>539</v>
      </c>
      <c r="B55" s="364" t="s">
        <v>538</v>
      </c>
      <c r="C55" s="396">
        <v>0</v>
      </c>
      <c r="D55" s="367">
        <v>0</v>
      </c>
      <c r="E55" s="366">
        <v>0</v>
      </c>
      <c r="F55" s="330">
        <v>0</v>
      </c>
      <c r="H55" s="355"/>
    </row>
    <row r="56" spans="1:9" ht="18">
      <c r="A56" s="365"/>
      <c r="B56" s="383"/>
      <c r="C56" s="397"/>
      <c r="D56" s="378"/>
      <c r="E56" s="377"/>
      <c r="F56" s="376"/>
    </row>
    <row r="57" spans="1:9" ht="18">
      <c r="A57" s="365" t="s">
        <v>537</v>
      </c>
      <c r="B57" s="364" t="s">
        <v>137</v>
      </c>
      <c r="C57" s="396">
        <v>179661.37</v>
      </c>
      <c r="D57" s="369">
        <v>0</v>
      </c>
      <c r="E57" s="368">
        <v>0</v>
      </c>
      <c r="F57" s="330">
        <f>E57/C57</f>
        <v>0</v>
      </c>
      <c r="H57" s="355"/>
      <c r="I57" s="355"/>
    </row>
    <row r="58" spans="1:9" ht="18">
      <c r="A58" s="394"/>
      <c r="B58" s="378"/>
      <c r="C58" s="395"/>
      <c r="D58" s="378"/>
      <c r="E58" s="377"/>
      <c r="F58" s="376"/>
      <c r="I58" s="355"/>
    </row>
    <row r="59" spans="1:9" ht="18.600000000000001" thickBot="1">
      <c r="A59" s="360" t="s">
        <v>536</v>
      </c>
      <c r="B59" s="375" t="s">
        <v>535</v>
      </c>
      <c r="C59" s="358">
        <f>SUM(C49:C57)</f>
        <v>181161.37</v>
      </c>
      <c r="D59" s="358">
        <f>+D57+D55+D53+D51+D49</f>
        <v>0</v>
      </c>
      <c r="E59" s="357">
        <f>+E57+E55+E53+E51+E49</f>
        <v>0</v>
      </c>
      <c r="F59" s="356">
        <f>E59/C59</f>
        <v>0</v>
      </c>
      <c r="H59" s="355"/>
    </row>
    <row r="60" spans="1:9" ht="18.600000000000001" thickTop="1">
      <c r="A60" s="394"/>
      <c r="B60" s="378"/>
      <c r="C60" s="379"/>
      <c r="D60" s="378"/>
      <c r="E60" s="377"/>
      <c r="F60" s="350"/>
    </row>
    <row r="61" spans="1:9" ht="18">
      <c r="A61" s="393"/>
      <c r="B61" s="364" t="s">
        <v>534</v>
      </c>
      <c r="C61" s="379"/>
      <c r="D61" s="378"/>
      <c r="E61" s="377"/>
      <c r="F61" s="376"/>
    </row>
    <row r="62" spans="1:9" ht="18">
      <c r="A62" s="392"/>
      <c r="B62" s="391"/>
      <c r="C62" s="379"/>
      <c r="D62" s="378"/>
      <c r="E62" s="377"/>
      <c r="F62" s="376"/>
    </row>
    <row r="63" spans="1:9" ht="18">
      <c r="A63" s="365" t="s">
        <v>533</v>
      </c>
      <c r="B63" s="364" t="s">
        <v>532</v>
      </c>
      <c r="C63" s="367">
        <v>0</v>
      </c>
      <c r="D63" s="367">
        <v>0</v>
      </c>
      <c r="E63" s="366">
        <v>0</v>
      </c>
      <c r="F63" s="330"/>
    </row>
    <row r="64" spans="1:9" ht="18">
      <c r="A64" s="365"/>
      <c r="B64" s="381"/>
      <c r="C64" s="367"/>
      <c r="D64" s="367"/>
      <c r="E64" s="366"/>
      <c r="F64" s="376"/>
    </row>
    <row r="65" spans="1:9" ht="18">
      <c r="A65" s="365" t="s">
        <v>531</v>
      </c>
      <c r="B65" s="364" t="s">
        <v>132</v>
      </c>
      <c r="C65" s="369">
        <f>700456+2500</f>
        <v>702956</v>
      </c>
      <c r="D65" s="386"/>
      <c r="E65" s="385"/>
      <c r="F65" s="361"/>
    </row>
    <row r="66" spans="1:9" ht="18">
      <c r="A66" s="365"/>
      <c r="B66" s="390" t="s">
        <v>530</v>
      </c>
      <c r="C66" s="387">
        <f>700456+2500</f>
        <v>702956</v>
      </c>
      <c r="D66" s="386"/>
      <c r="E66" s="385"/>
      <c r="F66" s="361"/>
    </row>
    <row r="67" spans="1:9" ht="18">
      <c r="A67" s="365"/>
      <c r="B67" s="388" t="s">
        <v>529</v>
      </c>
      <c r="C67" s="387">
        <v>0</v>
      </c>
      <c r="D67" s="386"/>
      <c r="E67" s="385"/>
      <c r="F67" s="361"/>
    </row>
    <row r="68" spans="1:9" ht="18">
      <c r="A68" s="365"/>
      <c r="B68" s="384" t="s">
        <v>528</v>
      </c>
      <c r="C68" s="369">
        <f>+C65-C66-C67</f>
        <v>0</v>
      </c>
      <c r="D68" s="367">
        <f>+D65-D66-D67</f>
        <v>0</v>
      </c>
      <c r="E68" s="367">
        <f>+E65-E66-E67</f>
        <v>0</v>
      </c>
      <c r="F68" s="330">
        <v>0</v>
      </c>
      <c r="H68" s="355"/>
    </row>
    <row r="69" spans="1:9" ht="18">
      <c r="A69" s="365"/>
      <c r="B69" s="383"/>
      <c r="C69" s="379"/>
      <c r="D69" s="378"/>
      <c r="E69" s="377"/>
      <c r="F69" s="376"/>
    </row>
    <row r="70" spans="1:9" ht="18">
      <c r="A70" s="365" t="s">
        <v>527</v>
      </c>
      <c r="B70" s="364" t="s">
        <v>130</v>
      </c>
      <c r="C70" s="389">
        <v>0</v>
      </c>
      <c r="D70" s="386"/>
      <c r="E70" s="385"/>
      <c r="F70" s="361"/>
    </row>
    <row r="71" spans="1:9" ht="18">
      <c r="A71" s="365"/>
      <c r="B71" s="390" t="s">
        <v>526</v>
      </c>
      <c r="C71" s="389">
        <v>0</v>
      </c>
      <c r="D71" s="386"/>
      <c r="E71" s="385"/>
      <c r="F71" s="361"/>
    </row>
    <row r="72" spans="1:9" ht="18">
      <c r="A72" s="365"/>
      <c r="B72" s="388" t="s">
        <v>525</v>
      </c>
      <c r="C72" s="387">
        <v>0</v>
      </c>
      <c r="D72" s="386"/>
      <c r="E72" s="385"/>
      <c r="F72" s="361"/>
    </row>
    <row r="73" spans="1:9" ht="18">
      <c r="A73" s="365"/>
      <c r="B73" s="384" t="s">
        <v>524</v>
      </c>
      <c r="C73" s="367">
        <f>+C70-C71-C72</f>
        <v>0</v>
      </c>
      <c r="D73" s="367">
        <f>+D70-D71-D72</f>
        <v>0</v>
      </c>
      <c r="E73" s="367">
        <f>+E70-E71-E72</f>
        <v>0</v>
      </c>
      <c r="F73" s="330">
        <v>0</v>
      </c>
    </row>
    <row r="74" spans="1:9" ht="18">
      <c r="A74" s="365"/>
      <c r="B74" s="383"/>
      <c r="C74" s="379"/>
      <c r="D74" s="378"/>
      <c r="E74" s="377"/>
      <c r="F74" s="376"/>
    </row>
    <row r="75" spans="1:9" ht="18">
      <c r="A75" s="365" t="s">
        <v>523</v>
      </c>
      <c r="B75" s="364" t="s">
        <v>522</v>
      </c>
      <c r="C75" s="369">
        <v>0</v>
      </c>
      <c r="D75" s="369">
        <v>0</v>
      </c>
      <c r="E75" s="368">
        <v>0</v>
      </c>
      <c r="F75" s="330">
        <v>0</v>
      </c>
    </row>
    <row r="76" spans="1:9" ht="18">
      <c r="A76" s="382"/>
      <c r="B76" s="381"/>
      <c r="C76" s="379"/>
      <c r="D76" s="378"/>
      <c r="E76" s="377"/>
      <c r="F76" s="376"/>
    </row>
    <row r="77" spans="1:9" ht="18">
      <c r="A77" s="380" t="s">
        <v>521</v>
      </c>
      <c r="B77" s="364" t="s">
        <v>128</v>
      </c>
      <c r="C77" s="369">
        <v>0</v>
      </c>
      <c r="D77" s="367">
        <v>0</v>
      </c>
      <c r="E77" s="366">
        <v>0</v>
      </c>
      <c r="F77" s="330">
        <v>0</v>
      </c>
      <c r="I77" s="355"/>
    </row>
    <row r="78" spans="1:9" ht="18">
      <c r="A78" s="349"/>
      <c r="B78" s="378"/>
      <c r="C78" s="379"/>
      <c r="D78" s="378"/>
      <c r="E78" s="377"/>
      <c r="F78" s="376"/>
      <c r="I78" s="355"/>
    </row>
    <row r="79" spans="1:9" ht="16.5" customHeight="1" thickBot="1">
      <c r="A79" s="360" t="s">
        <v>520</v>
      </c>
      <c r="B79" s="375" t="s">
        <v>519</v>
      </c>
      <c r="C79" s="358">
        <f>+C77+C75+C70+C65+C63</f>
        <v>702956</v>
      </c>
      <c r="D79" s="358">
        <f>+D77+D75+D73+D68+D63</f>
        <v>0</v>
      </c>
      <c r="E79" s="357">
        <f>+E77+E75+E73+E68+E63</f>
        <v>0</v>
      </c>
      <c r="F79" s="356">
        <f>E79/C79</f>
        <v>0</v>
      </c>
      <c r="H79" s="355"/>
    </row>
    <row r="80" spans="1:9" ht="16.5" customHeight="1" thickTop="1">
      <c r="A80" s="371"/>
      <c r="B80" s="374"/>
      <c r="C80" s="373"/>
      <c r="D80" s="363"/>
      <c r="E80" s="362"/>
      <c r="F80" s="361"/>
    </row>
    <row r="81" spans="1:9" ht="16.5" customHeight="1">
      <c r="A81" s="371"/>
      <c r="B81" s="372" t="s">
        <v>518</v>
      </c>
      <c r="C81" s="363"/>
      <c r="D81" s="363"/>
      <c r="E81" s="362"/>
      <c r="F81" s="361"/>
    </row>
    <row r="82" spans="1:9" ht="16.5" customHeight="1">
      <c r="A82" s="371"/>
      <c r="B82" s="370"/>
      <c r="C82" s="363"/>
      <c r="D82" s="363"/>
      <c r="E82" s="362"/>
      <c r="F82" s="361"/>
    </row>
    <row r="83" spans="1:9" ht="16.5" customHeight="1">
      <c r="A83" s="365" t="s">
        <v>517</v>
      </c>
      <c r="B83" s="364" t="s">
        <v>516</v>
      </c>
      <c r="C83" s="369">
        <v>0</v>
      </c>
      <c r="D83" s="367">
        <v>0</v>
      </c>
      <c r="E83" s="366">
        <v>0</v>
      </c>
      <c r="F83" s="330">
        <v>0</v>
      </c>
    </row>
    <row r="84" spans="1:9" ht="16.5" customHeight="1">
      <c r="A84" s="365"/>
      <c r="B84" s="364"/>
      <c r="C84" s="363"/>
      <c r="D84" s="363"/>
      <c r="E84" s="362"/>
      <c r="F84" s="361"/>
    </row>
    <row r="85" spans="1:9" ht="45.75" customHeight="1">
      <c r="A85" s="365" t="s">
        <v>515</v>
      </c>
      <c r="B85" s="364" t="s">
        <v>514</v>
      </c>
      <c r="C85" s="369">
        <v>0</v>
      </c>
      <c r="D85" s="367">
        <v>0</v>
      </c>
      <c r="E85" s="366">
        <v>0</v>
      </c>
      <c r="F85" s="330"/>
    </row>
    <row r="86" spans="1:9" ht="16.5" customHeight="1">
      <c r="A86" s="365"/>
      <c r="B86" s="364"/>
      <c r="C86" s="363"/>
      <c r="D86" s="363"/>
      <c r="E86" s="362"/>
      <c r="F86" s="361"/>
    </row>
    <row r="87" spans="1:9" ht="16.5" customHeight="1">
      <c r="A87" s="365" t="s">
        <v>513</v>
      </c>
      <c r="B87" s="364" t="s">
        <v>512</v>
      </c>
      <c r="C87" s="369">
        <v>0</v>
      </c>
      <c r="D87" s="369">
        <v>0</v>
      </c>
      <c r="E87" s="368">
        <v>0</v>
      </c>
      <c r="F87" s="330">
        <v>0</v>
      </c>
    </row>
    <row r="88" spans="1:9" ht="24" customHeight="1">
      <c r="A88" s="365"/>
      <c r="B88" s="364"/>
      <c r="C88" s="363"/>
      <c r="D88" s="363"/>
      <c r="E88" s="362"/>
      <c r="F88" s="361"/>
    </row>
    <row r="89" spans="1:9" ht="18">
      <c r="A89" s="365" t="s">
        <v>511</v>
      </c>
      <c r="B89" s="364" t="s">
        <v>510</v>
      </c>
      <c r="C89" s="367">
        <v>0</v>
      </c>
      <c r="D89" s="367">
        <v>0</v>
      </c>
      <c r="E89" s="366">
        <v>0</v>
      </c>
      <c r="F89" s="330"/>
      <c r="I89" s="355"/>
    </row>
    <row r="90" spans="1:9" ht="18">
      <c r="A90" s="365"/>
      <c r="B90" s="364"/>
      <c r="C90" s="363"/>
      <c r="D90" s="363"/>
      <c r="E90" s="362"/>
      <c r="F90" s="361"/>
    </row>
    <row r="91" spans="1:9" ht="18.600000000000001" thickBot="1">
      <c r="A91" s="360" t="s">
        <v>509</v>
      </c>
      <c r="B91" s="359" t="s">
        <v>508</v>
      </c>
      <c r="C91" s="358">
        <f>+C89+C87+C85+C83</f>
        <v>0</v>
      </c>
      <c r="D91" s="358">
        <f>+D89+D87+D85+D83</f>
        <v>0</v>
      </c>
      <c r="E91" s="357">
        <f>+E89+E87+E85+E83</f>
        <v>0</v>
      </c>
      <c r="F91" s="356">
        <v>0</v>
      </c>
      <c r="H91" s="355"/>
      <c r="I91" s="355"/>
    </row>
    <row r="92" spans="1:9" ht="22.5" customHeight="1" thickTop="1">
      <c r="A92" s="349"/>
      <c r="B92" s="354"/>
      <c r="C92" s="353"/>
      <c r="D92" s="352"/>
      <c r="E92" s="351"/>
      <c r="F92" s="350"/>
    </row>
    <row r="93" spans="1:9" ht="18">
      <c r="A93" s="349"/>
      <c r="B93" s="333" t="s">
        <v>507</v>
      </c>
      <c r="C93" s="348">
        <f>+C31+C46+C59+C79+C91</f>
        <v>25342295.120000001</v>
      </c>
      <c r="D93" s="348">
        <f>+D31+D46+D59+D79+D91</f>
        <v>0</v>
      </c>
      <c r="E93" s="347">
        <f>+E31+E46+E59+E79+E91</f>
        <v>0</v>
      </c>
      <c r="F93" s="330">
        <f>E93/C93</f>
        <v>0</v>
      </c>
    </row>
    <row r="94" spans="1:9" ht="18.600000000000001" thickBot="1">
      <c r="A94" s="346"/>
      <c r="B94" s="345"/>
      <c r="C94" s="344"/>
      <c r="D94" s="343"/>
      <c r="E94" s="342"/>
      <c r="F94" s="341"/>
    </row>
    <row r="95" spans="1:9" ht="10.5" customHeight="1" thickTop="1">
      <c r="A95" s="334"/>
      <c r="B95" s="339"/>
      <c r="C95" s="338"/>
      <c r="D95" s="337"/>
      <c r="E95" s="336"/>
      <c r="F95" s="335"/>
    </row>
    <row r="96" spans="1:9" ht="18">
      <c r="A96" s="334"/>
      <c r="B96" s="340" t="s">
        <v>506</v>
      </c>
      <c r="C96" s="332">
        <f>C93-C99</f>
        <v>24639339.120000001</v>
      </c>
      <c r="D96" s="331">
        <f>+D93-D99</f>
        <v>0</v>
      </c>
      <c r="E96" s="331">
        <f>+E93-E99</f>
        <v>0</v>
      </c>
      <c r="F96" s="330">
        <f>E96/C96</f>
        <v>0</v>
      </c>
    </row>
    <row r="97" spans="1:6" ht="6" customHeight="1" thickBot="1">
      <c r="A97" s="329"/>
      <c r="B97" s="328"/>
      <c r="C97" s="327"/>
      <c r="D97" s="326"/>
      <c r="E97" s="325"/>
      <c r="F97" s="324"/>
    </row>
    <row r="98" spans="1:6" ht="10.5" customHeight="1" thickTop="1">
      <c r="A98" s="334"/>
      <c r="B98" s="339"/>
      <c r="C98" s="338"/>
      <c r="D98" s="337"/>
      <c r="E98" s="336"/>
      <c r="F98" s="335"/>
    </row>
    <row r="99" spans="1:6" ht="18">
      <c r="A99" s="334"/>
      <c r="B99" s="333" t="s">
        <v>505</v>
      </c>
      <c r="C99" s="332">
        <f>C79</f>
        <v>702956</v>
      </c>
      <c r="D99" s="331">
        <f>+D79</f>
        <v>0</v>
      </c>
      <c r="E99" s="331">
        <f>+E79</f>
        <v>0</v>
      </c>
      <c r="F99" s="330">
        <f>E99/C99</f>
        <v>0</v>
      </c>
    </row>
    <row r="100" spans="1:6" ht="9.75" customHeight="1" thickBot="1">
      <c r="A100" s="329"/>
      <c r="B100" s="328"/>
      <c r="C100" s="327"/>
      <c r="D100" s="326"/>
      <c r="E100" s="325"/>
      <c r="F100" s="324"/>
    </row>
    <row r="101" spans="1:6" ht="9" customHeight="1" thickTop="1">
      <c r="A101" s="323"/>
      <c r="B101" s="323"/>
      <c r="C101" s="322"/>
      <c r="D101" s="321"/>
      <c r="E101" s="321"/>
      <c r="F101" s="320"/>
    </row>
    <row r="102" spans="1:6" ht="45" customHeight="1">
      <c r="A102" s="603" t="s">
        <v>504</v>
      </c>
      <c r="B102" s="603"/>
      <c r="C102" s="603"/>
      <c r="D102" s="603"/>
      <c r="E102" s="603"/>
      <c r="F102" s="603"/>
    </row>
    <row r="103" spans="1:6" ht="27.75" customHeight="1">
      <c r="A103" s="603" t="s">
        <v>503</v>
      </c>
      <c r="B103" s="603"/>
      <c r="C103" s="603"/>
      <c r="D103" s="603"/>
      <c r="E103" s="603"/>
      <c r="F103" s="603"/>
    </row>
    <row r="104" spans="1:6" ht="71.25" customHeight="1">
      <c r="A104" s="603" t="s">
        <v>502</v>
      </c>
      <c r="B104" s="603"/>
      <c r="C104" s="603"/>
      <c r="D104" s="603"/>
      <c r="E104" s="603"/>
      <c r="F104" s="603"/>
    </row>
    <row r="105" spans="1:6" ht="7.5" customHeight="1"/>
    <row r="106" spans="1:6" ht="31.5" customHeight="1"/>
  </sheetData>
  <sheetProtection selectLockedCells="1" selectUnlockedCells="1"/>
  <mergeCells count="13">
    <mergeCell ref="A104:F104"/>
    <mergeCell ref="E7:E8"/>
    <mergeCell ref="F7:F8"/>
    <mergeCell ref="A102:F102"/>
    <mergeCell ref="A103:F103"/>
    <mergeCell ref="A7:A8"/>
    <mergeCell ref="B7:B8"/>
    <mergeCell ref="C7:C8"/>
    <mergeCell ref="D7:D8"/>
    <mergeCell ref="A1:F1"/>
    <mergeCell ref="A3:F3"/>
    <mergeCell ref="A4:F4"/>
    <mergeCell ref="A5:F5"/>
  </mergeCells>
  <pageMargins left="0.70972222222222225" right="0.35416666666666669" top="0.39374999999999999" bottom="0.39374999999999999" header="0.51180555555555551" footer="0.51180555555555551"/>
  <pageSetup paperSize="9" scale="36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6"/>
  <sheetViews>
    <sheetView zoomScale="70" zoomScaleNormal="70" workbookViewId="0">
      <selection activeCell="A5" sqref="A5:F5"/>
    </sheetView>
  </sheetViews>
  <sheetFormatPr defaultColWidth="9" defaultRowHeight="14.4"/>
  <cols>
    <col min="1" max="1" width="13.44140625" style="317" customWidth="1"/>
    <col min="2" max="2" width="109.44140625" style="317" customWidth="1"/>
    <col min="3" max="3" width="24.6640625" style="319" customWidth="1"/>
    <col min="4" max="4" width="24.33203125" style="317" customWidth="1"/>
    <col min="5" max="5" width="25.33203125" style="317" customWidth="1"/>
    <col min="6" max="6" width="28.44140625" style="317" customWidth="1"/>
    <col min="7" max="7" width="9.109375" style="318" customWidth="1"/>
    <col min="8" max="8" width="19.5546875" style="318" customWidth="1"/>
    <col min="9" max="11" width="9.109375" style="318" customWidth="1"/>
    <col min="12" max="16384" width="9" style="317"/>
  </cols>
  <sheetData>
    <row r="1" spans="1:12" ht="21.75" customHeight="1">
      <c r="A1" s="600" t="s">
        <v>585</v>
      </c>
      <c r="B1" s="600"/>
      <c r="C1" s="600"/>
      <c r="D1" s="600"/>
      <c r="E1" s="600"/>
      <c r="F1" s="600"/>
      <c r="H1" s="428"/>
      <c r="L1" s="318"/>
    </row>
    <row r="2" spans="1:12" ht="21.75" customHeight="1">
      <c r="A2" s="429"/>
      <c r="B2" s="429"/>
      <c r="C2" s="429"/>
      <c r="D2" s="429"/>
      <c r="E2" s="429"/>
      <c r="F2" s="429"/>
      <c r="H2" s="428"/>
      <c r="L2" s="318"/>
    </row>
    <row r="3" spans="1:12" s="318" customFormat="1" ht="28.5" customHeight="1">
      <c r="A3" s="601" t="s">
        <v>582</v>
      </c>
      <c r="B3" s="601"/>
      <c r="C3" s="601"/>
      <c r="D3" s="601"/>
      <c r="E3" s="601"/>
      <c r="F3" s="601"/>
      <c r="G3" s="427"/>
      <c r="H3" s="427"/>
    </row>
    <row r="4" spans="1:12" s="318" customFormat="1" ht="17.25" customHeight="1">
      <c r="A4" s="601" t="s">
        <v>584</v>
      </c>
      <c r="B4" s="601"/>
      <c r="C4" s="601"/>
      <c r="D4" s="601"/>
      <c r="E4" s="601"/>
      <c r="F4" s="601"/>
      <c r="G4" s="427"/>
      <c r="H4" s="427"/>
    </row>
    <row r="5" spans="1:12" s="318" customFormat="1" ht="21.75" customHeight="1">
      <c r="A5" s="602" t="s">
        <v>115</v>
      </c>
      <c r="B5" s="602"/>
      <c r="C5" s="602"/>
      <c r="D5" s="602"/>
      <c r="E5" s="602"/>
      <c r="F5" s="602"/>
      <c r="G5" s="427"/>
      <c r="H5" s="427"/>
    </row>
    <row r="6" spans="1:12" s="318" customFormat="1" ht="27" customHeight="1" thickBot="1">
      <c r="A6" s="426"/>
      <c r="B6" s="426"/>
      <c r="C6" s="426"/>
      <c r="D6" s="426"/>
      <c r="E6" s="426"/>
      <c r="F6" s="426"/>
    </row>
    <row r="7" spans="1:12" s="431" customFormat="1" ht="54" customHeight="1" thickTop="1" thickBot="1">
      <c r="A7" s="606" t="s">
        <v>580</v>
      </c>
      <c r="B7" s="597" t="s">
        <v>1</v>
      </c>
      <c r="C7" s="598" t="s">
        <v>579</v>
      </c>
      <c r="D7" s="598" t="s">
        <v>578</v>
      </c>
      <c r="E7" s="598" t="s">
        <v>577</v>
      </c>
      <c r="F7" s="605" t="s">
        <v>576</v>
      </c>
    </row>
    <row r="8" spans="1:12" s="431" customFormat="1" ht="76.5" customHeight="1" thickTop="1" thickBot="1">
      <c r="A8" s="606"/>
      <c r="B8" s="597"/>
      <c r="C8" s="599"/>
      <c r="D8" s="599"/>
      <c r="E8" s="604"/>
      <c r="F8" s="605"/>
    </row>
    <row r="9" spans="1:12" ht="18.600000000000001" thickTop="1">
      <c r="A9" s="394"/>
      <c r="B9" s="352"/>
      <c r="C9" s="379"/>
      <c r="D9" s="352"/>
      <c r="E9" s="351"/>
      <c r="F9" s="376"/>
    </row>
    <row r="10" spans="1:12" ht="15" customHeight="1">
      <c r="A10" s="424"/>
      <c r="B10" s="423" t="s">
        <v>575</v>
      </c>
      <c r="C10" s="422"/>
      <c r="D10" s="378"/>
      <c r="E10" s="411"/>
      <c r="F10" s="421"/>
    </row>
    <row r="11" spans="1:12" ht="18">
      <c r="A11" s="409"/>
      <c r="B11" s="401"/>
      <c r="C11" s="408"/>
      <c r="D11" s="378"/>
      <c r="E11" s="411"/>
      <c r="F11" s="418"/>
    </row>
    <row r="12" spans="1:12" ht="16.5" customHeight="1">
      <c r="A12" s="409" t="s">
        <v>574</v>
      </c>
      <c r="B12" s="401" t="s">
        <v>573</v>
      </c>
      <c r="C12" s="369">
        <v>0</v>
      </c>
      <c r="D12" s="367"/>
      <c r="E12" s="367"/>
      <c r="F12" s="361"/>
    </row>
    <row r="13" spans="1:12" ht="18">
      <c r="A13" s="409"/>
      <c r="B13" s="416" t="s">
        <v>566</v>
      </c>
      <c r="C13" s="387">
        <v>0</v>
      </c>
      <c r="D13" s="386"/>
      <c r="E13" s="386"/>
      <c r="F13" s="361"/>
      <c r="I13" s="355"/>
    </row>
    <row r="14" spans="1:12" ht="18">
      <c r="A14" s="409"/>
      <c r="B14" s="417" t="s">
        <v>572</v>
      </c>
      <c r="C14" s="369">
        <f>+C12-C13</f>
        <v>0</v>
      </c>
      <c r="D14" s="369">
        <v>0</v>
      </c>
      <c r="E14" s="369">
        <v>0</v>
      </c>
      <c r="F14" s="330">
        <v>0</v>
      </c>
      <c r="I14" s="355"/>
    </row>
    <row r="15" spans="1:12" ht="36" customHeight="1">
      <c r="A15" s="394"/>
      <c r="B15" s="378"/>
      <c r="C15" s="420"/>
      <c r="D15" s="378"/>
      <c r="E15" s="411"/>
      <c r="F15" s="376"/>
    </row>
    <row r="16" spans="1:12" ht="18">
      <c r="A16" s="409" t="s">
        <v>571</v>
      </c>
      <c r="B16" s="340" t="s">
        <v>570</v>
      </c>
      <c r="C16" s="369">
        <v>0</v>
      </c>
      <c r="D16" s="367"/>
      <c r="E16" s="367"/>
      <c r="F16" s="361"/>
    </row>
    <row r="17" spans="1:9" ht="18">
      <c r="A17" s="409"/>
      <c r="B17" s="416" t="s">
        <v>566</v>
      </c>
      <c r="C17" s="386">
        <v>0</v>
      </c>
      <c r="D17" s="386"/>
      <c r="E17" s="386"/>
      <c r="F17" s="361"/>
    </row>
    <row r="18" spans="1:9" ht="18">
      <c r="A18" s="409"/>
      <c r="B18" s="417" t="s">
        <v>569</v>
      </c>
      <c r="C18" s="369">
        <f>+C16-C17</f>
        <v>0</v>
      </c>
      <c r="D18" s="367">
        <f>+D16-D17</f>
        <v>0</v>
      </c>
      <c r="E18" s="367">
        <f>+E16-E17</f>
        <v>0</v>
      </c>
      <c r="F18" s="330">
        <v>0</v>
      </c>
    </row>
    <row r="19" spans="1:9" ht="27.75" customHeight="1">
      <c r="A19" s="409"/>
      <c r="B19" s="419"/>
      <c r="C19" s="408"/>
      <c r="D19" s="378"/>
      <c r="E19" s="411"/>
      <c r="F19" s="418"/>
    </row>
    <row r="20" spans="1:9" ht="18">
      <c r="A20" s="409" t="s">
        <v>568</v>
      </c>
      <c r="B20" s="340" t="s">
        <v>567</v>
      </c>
      <c r="C20" s="367">
        <v>0</v>
      </c>
      <c r="D20" s="367"/>
      <c r="E20" s="367"/>
      <c r="F20" s="361"/>
    </row>
    <row r="21" spans="1:9" ht="18">
      <c r="A21" s="409"/>
      <c r="B21" s="416" t="s">
        <v>566</v>
      </c>
      <c r="C21" s="386">
        <v>0</v>
      </c>
      <c r="D21" s="386"/>
      <c r="E21" s="386"/>
      <c r="F21" s="361"/>
    </row>
    <row r="22" spans="1:9" ht="12.75" customHeight="1">
      <c r="A22" s="409"/>
      <c r="B22" s="417" t="s">
        <v>565</v>
      </c>
      <c r="C22" s="367">
        <f>+C20-C21</f>
        <v>0</v>
      </c>
      <c r="D22" s="367">
        <f>+D20-D21</f>
        <v>0</v>
      </c>
      <c r="E22" s="367">
        <f>+E20-E21</f>
        <v>0</v>
      </c>
      <c r="F22" s="330"/>
    </row>
    <row r="23" spans="1:9" ht="30.75" customHeight="1">
      <c r="A23" s="409"/>
      <c r="B23" s="416"/>
      <c r="C23" s="408"/>
      <c r="D23" s="386"/>
      <c r="E23" s="385"/>
      <c r="F23" s="361"/>
    </row>
    <row r="24" spans="1:9" ht="18">
      <c r="A24" s="365" t="s">
        <v>564</v>
      </c>
      <c r="B24" s="401" t="s">
        <v>563</v>
      </c>
      <c r="C24" s="369">
        <v>0</v>
      </c>
      <c r="D24" s="367">
        <v>0</v>
      </c>
      <c r="E24" s="366">
        <v>0</v>
      </c>
      <c r="F24" s="330">
        <v>0</v>
      </c>
    </row>
    <row r="25" spans="1:9" ht="18">
      <c r="A25" s="365"/>
      <c r="B25" s="401"/>
      <c r="C25" s="408"/>
      <c r="D25" s="378"/>
      <c r="E25" s="413"/>
      <c r="F25" s="361"/>
    </row>
    <row r="26" spans="1:9" ht="18">
      <c r="A26" s="409"/>
      <c r="B26" s="401"/>
      <c r="C26" s="408"/>
      <c r="D26" s="412"/>
      <c r="E26" s="413"/>
      <c r="F26" s="361"/>
    </row>
    <row r="27" spans="1:9" ht="18">
      <c r="A27" s="409" t="s">
        <v>562</v>
      </c>
      <c r="B27" s="401" t="s">
        <v>561</v>
      </c>
      <c r="C27" s="369">
        <v>0</v>
      </c>
      <c r="D27" s="367">
        <v>0</v>
      </c>
      <c r="E27" s="366">
        <v>0</v>
      </c>
      <c r="F27" s="330">
        <v>0</v>
      </c>
    </row>
    <row r="28" spans="1:9" ht="18">
      <c r="A28" s="394"/>
      <c r="B28" s="378"/>
      <c r="C28" s="379"/>
      <c r="D28" s="412"/>
      <c r="E28" s="411"/>
      <c r="F28" s="376"/>
    </row>
    <row r="29" spans="1:9" ht="18">
      <c r="A29" s="409" t="s">
        <v>560</v>
      </c>
      <c r="B29" s="340" t="s">
        <v>559</v>
      </c>
      <c r="C29" s="367">
        <v>0</v>
      </c>
      <c r="D29" s="367">
        <v>0</v>
      </c>
      <c r="E29" s="366">
        <v>0</v>
      </c>
      <c r="F29" s="330"/>
    </row>
    <row r="30" spans="1:9" ht="18">
      <c r="A30" s="409"/>
      <c r="B30" s="401"/>
      <c r="C30" s="408"/>
      <c r="D30" s="386"/>
      <c r="E30" s="385"/>
      <c r="F30" s="361"/>
      <c r="H30" s="430"/>
      <c r="I30" s="355"/>
    </row>
    <row r="31" spans="1:9" ht="18.600000000000001" thickBot="1">
      <c r="A31" s="360" t="s">
        <v>558</v>
      </c>
      <c r="B31" s="375" t="s">
        <v>557</v>
      </c>
      <c r="C31" s="358">
        <f>C12+C16+C20+C24+C27+C29</f>
        <v>0</v>
      </c>
      <c r="D31" s="358">
        <f>D14+D18+D22+D24+D27+D29</f>
        <v>0</v>
      </c>
      <c r="E31" s="358">
        <f>E14+E18+E22+E24+E27+E29</f>
        <v>0</v>
      </c>
      <c r="F31" s="330">
        <v>0</v>
      </c>
      <c r="H31" s="430"/>
      <c r="I31" s="355"/>
    </row>
    <row r="32" spans="1:9" ht="18.600000000000001" thickTop="1">
      <c r="A32" s="393"/>
      <c r="B32" s="364" t="s">
        <v>556</v>
      </c>
      <c r="C32" s="379"/>
      <c r="D32" s="378"/>
      <c r="E32" s="377"/>
      <c r="F32" s="350"/>
    </row>
    <row r="33" spans="1:9" ht="18">
      <c r="A33" s="365"/>
      <c r="B33" s="364"/>
      <c r="C33" s="379"/>
      <c r="D33" s="378"/>
      <c r="E33" s="377"/>
      <c r="F33" s="376"/>
    </row>
    <row r="34" spans="1:9" ht="18">
      <c r="A34" s="365" t="s">
        <v>555</v>
      </c>
      <c r="B34" s="364" t="s">
        <v>150</v>
      </c>
      <c r="C34" s="396">
        <f>22588245.08-2500</f>
        <v>22585745.079999998</v>
      </c>
      <c r="D34" s="367">
        <v>0</v>
      </c>
      <c r="E34" s="366">
        <v>0</v>
      </c>
      <c r="F34" s="330">
        <f>E34/C34</f>
        <v>0</v>
      </c>
    </row>
    <row r="35" spans="1:9" ht="18">
      <c r="A35" s="365"/>
      <c r="B35" s="383"/>
      <c r="C35" s="397"/>
      <c r="D35" s="378"/>
      <c r="E35" s="377"/>
      <c r="F35" s="376"/>
    </row>
    <row r="36" spans="1:9" ht="18">
      <c r="A36" s="365" t="s">
        <v>554</v>
      </c>
      <c r="B36" s="364" t="s">
        <v>553</v>
      </c>
      <c r="C36" s="396">
        <v>0</v>
      </c>
      <c r="D36" s="367">
        <v>0</v>
      </c>
      <c r="E36" s="366">
        <v>0</v>
      </c>
      <c r="F36" s="330">
        <v>0</v>
      </c>
    </row>
    <row r="37" spans="1:9" ht="18">
      <c r="A37" s="365"/>
      <c r="B37" s="383"/>
      <c r="C37" s="397"/>
      <c r="D37" s="400"/>
      <c r="E37" s="399"/>
      <c r="F37" s="398"/>
    </row>
    <row r="38" spans="1:9" ht="18">
      <c r="A38" s="365" t="s">
        <v>552</v>
      </c>
      <c r="B38" s="364" t="s">
        <v>551</v>
      </c>
      <c r="C38" s="396">
        <v>0</v>
      </c>
      <c r="D38" s="367">
        <v>0</v>
      </c>
      <c r="E38" s="366">
        <v>0</v>
      </c>
      <c r="F38" s="330">
        <v>0</v>
      </c>
    </row>
    <row r="39" spans="1:9" ht="18">
      <c r="A39" s="365"/>
      <c r="B39" s="405"/>
      <c r="C39" s="397"/>
      <c r="D39" s="400"/>
      <c r="E39" s="399"/>
      <c r="F39" s="398"/>
    </row>
    <row r="40" spans="1:9" ht="18">
      <c r="A40" s="365" t="s">
        <v>550</v>
      </c>
      <c r="B40" s="401" t="s">
        <v>148</v>
      </c>
      <c r="C40" s="396">
        <v>5500</v>
      </c>
      <c r="D40" s="367">
        <v>0</v>
      </c>
      <c r="E40" s="366">
        <v>0</v>
      </c>
      <c r="F40" s="330">
        <v>0</v>
      </c>
    </row>
    <row r="41" spans="1:9" ht="18">
      <c r="A41" s="365"/>
      <c r="B41" s="383"/>
      <c r="C41" s="379"/>
      <c r="D41" s="378"/>
      <c r="E41" s="377"/>
      <c r="F41" s="376"/>
    </row>
    <row r="42" spans="1:9" ht="18">
      <c r="A42" s="365" t="s">
        <v>549</v>
      </c>
      <c r="B42" s="364" t="s">
        <v>548</v>
      </c>
      <c r="C42" s="369">
        <v>0</v>
      </c>
      <c r="D42" s="367"/>
      <c r="E42" s="367"/>
      <c r="F42" s="361"/>
    </row>
    <row r="43" spans="1:9" ht="18">
      <c r="A43" s="394"/>
      <c r="B43" s="390" t="s">
        <v>547</v>
      </c>
      <c r="C43" s="387">
        <v>0</v>
      </c>
      <c r="D43" s="386"/>
      <c r="E43" s="386"/>
      <c r="F43" s="361"/>
      <c r="H43" s="355"/>
      <c r="I43" s="355"/>
    </row>
    <row r="44" spans="1:9" ht="18">
      <c r="A44" s="394"/>
      <c r="B44" s="384" t="s">
        <v>546</v>
      </c>
      <c r="C44" s="367">
        <f>+C42-C43</f>
        <v>0</v>
      </c>
      <c r="D44" s="367">
        <f>+D42-D43</f>
        <v>0</v>
      </c>
      <c r="E44" s="367">
        <f>+E42-E43</f>
        <v>0</v>
      </c>
      <c r="F44" s="330">
        <v>0</v>
      </c>
    </row>
    <row r="45" spans="1:9" ht="18">
      <c r="A45" s="394"/>
      <c r="B45" s="381"/>
      <c r="C45" s="395"/>
      <c r="D45" s="378"/>
      <c r="E45" s="377"/>
      <c r="F45" s="376"/>
      <c r="I45" s="355"/>
    </row>
    <row r="46" spans="1:9" ht="18.600000000000001" thickBot="1">
      <c r="A46" s="360" t="s">
        <v>545</v>
      </c>
      <c r="B46" s="375" t="s">
        <v>544</v>
      </c>
      <c r="C46" s="358">
        <f>+C42+C40+C38+C36+C34</f>
        <v>22591245.079999998</v>
      </c>
      <c r="D46" s="404">
        <f>+D44+D40+D38+D36+D34</f>
        <v>0</v>
      </c>
      <c r="E46" s="404">
        <f>+E44+E40+E38+E36+E34</f>
        <v>0</v>
      </c>
      <c r="F46" s="330">
        <f>E46/C46</f>
        <v>0</v>
      </c>
    </row>
    <row r="47" spans="1:9" ht="18.600000000000001" thickTop="1">
      <c r="A47" s="393"/>
      <c r="B47" s="364" t="s">
        <v>543</v>
      </c>
      <c r="C47" s="395"/>
      <c r="D47" s="378"/>
      <c r="E47" s="377"/>
      <c r="F47" s="350"/>
    </row>
    <row r="48" spans="1:9" ht="18">
      <c r="A48" s="365"/>
      <c r="B48" s="403"/>
      <c r="C48" s="402"/>
      <c r="D48" s="378"/>
      <c r="E48" s="377"/>
      <c r="F48" s="376"/>
    </row>
    <row r="49" spans="1:9" ht="18">
      <c r="A49" s="365" t="s">
        <v>542</v>
      </c>
      <c r="B49" s="401" t="s">
        <v>143</v>
      </c>
      <c r="C49" s="396">
        <v>1000</v>
      </c>
      <c r="D49" s="369">
        <v>0</v>
      </c>
      <c r="E49" s="368">
        <v>0</v>
      </c>
      <c r="F49" s="330">
        <f>E49/C49</f>
        <v>0</v>
      </c>
      <c r="H49" s="355"/>
      <c r="I49" s="355"/>
    </row>
    <row r="50" spans="1:9" ht="18">
      <c r="A50" s="365"/>
      <c r="B50" s="383"/>
      <c r="C50" s="397"/>
      <c r="D50" s="378"/>
      <c r="E50" s="377"/>
      <c r="F50" s="376"/>
    </row>
    <row r="51" spans="1:9" ht="36">
      <c r="A51" s="365" t="s">
        <v>541</v>
      </c>
      <c r="B51" s="401" t="s">
        <v>141</v>
      </c>
      <c r="C51" s="396">
        <v>0</v>
      </c>
      <c r="D51" s="369">
        <v>0</v>
      </c>
      <c r="E51" s="368">
        <v>0</v>
      </c>
      <c r="F51" s="330" t="e">
        <f>E51/C51</f>
        <v>#DIV/0!</v>
      </c>
      <c r="H51" s="355"/>
      <c r="I51" s="355"/>
    </row>
    <row r="52" spans="1:9" ht="18">
      <c r="A52" s="365"/>
      <c r="B52" s="383"/>
      <c r="C52" s="397"/>
      <c r="D52" s="400"/>
      <c r="E52" s="399"/>
      <c r="F52" s="398"/>
    </row>
    <row r="53" spans="1:9" ht="18">
      <c r="A53" s="365" t="s">
        <v>540</v>
      </c>
      <c r="B53" s="364" t="s">
        <v>139</v>
      </c>
      <c r="C53" s="396">
        <v>500</v>
      </c>
      <c r="D53" s="369">
        <v>0</v>
      </c>
      <c r="E53" s="368">
        <v>0</v>
      </c>
      <c r="F53" s="330">
        <f>E53/C53</f>
        <v>0</v>
      </c>
      <c r="H53" s="355"/>
      <c r="I53" s="355"/>
    </row>
    <row r="54" spans="1:9" ht="18">
      <c r="A54" s="365"/>
      <c r="B54" s="383"/>
      <c r="C54" s="397"/>
      <c r="D54" s="378"/>
      <c r="E54" s="377"/>
      <c r="F54" s="376"/>
    </row>
    <row r="55" spans="1:9" ht="18">
      <c r="A55" s="365" t="s">
        <v>539</v>
      </c>
      <c r="B55" s="364" t="s">
        <v>538</v>
      </c>
      <c r="C55" s="396">
        <v>0</v>
      </c>
      <c r="D55" s="367">
        <v>0</v>
      </c>
      <c r="E55" s="366">
        <v>0</v>
      </c>
      <c r="F55" s="330">
        <v>0</v>
      </c>
      <c r="H55" s="355"/>
      <c r="I55" s="355"/>
    </row>
    <row r="56" spans="1:9" ht="18">
      <c r="A56" s="365"/>
      <c r="B56" s="383"/>
      <c r="C56" s="397"/>
      <c r="D56" s="378"/>
      <c r="E56" s="377"/>
      <c r="F56" s="376"/>
    </row>
    <row r="57" spans="1:9" ht="18">
      <c r="A57" s="365" t="s">
        <v>537</v>
      </c>
      <c r="B57" s="364" t="s">
        <v>137</v>
      </c>
      <c r="C57" s="396">
        <v>219937</v>
      </c>
      <c r="D57" s="369">
        <v>0</v>
      </c>
      <c r="E57" s="368">
        <v>0</v>
      </c>
      <c r="F57" s="330">
        <f>E57/C57</f>
        <v>0</v>
      </c>
      <c r="H57" s="355"/>
      <c r="I57" s="355"/>
    </row>
    <row r="58" spans="1:9" ht="18">
      <c r="A58" s="394"/>
      <c r="B58" s="378"/>
      <c r="C58" s="395"/>
      <c r="D58" s="378"/>
      <c r="E58" s="377"/>
      <c r="F58" s="376"/>
      <c r="I58" s="355"/>
    </row>
    <row r="59" spans="1:9" ht="18.600000000000001" thickBot="1">
      <c r="A59" s="360" t="s">
        <v>536</v>
      </c>
      <c r="B59" s="375" t="s">
        <v>535</v>
      </c>
      <c r="C59" s="358">
        <f>+C57+C55+C53+C51+C49</f>
        <v>221437</v>
      </c>
      <c r="D59" s="358">
        <f>+D57+D55+D53+D51+D49</f>
        <v>0</v>
      </c>
      <c r="E59" s="357">
        <f>+E57+E55+E53+E51+E49</f>
        <v>0</v>
      </c>
      <c r="F59" s="356">
        <f>E59/C59</f>
        <v>0</v>
      </c>
      <c r="H59" s="355"/>
      <c r="I59" s="355"/>
    </row>
    <row r="60" spans="1:9" ht="18.600000000000001" thickTop="1">
      <c r="A60" s="394"/>
      <c r="B60" s="378"/>
      <c r="C60" s="379"/>
      <c r="D60" s="378"/>
      <c r="E60" s="377"/>
      <c r="F60" s="350"/>
    </row>
    <row r="61" spans="1:9" ht="18">
      <c r="A61" s="393"/>
      <c r="B61" s="364" t="s">
        <v>534</v>
      </c>
      <c r="C61" s="379"/>
      <c r="D61" s="378"/>
      <c r="E61" s="377"/>
      <c r="F61" s="376"/>
    </row>
    <row r="62" spans="1:9" ht="18">
      <c r="A62" s="392"/>
      <c r="B62" s="391"/>
      <c r="C62" s="379"/>
      <c r="D62" s="378"/>
      <c r="E62" s="377"/>
      <c r="F62" s="376"/>
    </row>
    <row r="63" spans="1:9" ht="18">
      <c r="A63" s="365" t="s">
        <v>533</v>
      </c>
      <c r="B63" s="364" t="s">
        <v>532</v>
      </c>
      <c r="C63" s="367">
        <v>0</v>
      </c>
      <c r="D63" s="367">
        <v>0</v>
      </c>
      <c r="E63" s="366">
        <v>0</v>
      </c>
      <c r="F63" s="330">
        <v>0</v>
      </c>
    </row>
    <row r="64" spans="1:9" ht="18">
      <c r="A64" s="365"/>
      <c r="B64" s="381"/>
      <c r="C64" s="367"/>
      <c r="D64" s="367"/>
      <c r="E64" s="366"/>
      <c r="F64" s="376"/>
    </row>
    <row r="65" spans="1:8" ht="18">
      <c r="A65" s="365" t="s">
        <v>531</v>
      </c>
      <c r="B65" s="364" t="s">
        <v>132</v>
      </c>
      <c r="C65" s="369">
        <f>552156+2500</f>
        <v>554656</v>
      </c>
      <c r="D65" s="386"/>
      <c r="E65" s="385"/>
      <c r="F65" s="361"/>
    </row>
    <row r="66" spans="1:8" ht="18">
      <c r="A66" s="365"/>
      <c r="B66" s="390" t="s">
        <v>530</v>
      </c>
      <c r="C66" s="387">
        <f>552156+2500</f>
        <v>554656</v>
      </c>
      <c r="D66" s="386"/>
      <c r="E66" s="385"/>
      <c r="F66" s="361"/>
    </row>
    <row r="67" spans="1:8" ht="18">
      <c r="A67" s="365"/>
      <c r="B67" s="388" t="s">
        <v>529</v>
      </c>
      <c r="C67" s="387">
        <v>0</v>
      </c>
      <c r="D67" s="386"/>
      <c r="E67" s="385"/>
      <c r="F67" s="361"/>
    </row>
    <row r="68" spans="1:8" ht="18">
      <c r="A68" s="365"/>
      <c r="B68" s="384" t="s">
        <v>528</v>
      </c>
      <c r="C68" s="369">
        <f>+C65-C66-C67</f>
        <v>0</v>
      </c>
      <c r="D68" s="367">
        <f>+D65-D66-D67</f>
        <v>0</v>
      </c>
      <c r="E68" s="367">
        <f>+E65-E66-E67</f>
        <v>0</v>
      </c>
      <c r="F68" s="330">
        <v>0</v>
      </c>
      <c r="H68" s="355"/>
    </row>
    <row r="69" spans="1:8" ht="18">
      <c r="A69" s="365"/>
      <c r="B69" s="383"/>
      <c r="C69" s="379"/>
      <c r="D69" s="378"/>
      <c r="E69" s="377"/>
      <c r="F69" s="376"/>
    </row>
    <row r="70" spans="1:8" ht="18">
      <c r="A70" s="365" t="s">
        <v>527</v>
      </c>
      <c r="B70" s="364" t="s">
        <v>130</v>
      </c>
      <c r="C70" s="389">
        <v>0</v>
      </c>
      <c r="D70" s="386"/>
      <c r="E70" s="385"/>
      <c r="F70" s="361"/>
    </row>
    <row r="71" spans="1:8" ht="18">
      <c r="A71" s="365"/>
      <c r="B71" s="390" t="s">
        <v>526</v>
      </c>
      <c r="C71" s="389"/>
      <c r="D71" s="386"/>
      <c r="E71" s="385"/>
      <c r="F71" s="361"/>
    </row>
    <row r="72" spans="1:8" ht="18">
      <c r="A72" s="365"/>
      <c r="B72" s="388" t="s">
        <v>525</v>
      </c>
      <c r="C72" s="386">
        <v>0</v>
      </c>
      <c r="D72" s="386"/>
      <c r="E72" s="385"/>
      <c r="F72" s="361"/>
    </row>
    <row r="73" spans="1:8" ht="18">
      <c r="A73" s="365"/>
      <c r="B73" s="384" t="s">
        <v>524</v>
      </c>
      <c r="C73" s="367">
        <f>+C70-C71-C72</f>
        <v>0</v>
      </c>
      <c r="D73" s="367">
        <f>+D70-D71-D72</f>
        <v>0</v>
      </c>
      <c r="E73" s="367">
        <f>+E70-E71-E72</f>
        <v>0</v>
      </c>
      <c r="F73" s="330">
        <v>0</v>
      </c>
    </row>
    <row r="74" spans="1:8" ht="18">
      <c r="A74" s="365"/>
      <c r="B74" s="383"/>
      <c r="C74" s="379"/>
      <c r="D74" s="378"/>
      <c r="E74" s="377"/>
      <c r="F74" s="376"/>
    </row>
    <row r="75" spans="1:8" ht="18">
      <c r="A75" s="365" t="s">
        <v>523</v>
      </c>
      <c r="B75" s="364" t="s">
        <v>522</v>
      </c>
      <c r="C75" s="369">
        <v>0</v>
      </c>
      <c r="D75" s="369">
        <v>0</v>
      </c>
      <c r="E75" s="368">
        <v>0</v>
      </c>
      <c r="F75" s="330">
        <v>0</v>
      </c>
    </row>
    <row r="76" spans="1:8" ht="18">
      <c r="A76" s="382"/>
      <c r="B76" s="381"/>
      <c r="C76" s="379"/>
      <c r="D76" s="378"/>
      <c r="E76" s="377"/>
      <c r="F76" s="376"/>
    </row>
    <row r="77" spans="1:8" ht="18">
      <c r="A77" s="380" t="s">
        <v>521</v>
      </c>
      <c r="B77" s="364" t="s">
        <v>128</v>
      </c>
      <c r="C77" s="369">
        <v>55000</v>
      </c>
      <c r="D77" s="367">
        <v>0</v>
      </c>
      <c r="E77" s="366">
        <v>0</v>
      </c>
      <c r="F77" s="330">
        <v>0</v>
      </c>
    </row>
    <row r="78" spans="1:8" ht="18">
      <c r="A78" s="349"/>
      <c r="B78" s="378"/>
      <c r="C78" s="379"/>
      <c r="D78" s="378"/>
      <c r="E78" s="377"/>
      <c r="F78" s="376"/>
    </row>
    <row r="79" spans="1:8" ht="16.5" customHeight="1" thickBot="1">
      <c r="A79" s="360" t="s">
        <v>520</v>
      </c>
      <c r="B79" s="375" t="s">
        <v>519</v>
      </c>
      <c r="C79" s="358">
        <f>+C77+C75+C70+C65+C63</f>
        <v>609656</v>
      </c>
      <c r="D79" s="358">
        <f>+D77+D75+D73+D68+D63</f>
        <v>0</v>
      </c>
      <c r="E79" s="358">
        <f>+E77+E75+E73+E68+E63</f>
        <v>0</v>
      </c>
      <c r="F79" s="356">
        <f>E79/C79</f>
        <v>0</v>
      </c>
      <c r="H79" s="355"/>
    </row>
    <row r="80" spans="1:8" ht="16.5" customHeight="1" thickTop="1">
      <c r="A80" s="371"/>
      <c r="B80" s="374"/>
      <c r="C80" s="373"/>
      <c r="D80" s="363"/>
      <c r="E80" s="362"/>
      <c r="F80" s="361"/>
    </row>
    <row r="81" spans="1:6" ht="16.5" customHeight="1">
      <c r="A81" s="371"/>
      <c r="B81" s="372" t="s">
        <v>518</v>
      </c>
      <c r="C81" s="363"/>
      <c r="D81" s="363"/>
      <c r="E81" s="362"/>
      <c r="F81" s="361"/>
    </row>
    <row r="82" spans="1:6" ht="16.5" customHeight="1">
      <c r="A82" s="371"/>
      <c r="B82" s="370"/>
      <c r="C82" s="363"/>
      <c r="D82" s="363"/>
      <c r="E82" s="362"/>
      <c r="F82" s="361"/>
    </row>
    <row r="83" spans="1:6" ht="16.5" customHeight="1">
      <c r="A83" s="365" t="s">
        <v>517</v>
      </c>
      <c r="B83" s="364" t="s">
        <v>516</v>
      </c>
      <c r="C83" s="367">
        <v>0</v>
      </c>
      <c r="D83" s="367">
        <v>0</v>
      </c>
      <c r="E83" s="366">
        <v>0</v>
      </c>
      <c r="F83" s="330">
        <v>0</v>
      </c>
    </row>
    <row r="84" spans="1:6" ht="16.5" customHeight="1">
      <c r="A84" s="365"/>
      <c r="B84" s="364"/>
      <c r="C84" s="363"/>
      <c r="D84" s="363"/>
      <c r="E84" s="362"/>
      <c r="F84" s="361"/>
    </row>
    <row r="85" spans="1:6" ht="16.5" customHeight="1">
      <c r="A85" s="365" t="s">
        <v>515</v>
      </c>
      <c r="B85" s="364" t="s">
        <v>514</v>
      </c>
      <c r="C85" s="367">
        <v>0</v>
      </c>
      <c r="D85" s="367">
        <v>0</v>
      </c>
      <c r="E85" s="366">
        <v>0</v>
      </c>
      <c r="F85" s="330">
        <v>0</v>
      </c>
    </row>
    <row r="86" spans="1:6" ht="16.5" customHeight="1">
      <c r="A86" s="365"/>
      <c r="B86" s="364"/>
      <c r="C86" s="363"/>
      <c r="D86" s="363"/>
      <c r="E86" s="362"/>
      <c r="F86" s="361"/>
    </row>
    <row r="87" spans="1:6" ht="16.5" customHeight="1">
      <c r="A87" s="365" t="s">
        <v>513</v>
      </c>
      <c r="B87" s="364" t="s">
        <v>512</v>
      </c>
      <c r="C87" s="369">
        <v>0</v>
      </c>
      <c r="D87" s="369">
        <v>0</v>
      </c>
      <c r="E87" s="368">
        <v>0</v>
      </c>
      <c r="F87" s="330">
        <v>0</v>
      </c>
    </row>
    <row r="88" spans="1:6" ht="24" customHeight="1">
      <c r="A88" s="365"/>
      <c r="B88" s="364"/>
      <c r="C88" s="363"/>
      <c r="D88" s="363"/>
      <c r="E88" s="362"/>
      <c r="F88" s="361"/>
    </row>
    <row r="89" spans="1:6" ht="18">
      <c r="A89" s="365" t="s">
        <v>511</v>
      </c>
      <c r="B89" s="364" t="s">
        <v>510</v>
      </c>
      <c r="C89" s="367">
        <v>0</v>
      </c>
      <c r="D89" s="367">
        <v>0</v>
      </c>
      <c r="E89" s="366">
        <v>0</v>
      </c>
      <c r="F89" s="330">
        <v>0</v>
      </c>
    </row>
    <row r="90" spans="1:6" ht="18">
      <c r="A90" s="365"/>
      <c r="B90" s="364"/>
      <c r="C90" s="363"/>
      <c r="D90" s="363"/>
      <c r="E90" s="362"/>
      <c r="F90" s="361"/>
    </row>
    <row r="91" spans="1:6" ht="18.600000000000001" thickBot="1">
      <c r="A91" s="360" t="s">
        <v>509</v>
      </c>
      <c r="B91" s="359" t="s">
        <v>508</v>
      </c>
      <c r="C91" s="358">
        <f>+C89+C87+C85+C83</f>
        <v>0</v>
      </c>
      <c r="D91" s="358">
        <f>+D89+D87+D85+D83</f>
        <v>0</v>
      </c>
      <c r="E91" s="358">
        <f>+E89+E87+E85+E83</f>
        <v>0</v>
      </c>
      <c r="F91" s="330">
        <v>0</v>
      </c>
    </row>
    <row r="92" spans="1:6" ht="22.5" customHeight="1" thickTop="1">
      <c r="A92" s="349"/>
      <c r="B92" s="354"/>
      <c r="C92" s="353"/>
      <c r="D92" s="352"/>
      <c r="E92" s="351"/>
      <c r="F92" s="350"/>
    </row>
    <row r="93" spans="1:6" ht="18">
      <c r="A93" s="349"/>
      <c r="B93" s="333" t="s">
        <v>507</v>
      </c>
      <c r="C93" s="348">
        <f>+C31+C46+C59+C79+C91</f>
        <v>23422338.079999998</v>
      </c>
      <c r="D93" s="348">
        <f>+D31+D46+D59+D79+D91</f>
        <v>0</v>
      </c>
      <c r="E93" s="347">
        <f>+E31+E46+E59+E79+E91</f>
        <v>0</v>
      </c>
      <c r="F93" s="330">
        <f>E93/C93</f>
        <v>0</v>
      </c>
    </row>
    <row r="94" spans="1:6" ht="18.600000000000001" thickBot="1">
      <c r="A94" s="346"/>
      <c r="B94" s="345"/>
      <c r="C94" s="344"/>
      <c r="D94" s="343"/>
      <c r="E94" s="342"/>
      <c r="F94" s="341"/>
    </row>
    <row r="95" spans="1:6" ht="10.5" customHeight="1" thickTop="1">
      <c r="A95" s="334"/>
      <c r="B95" s="339"/>
      <c r="C95" s="338"/>
      <c r="D95" s="337"/>
      <c r="E95" s="336"/>
      <c r="F95" s="335"/>
    </row>
    <row r="96" spans="1:6" ht="18">
      <c r="A96" s="334"/>
      <c r="B96" s="340" t="s">
        <v>506</v>
      </c>
      <c r="C96" s="331">
        <f>C93-C99</f>
        <v>22812682.079999998</v>
      </c>
      <c r="D96" s="331">
        <f>+D93-D99</f>
        <v>0</v>
      </c>
      <c r="E96" s="331">
        <f>+E93-E99</f>
        <v>0</v>
      </c>
      <c r="F96" s="330">
        <f>E96/C96</f>
        <v>0</v>
      </c>
    </row>
    <row r="97" spans="1:6" ht="6" customHeight="1" thickBot="1">
      <c r="A97" s="329"/>
      <c r="B97" s="328"/>
      <c r="C97" s="327"/>
      <c r="D97" s="326"/>
      <c r="E97" s="325"/>
      <c r="F97" s="324"/>
    </row>
    <row r="98" spans="1:6" ht="10.5" customHeight="1" thickTop="1">
      <c r="A98" s="334"/>
      <c r="B98" s="339"/>
      <c r="C98" s="338"/>
      <c r="D98" s="337"/>
      <c r="E98" s="336"/>
      <c r="F98" s="335"/>
    </row>
    <row r="99" spans="1:6" ht="18">
      <c r="A99" s="334"/>
      <c r="B99" s="333" t="s">
        <v>505</v>
      </c>
      <c r="C99" s="331">
        <f>C79</f>
        <v>609656</v>
      </c>
      <c r="D99" s="331">
        <f>+D79</f>
        <v>0</v>
      </c>
      <c r="E99" s="331">
        <f>+E79</f>
        <v>0</v>
      </c>
      <c r="F99" s="330">
        <f>E99/C99</f>
        <v>0</v>
      </c>
    </row>
    <row r="100" spans="1:6" ht="9.75" customHeight="1" thickBot="1">
      <c r="A100" s="329"/>
      <c r="B100" s="328"/>
      <c r="C100" s="327"/>
      <c r="D100" s="326"/>
      <c r="E100" s="325"/>
      <c r="F100" s="324"/>
    </row>
    <row r="101" spans="1:6" ht="9" customHeight="1" thickTop="1">
      <c r="A101" s="323"/>
      <c r="B101" s="323"/>
      <c r="C101" s="322"/>
      <c r="D101" s="321"/>
      <c r="E101" s="321"/>
      <c r="F101" s="320"/>
    </row>
    <row r="102" spans="1:6" ht="45" customHeight="1">
      <c r="A102" s="603" t="s">
        <v>504</v>
      </c>
      <c r="B102" s="603"/>
      <c r="C102" s="603"/>
      <c r="D102" s="603"/>
      <c r="E102" s="603"/>
      <c r="F102" s="603"/>
    </row>
    <row r="103" spans="1:6" ht="27.75" customHeight="1">
      <c r="A103" s="603" t="s">
        <v>503</v>
      </c>
      <c r="B103" s="603"/>
      <c r="C103" s="603"/>
      <c r="D103" s="603"/>
      <c r="E103" s="603"/>
      <c r="F103" s="603"/>
    </row>
    <row r="104" spans="1:6" ht="71.25" customHeight="1">
      <c r="A104" s="603" t="s">
        <v>502</v>
      </c>
      <c r="B104" s="603"/>
      <c r="C104" s="603"/>
      <c r="D104" s="603"/>
      <c r="E104" s="603"/>
      <c r="F104" s="603"/>
    </row>
    <row r="105" spans="1:6" ht="7.5" customHeight="1"/>
    <row r="106" spans="1:6" ht="31.5" customHeight="1"/>
  </sheetData>
  <sheetProtection selectLockedCells="1" selectUnlockedCells="1"/>
  <mergeCells count="13">
    <mergeCell ref="A104:F104"/>
    <mergeCell ref="E7:E8"/>
    <mergeCell ref="F7:F8"/>
    <mergeCell ref="A102:F102"/>
    <mergeCell ref="A103:F103"/>
    <mergeCell ref="A7:A8"/>
    <mergeCell ref="B7:B8"/>
    <mergeCell ref="C7:C8"/>
    <mergeCell ref="D7:D8"/>
    <mergeCell ref="A1:F1"/>
    <mergeCell ref="A3:F3"/>
    <mergeCell ref="A4:F4"/>
    <mergeCell ref="A5:F5"/>
  </mergeCells>
  <pageMargins left="0.74791666666666667" right="0.74791666666666667" top="0.98402777777777772" bottom="0.98402777777777772" header="0.51180555555555551" footer="0.51180555555555551"/>
  <pageSetup paperSize="9" scale="34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6"/>
  <sheetViews>
    <sheetView view="pageBreakPreview" zoomScale="60" zoomScaleNormal="80" workbookViewId="0">
      <selection activeCell="K15" sqref="K15"/>
    </sheetView>
  </sheetViews>
  <sheetFormatPr defaultColWidth="9" defaultRowHeight="14.4"/>
  <cols>
    <col min="1" max="1" width="13.44140625" style="317" customWidth="1"/>
    <col min="2" max="2" width="103.33203125" style="317" customWidth="1"/>
    <col min="3" max="3" width="30.109375" style="319" customWidth="1"/>
    <col min="4" max="4" width="30.109375" style="317" customWidth="1"/>
    <col min="5" max="5" width="23.44140625" style="317" customWidth="1"/>
    <col min="6" max="6" width="29.88671875" style="317" customWidth="1"/>
    <col min="7" max="7" width="10.109375" style="317" customWidth="1"/>
    <col min="8" max="12" width="9.109375" style="318" customWidth="1"/>
    <col min="13" max="16384" width="9" style="317"/>
  </cols>
  <sheetData>
    <row r="1" spans="1:13" ht="21.75" customHeight="1">
      <c r="A1" s="600" t="s">
        <v>587</v>
      </c>
      <c r="B1" s="600"/>
      <c r="C1" s="600"/>
      <c r="D1" s="600"/>
      <c r="E1" s="600"/>
      <c r="F1" s="600"/>
      <c r="I1" s="428"/>
      <c r="M1" s="318"/>
    </row>
    <row r="2" spans="1:13" ht="21.75" customHeight="1">
      <c r="A2" s="429"/>
      <c r="B2" s="429"/>
      <c r="C2" s="429"/>
      <c r="D2" s="429"/>
      <c r="E2" s="429"/>
      <c r="F2" s="429"/>
      <c r="I2" s="428"/>
      <c r="M2" s="318"/>
    </row>
    <row r="3" spans="1:13" s="318" customFormat="1" ht="28.5" customHeight="1">
      <c r="A3" s="601" t="s">
        <v>582</v>
      </c>
      <c r="B3" s="601"/>
      <c r="C3" s="601"/>
      <c r="D3" s="601"/>
      <c r="E3" s="601"/>
      <c r="F3" s="601"/>
      <c r="G3" s="427"/>
      <c r="H3" s="427"/>
      <c r="I3" s="427"/>
    </row>
    <row r="4" spans="1:13" s="318" customFormat="1" ht="17.25" customHeight="1">
      <c r="A4" s="601" t="s">
        <v>586</v>
      </c>
      <c r="B4" s="601"/>
      <c r="C4" s="601"/>
      <c r="D4" s="601"/>
      <c r="E4" s="601"/>
      <c r="F4" s="601"/>
      <c r="G4" s="427"/>
      <c r="H4" s="427"/>
      <c r="I4" s="427"/>
    </row>
    <row r="5" spans="1:13" s="318" customFormat="1" ht="21.75" customHeight="1">
      <c r="A5" s="602" t="s">
        <v>115</v>
      </c>
      <c r="B5" s="602"/>
      <c r="C5" s="602"/>
      <c r="D5" s="602"/>
      <c r="E5" s="602"/>
      <c r="F5" s="602"/>
      <c r="G5" s="427"/>
      <c r="H5" s="427"/>
      <c r="I5" s="427"/>
    </row>
    <row r="6" spans="1:13" s="318" customFormat="1" ht="4.2" customHeight="1" thickBot="1">
      <c r="A6" s="426"/>
      <c r="B6" s="426"/>
      <c r="C6" s="426"/>
      <c r="D6" s="426"/>
      <c r="E6" s="426"/>
      <c r="F6" s="426"/>
    </row>
    <row r="7" spans="1:13" s="435" customFormat="1" ht="54" customHeight="1" thickTop="1" thickBot="1">
      <c r="A7" s="606" t="s">
        <v>580</v>
      </c>
      <c r="B7" s="597" t="s">
        <v>1</v>
      </c>
      <c r="C7" s="598" t="s">
        <v>579</v>
      </c>
      <c r="D7" s="598" t="s">
        <v>578</v>
      </c>
      <c r="E7" s="598" t="s">
        <v>577</v>
      </c>
      <c r="F7" s="605" t="s">
        <v>576</v>
      </c>
    </row>
    <row r="8" spans="1:13" s="435" customFormat="1" ht="44.4" customHeight="1" thickTop="1" thickBot="1">
      <c r="A8" s="606"/>
      <c r="B8" s="597"/>
      <c r="C8" s="599"/>
      <c r="D8" s="599"/>
      <c r="E8" s="604"/>
      <c r="F8" s="605"/>
    </row>
    <row r="9" spans="1:13" ht="18.600000000000001" thickTop="1">
      <c r="A9" s="394"/>
      <c r="B9" s="352"/>
      <c r="C9" s="379"/>
      <c r="D9" s="352"/>
      <c r="E9" s="351"/>
      <c r="F9" s="376"/>
    </row>
    <row r="10" spans="1:13" ht="15" customHeight="1">
      <c r="A10" s="424"/>
      <c r="B10" s="423" t="s">
        <v>575</v>
      </c>
      <c r="C10" s="422"/>
      <c r="D10" s="378"/>
      <c r="E10" s="411"/>
      <c r="F10" s="421"/>
    </row>
    <row r="11" spans="1:13" ht="18">
      <c r="A11" s="409"/>
      <c r="B11" s="401"/>
      <c r="C11" s="408"/>
      <c r="D11" s="378"/>
      <c r="E11" s="411"/>
      <c r="F11" s="418"/>
    </row>
    <row r="12" spans="1:13" ht="16.5" customHeight="1">
      <c r="A12" s="409" t="s">
        <v>574</v>
      </c>
      <c r="B12" s="401" t="s">
        <v>573</v>
      </c>
      <c r="C12" s="369">
        <v>0</v>
      </c>
      <c r="D12" s="367"/>
      <c r="E12" s="367"/>
      <c r="F12" s="361"/>
    </row>
    <row r="13" spans="1:13" ht="18">
      <c r="A13" s="409"/>
      <c r="B13" s="416" t="s">
        <v>566</v>
      </c>
      <c r="C13" s="387">
        <v>0</v>
      </c>
      <c r="D13" s="386"/>
      <c r="E13" s="386"/>
      <c r="F13" s="361"/>
    </row>
    <row r="14" spans="1:13" ht="18">
      <c r="A14" s="409"/>
      <c r="B14" s="417" t="s">
        <v>572</v>
      </c>
      <c r="C14" s="369">
        <f>+C12-C13</f>
        <v>0</v>
      </c>
      <c r="D14" s="369">
        <v>0</v>
      </c>
      <c r="E14" s="369">
        <v>0</v>
      </c>
      <c r="F14" s="330">
        <v>0</v>
      </c>
    </row>
    <row r="15" spans="1:13" ht="36" customHeight="1">
      <c r="A15" s="394"/>
      <c r="B15" s="378"/>
      <c r="C15" s="420"/>
      <c r="D15" s="378"/>
      <c r="E15" s="411"/>
      <c r="F15" s="376"/>
    </row>
    <row r="16" spans="1:13" ht="18">
      <c r="A16" s="409" t="s">
        <v>571</v>
      </c>
      <c r="B16" s="340" t="s">
        <v>570</v>
      </c>
      <c r="C16" s="369">
        <v>0</v>
      </c>
      <c r="D16" s="367"/>
      <c r="E16" s="367"/>
      <c r="F16" s="361"/>
    </row>
    <row r="17" spans="1:8" ht="18">
      <c r="A17" s="409"/>
      <c r="B17" s="416" t="s">
        <v>566</v>
      </c>
      <c r="C17" s="386">
        <v>0</v>
      </c>
      <c r="D17" s="386"/>
      <c r="E17" s="386"/>
      <c r="F17" s="361"/>
    </row>
    <row r="18" spans="1:8" ht="18">
      <c r="A18" s="409"/>
      <c r="B18" s="417" t="s">
        <v>569</v>
      </c>
      <c r="C18" s="369">
        <f>+C16-C17</f>
        <v>0</v>
      </c>
      <c r="D18" s="367">
        <f>+D16-D17</f>
        <v>0</v>
      </c>
      <c r="E18" s="367">
        <f>+E16-E17</f>
        <v>0</v>
      </c>
      <c r="F18" s="330">
        <v>0</v>
      </c>
    </row>
    <row r="19" spans="1:8" ht="27.75" customHeight="1">
      <c r="A19" s="409"/>
      <c r="B19" s="419"/>
      <c r="C19" s="408"/>
      <c r="D19" s="378"/>
      <c r="E19" s="411"/>
      <c r="F19" s="418"/>
    </row>
    <row r="20" spans="1:8" ht="18">
      <c r="A20" s="409" t="s">
        <v>568</v>
      </c>
      <c r="B20" s="340" t="s">
        <v>567</v>
      </c>
      <c r="C20" s="367">
        <v>0</v>
      </c>
      <c r="D20" s="367"/>
      <c r="E20" s="367"/>
      <c r="F20" s="361"/>
      <c r="G20" s="323"/>
    </row>
    <row r="21" spans="1:8" ht="18">
      <c r="A21" s="409"/>
      <c r="B21" s="416" t="s">
        <v>566</v>
      </c>
      <c r="C21" s="386">
        <v>0</v>
      </c>
      <c r="D21" s="386"/>
      <c r="E21" s="386"/>
      <c r="F21" s="361"/>
    </row>
    <row r="22" spans="1:8" ht="12.75" customHeight="1">
      <c r="A22" s="409"/>
      <c r="B22" s="417" t="s">
        <v>565</v>
      </c>
      <c r="C22" s="367">
        <f>+C20-C21</f>
        <v>0</v>
      </c>
      <c r="D22" s="367">
        <f>+D20-D21</f>
        <v>0</v>
      </c>
      <c r="E22" s="367">
        <f>+E20-E21</f>
        <v>0</v>
      </c>
      <c r="F22" s="330"/>
    </row>
    <row r="23" spans="1:8" ht="30.75" customHeight="1">
      <c r="A23" s="409"/>
      <c r="B23" s="416"/>
      <c r="C23" s="408"/>
      <c r="D23" s="386"/>
      <c r="E23" s="385"/>
      <c r="F23" s="361"/>
    </row>
    <row r="24" spans="1:8" ht="18">
      <c r="A24" s="415" t="s">
        <v>564</v>
      </c>
      <c r="B24" s="414" t="s">
        <v>563</v>
      </c>
      <c r="C24" s="369">
        <v>0</v>
      </c>
      <c r="D24" s="367">
        <v>0</v>
      </c>
      <c r="E24" s="366">
        <v>0</v>
      </c>
      <c r="F24" s="330">
        <v>0</v>
      </c>
    </row>
    <row r="25" spans="1:8" ht="18">
      <c r="A25" s="365"/>
      <c r="B25" s="401"/>
      <c r="C25" s="408"/>
      <c r="D25" s="378"/>
      <c r="E25" s="413"/>
      <c r="F25" s="361"/>
    </row>
    <row r="26" spans="1:8" ht="18">
      <c r="A26" s="409"/>
      <c r="B26" s="401"/>
      <c r="C26" s="408"/>
      <c r="D26" s="412"/>
      <c r="E26" s="413"/>
      <c r="F26" s="361"/>
    </row>
    <row r="27" spans="1:8" ht="18">
      <c r="A27" s="409" t="s">
        <v>562</v>
      </c>
      <c r="B27" s="401" t="s">
        <v>561</v>
      </c>
      <c r="C27" s="369">
        <v>0</v>
      </c>
      <c r="D27" s="367">
        <v>0</v>
      </c>
      <c r="E27" s="366">
        <v>0</v>
      </c>
      <c r="F27" s="330">
        <v>0</v>
      </c>
    </row>
    <row r="28" spans="1:8" ht="18">
      <c r="A28" s="394"/>
      <c r="B28" s="378"/>
      <c r="C28" s="379"/>
      <c r="D28" s="412"/>
      <c r="E28" s="411"/>
      <c r="F28" s="376"/>
    </row>
    <row r="29" spans="1:8" ht="18">
      <c r="A29" s="409" t="s">
        <v>560</v>
      </c>
      <c r="B29" s="340" t="s">
        <v>559</v>
      </c>
      <c r="C29" s="367">
        <v>0</v>
      </c>
      <c r="D29" s="367">
        <v>0</v>
      </c>
      <c r="E29" s="366">
        <v>0</v>
      </c>
      <c r="F29" s="330"/>
    </row>
    <row r="30" spans="1:8" ht="18">
      <c r="A30" s="409"/>
      <c r="B30" s="401"/>
      <c r="C30" s="408"/>
      <c r="D30" s="386"/>
      <c r="E30" s="385"/>
      <c r="F30" s="330"/>
      <c r="G30" s="433"/>
      <c r="H30" s="355"/>
    </row>
    <row r="31" spans="1:8" ht="18.600000000000001" thickBot="1">
      <c r="A31" s="360" t="s">
        <v>558</v>
      </c>
      <c r="B31" s="375" t="s">
        <v>557</v>
      </c>
      <c r="C31" s="358">
        <f>C12+C16+C20+C24+C27+C29</f>
        <v>0</v>
      </c>
      <c r="D31" s="358">
        <f>D14+D18+D22+D24+D27+D29</f>
        <v>0</v>
      </c>
      <c r="E31" s="358">
        <f>E14+E18+E22+E24+E27+E29</f>
        <v>0</v>
      </c>
      <c r="F31" s="356">
        <v>0</v>
      </c>
      <c r="G31" s="430"/>
      <c r="H31" s="355"/>
    </row>
    <row r="32" spans="1:8" ht="18.600000000000001" thickTop="1">
      <c r="A32" s="393"/>
      <c r="B32" s="364" t="s">
        <v>556</v>
      </c>
      <c r="C32" s="379"/>
      <c r="D32" s="378"/>
      <c r="E32" s="377"/>
      <c r="F32" s="350"/>
      <c r="G32" s="434"/>
    </row>
    <row r="33" spans="1:8" ht="18">
      <c r="A33" s="365"/>
      <c r="B33" s="364"/>
      <c r="C33" s="379"/>
      <c r="D33" s="378"/>
      <c r="E33" s="377"/>
      <c r="F33" s="376"/>
      <c r="G33" s="434"/>
    </row>
    <row r="34" spans="1:8" ht="18">
      <c r="A34" s="365" t="s">
        <v>555</v>
      </c>
      <c r="B34" s="364" t="s">
        <v>150</v>
      </c>
      <c r="C34" s="396">
        <f>22443112-2500</f>
        <v>22440612</v>
      </c>
      <c r="D34" s="367">
        <v>0</v>
      </c>
      <c r="E34" s="366">
        <v>0</v>
      </c>
      <c r="F34" s="330">
        <f>E34/C34</f>
        <v>0</v>
      </c>
    </row>
    <row r="35" spans="1:8" ht="18">
      <c r="A35" s="365"/>
      <c r="B35" s="383"/>
      <c r="C35" s="397"/>
      <c r="D35" s="378"/>
      <c r="E35" s="377"/>
      <c r="F35" s="376"/>
    </row>
    <row r="36" spans="1:8" ht="18">
      <c r="A36" s="365" t="s">
        <v>554</v>
      </c>
      <c r="B36" s="364" t="s">
        <v>553</v>
      </c>
      <c r="C36" s="396">
        <v>0</v>
      </c>
      <c r="D36" s="367">
        <v>0</v>
      </c>
      <c r="E36" s="366">
        <v>0</v>
      </c>
      <c r="F36" s="330">
        <v>0</v>
      </c>
    </row>
    <row r="37" spans="1:8" ht="18">
      <c r="A37" s="365"/>
      <c r="B37" s="383"/>
      <c r="C37" s="397"/>
      <c r="D37" s="400"/>
      <c r="E37" s="399"/>
      <c r="F37" s="398"/>
    </row>
    <row r="38" spans="1:8" ht="18">
      <c r="A38" s="365" t="s">
        <v>552</v>
      </c>
      <c r="B38" s="364" t="s">
        <v>551</v>
      </c>
      <c r="C38" s="396">
        <v>0</v>
      </c>
      <c r="D38" s="367">
        <v>0</v>
      </c>
      <c r="E38" s="366">
        <v>0</v>
      </c>
      <c r="F38" s="330">
        <v>0</v>
      </c>
    </row>
    <row r="39" spans="1:8" ht="18">
      <c r="A39" s="365"/>
      <c r="B39" s="405"/>
      <c r="C39" s="397"/>
      <c r="D39" s="400"/>
      <c r="E39" s="399"/>
      <c r="F39" s="398"/>
    </row>
    <row r="40" spans="1:8" ht="18">
      <c r="A40" s="365" t="s">
        <v>550</v>
      </c>
      <c r="B40" s="401" t="s">
        <v>148</v>
      </c>
      <c r="C40" s="396">
        <v>5500</v>
      </c>
      <c r="D40" s="367">
        <v>0</v>
      </c>
      <c r="E40" s="366">
        <v>0</v>
      </c>
      <c r="F40" s="330">
        <v>0</v>
      </c>
    </row>
    <row r="41" spans="1:8" ht="18">
      <c r="A41" s="365"/>
      <c r="B41" s="383"/>
      <c r="C41" s="379"/>
      <c r="D41" s="378"/>
      <c r="E41" s="377"/>
      <c r="F41" s="376"/>
    </row>
    <row r="42" spans="1:8" ht="18">
      <c r="A42" s="365" t="s">
        <v>549</v>
      </c>
      <c r="B42" s="364" t="s">
        <v>548</v>
      </c>
      <c r="C42" s="369">
        <v>0</v>
      </c>
      <c r="D42" s="367"/>
      <c r="E42" s="367"/>
      <c r="F42" s="361"/>
    </row>
    <row r="43" spans="1:8" ht="18">
      <c r="A43" s="394"/>
      <c r="B43" s="390" t="s">
        <v>547</v>
      </c>
      <c r="C43" s="387">
        <v>0</v>
      </c>
      <c r="D43" s="386"/>
      <c r="E43" s="386"/>
      <c r="F43" s="361"/>
      <c r="G43" s="432"/>
      <c r="H43" s="355"/>
    </row>
    <row r="44" spans="1:8" ht="18">
      <c r="A44" s="394"/>
      <c r="B44" s="384" t="s">
        <v>546</v>
      </c>
      <c r="C44" s="367">
        <f>+C42-C43</f>
        <v>0</v>
      </c>
      <c r="D44" s="367">
        <f>+D42-D43</f>
        <v>0</v>
      </c>
      <c r="E44" s="367">
        <f>+E42-E43</f>
        <v>0</v>
      </c>
      <c r="F44" s="330">
        <v>0</v>
      </c>
    </row>
    <row r="45" spans="1:8" ht="18">
      <c r="A45" s="394"/>
      <c r="B45" s="381"/>
      <c r="C45" s="395"/>
      <c r="D45" s="378"/>
      <c r="E45" s="377"/>
      <c r="F45" s="376"/>
      <c r="G45" s="433"/>
      <c r="H45" s="355"/>
    </row>
    <row r="46" spans="1:8" ht="18.600000000000001" thickBot="1">
      <c r="A46" s="360" t="s">
        <v>545</v>
      </c>
      <c r="B46" s="375" t="s">
        <v>544</v>
      </c>
      <c r="C46" s="358">
        <f>+C42+C40+C38+C36+C34</f>
        <v>22446112</v>
      </c>
      <c r="D46" s="358">
        <f>+D44+D40+D38+D36+D34</f>
        <v>0</v>
      </c>
      <c r="E46" s="358">
        <f>+E44+E40+E38+E36+E34</f>
        <v>0</v>
      </c>
      <c r="F46" s="356">
        <f>E46/C46</f>
        <v>0</v>
      </c>
    </row>
    <row r="47" spans="1:8" ht="18.600000000000001" thickTop="1">
      <c r="A47" s="393"/>
      <c r="B47" s="364" t="s">
        <v>543</v>
      </c>
      <c r="C47" s="395"/>
      <c r="D47" s="378"/>
      <c r="E47" s="377"/>
      <c r="F47" s="350"/>
    </row>
    <row r="48" spans="1:8" ht="18">
      <c r="A48" s="365"/>
      <c r="B48" s="403" t="s">
        <v>115</v>
      </c>
      <c r="C48" s="402"/>
      <c r="D48" s="378"/>
      <c r="E48" s="377"/>
      <c r="F48" s="376"/>
    </row>
    <row r="49" spans="1:8" ht="18">
      <c r="A49" s="365" t="s">
        <v>542</v>
      </c>
      <c r="B49" s="401" t="s">
        <v>143</v>
      </c>
      <c r="C49" s="396">
        <v>1000</v>
      </c>
      <c r="D49" s="369">
        <v>0</v>
      </c>
      <c r="E49" s="368">
        <v>0</v>
      </c>
      <c r="F49" s="330">
        <f>E49/C49</f>
        <v>0</v>
      </c>
    </row>
    <row r="50" spans="1:8" ht="18">
      <c r="A50" s="365"/>
      <c r="B50" s="383"/>
      <c r="C50" s="397"/>
      <c r="D50" s="378"/>
      <c r="E50" s="377"/>
      <c r="F50" s="376"/>
    </row>
    <row r="51" spans="1:8" ht="36">
      <c r="A51" s="365" t="s">
        <v>541</v>
      </c>
      <c r="B51" s="401" t="s">
        <v>141</v>
      </c>
      <c r="C51" s="396">
        <v>0</v>
      </c>
      <c r="D51" s="369">
        <v>0</v>
      </c>
      <c r="E51" s="368">
        <v>0</v>
      </c>
      <c r="F51" s="330" t="e">
        <f>E51/C51</f>
        <v>#DIV/0!</v>
      </c>
    </row>
    <row r="52" spans="1:8" ht="18">
      <c r="A52" s="365"/>
      <c r="B52" s="383"/>
      <c r="C52" s="397"/>
      <c r="D52" s="400"/>
      <c r="E52" s="399"/>
      <c r="F52" s="398"/>
    </row>
    <row r="53" spans="1:8" ht="18">
      <c r="A53" s="365" t="s">
        <v>540</v>
      </c>
      <c r="B53" s="364" t="s">
        <v>139</v>
      </c>
      <c r="C53" s="396">
        <v>500</v>
      </c>
      <c r="D53" s="369">
        <v>0</v>
      </c>
      <c r="E53" s="368">
        <v>0</v>
      </c>
      <c r="F53" s="330">
        <f>E53/C53</f>
        <v>0</v>
      </c>
    </row>
    <row r="54" spans="1:8" ht="18">
      <c r="A54" s="365"/>
      <c r="B54" s="383"/>
      <c r="C54" s="397"/>
      <c r="D54" s="378"/>
      <c r="E54" s="377"/>
      <c r="F54" s="376"/>
    </row>
    <row r="55" spans="1:8" ht="18">
      <c r="A55" s="365" t="s">
        <v>539</v>
      </c>
      <c r="B55" s="364" t="s">
        <v>538</v>
      </c>
      <c r="C55" s="396">
        <v>0</v>
      </c>
      <c r="D55" s="367">
        <v>0</v>
      </c>
      <c r="E55" s="366">
        <v>0</v>
      </c>
      <c r="F55" s="330">
        <v>0</v>
      </c>
    </row>
    <row r="56" spans="1:8" ht="18">
      <c r="A56" s="365"/>
      <c r="B56" s="383"/>
      <c r="C56" s="397"/>
      <c r="D56" s="378"/>
      <c r="E56" s="377"/>
      <c r="F56" s="376"/>
    </row>
    <row r="57" spans="1:8" ht="18">
      <c r="A57" s="365" t="s">
        <v>537</v>
      </c>
      <c r="B57" s="364" t="s">
        <v>137</v>
      </c>
      <c r="C57" s="396">
        <v>206162</v>
      </c>
      <c r="D57" s="369">
        <v>0</v>
      </c>
      <c r="E57" s="368">
        <v>0</v>
      </c>
      <c r="F57" s="330">
        <f>E57/C57</f>
        <v>0</v>
      </c>
    </row>
    <row r="58" spans="1:8" ht="18">
      <c r="A58" s="394"/>
      <c r="B58" s="378"/>
      <c r="C58" s="395"/>
      <c r="D58" s="378"/>
      <c r="E58" s="377"/>
      <c r="F58" s="376"/>
      <c r="G58" s="432"/>
      <c r="H58" s="355"/>
    </row>
    <row r="59" spans="1:8" ht="18.600000000000001" thickBot="1">
      <c r="A59" s="360" t="s">
        <v>536</v>
      </c>
      <c r="B59" s="375" t="s">
        <v>535</v>
      </c>
      <c r="C59" s="358">
        <f>+C57+C55+C53+C51+C49</f>
        <v>207662</v>
      </c>
      <c r="D59" s="358">
        <f>+D57+D55+D53+D51+D49</f>
        <v>0</v>
      </c>
      <c r="E59" s="357">
        <f>+E57+E55+E53+E51+E49</f>
        <v>0</v>
      </c>
      <c r="F59" s="356">
        <f>E59/C59</f>
        <v>0</v>
      </c>
      <c r="H59" s="355"/>
    </row>
    <row r="60" spans="1:8" ht="18.600000000000001" thickTop="1">
      <c r="A60" s="394"/>
      <c r="B60" s="378"/>
      <c r="C60" s="379"/>
      <c r="D60" s="378"/>
      <c r="E60" s="377"/>
      <c r="F60" s="350"/>
    </row>
    <row r="61" spans="1:8" ht="18">
      <c r="A61" s="393"/>
      <c r="B61" s="364" t="s">
        <v>534</v>
      </c>
      <c r="C61" s="379"/>
      <c r="D61" s="378"/>
      <c r="E61" s="377"/>
      <c r="F61" s="376"/>
    </row>
    <row r="62" spans="1:8" ht="18">
      <c r="A62" s="392"/>
      <c r="B62" s="391"/>
      <c r="C62" s="379"/>
      <c r="D62" s="378"/>
      <c r="E62" s="377"/>
      <c r="F62" s="376"/>
    </row>
    <row r="63" spans="1:8" ht="18">
      <c r="A63" s="365" t="s">
        <v>533</v>
      </c>
      <c r="B63" s="364" t="s">
        <v>532</v>
      </c>
      <c r="C63" s="367">
        <v>0</v>
      </c>
      <c r="D63" s="367">
        <v>0</v>
      </c>
      <c r="E63" s="366">
        <v>0</v>
      </c>
      <c r="F63" s="330">
        <v>0</v>
      </c>
    </row>
    <row r="64" spans="1:8" ht="18">
      <c r="A64" s="365"/>
      <c r="B64" s="381"/>
      <c r="C64" s="367"/>
      <c r="D64" s="367"/>
      <c r="E64" s="366"/>
      <c r="F64" s="376"/>
    </row>
    <row r="65" spans="1:7" ht="18">
      <c r="A65" s="365" t="s">
        <v>531</v>
      </c>
      <c r="B65" s="364" t="s">
        <v>132</v>
      </c>
      <c r="C65" s="369">
        <f>551656+2500</f>
        <v>554156</v>
      </c>
      <c r="D65" s="386"/>
      <c r="E65" s="385"/>
      <c r="F65" s="361"/>
    </row>
    <row r="66" spans="1:7" ht="18">
      <c r="A66" s="365"/>
      <c r="B66" s="390" t="s">
        <v>530</v>
      </c>
      <c r="C66" s="387">
        <f>551656+2500</f>
        <v>554156</v>
      </c>
      <c r="D66" s="386"/>
      <c r="E66" s="385"/>
      <c r="F66" s="361"/>
    </row>
    <row r="67" spans="1:7" ht="18">
      <c r="A67" s="365"/>
      <c r="B67" s="388" t="s">
        <v>529</v>
      </c>
      <c r="C67" s="387">
        <v>0</v>
      </c>
      <c r="D67" s="386"/>
      <c r="E67" s="385"/>
      <c r="F67" s="361"/>
    </row>
    <row r="68" spans="1:7" ht="18">
      <c r="A68" s="365"/>
      <c r="B68" s="384" t="s">
        <v>528</v>
      </c>
      <c r="C68" s="367">
        <f>+C65-C66-C67</f>
        <v>0</v>
      </c>
      <c r="D68" s="367">
        <f>+D65-D66-D67</f>
        <v>0</v>
      </c>
      <c r="E68" s="367">
        <f>+E65-E66-E67</f>
        <v>0</v>
      </c>
      <c r="F68" s="330">
        <v>0</v>
      </c>
    </row>
    <row r="69" spans="1:7" ht="18">
      <c r="A69" s="365"/>
      <c r="B69" s="383"/>
      <c r="C69" s="379"/>
      <c r="D69" s="378"/>
      <c r="E69" s="377"/>
      <c r="F69" s="376"/>
    </row>
    <row r="70" spans="1:7" ht="18">
      <c r="A70" s="365" t="s">
        <v>527</v>
      </c>
      <c r="B70" s="364" t="s">
        <v>130</v>
      </c>
      <c r="C70" s="369">
        <v>0</v>
      </c>
      <c r="D70" s="386"/>
      <c r="E70" s="385"/>
      <c r="F70" s="361"/>
    </row>
    <row r="71" spans="1:7" ht="18">
      <c r="A71" s="365"/>
      <c r="B71" s="390" t="s">
        <v>526</v>
      </c>
      <c r="C71" s="387">
        <v>0</v>
      </c>
      <c r="D71" s="386"/>
      <c r="E71" s="385"/>
      <c r="F71" s="361"/>
    </row>
    <row r="72" spans="1:7" ht="18">
      <c r="A72" s="365"/>
      <c r="B72" s="388" t="s">
        <v>525</v>
      </c>
      <c r="C72" s="386">
        <v>0</v>
      </c>
      <c r="D72" s="386"/>
      <c r="E72" s="385"/>
      <c r="F72" s="361"/>
    </row>
    <row r="73" spans="1:7" ht="18">
      <c r="A73" s="365"/>
      <c r="B73" s="384" t="s">
        <v>524</v>
      </c>
      <c r="C73" s="367">
        <f>+C70-C71-C72</f>
        <v>0</v>
      </c>
      <c r="D73" s="367">
        <f>+D70-D71-D72</f>
        <v>0</v>
      </c>
      <c r="E73" s="367">
        <f>+E70-E71-E72</f>
        <v>0</v>
      </c>
      <c r="F73" s="330">
        <v>0</v>
      </c>
    </row>
    <row r="74" spans="1:7" ht="18">
      <c r="A74" s="365"/>
      <c r="B74" s="383"/>
      <c r="C74" s="379"/>
      <c r="D74" s="378"/>
      <c r="E74" s="377"/>
      <c r="F74" s="376"/>
      <c r="G74" s="318"/>
    </row>
    <row r="75" spans="1:7" ht="18">
      <c r="A75" s="365" t="s">
        <v>523</v>
      </c>
      <c r="B75" s="364" t="s">
        <v>522</v>
      </c>
      <c r="C75" s="369">
        <v>0</v>
      </c>
      <c r="D75" s="369">
        <v>0</v>
      </c>
      <c r="E75" s="368">
        <v>0</v>
      </c>
      <c r="F75" s="330">
        <v>0</v>
      </c>
    </row>
    <row r="76" spans="1:7" ht="18">
      <c r="A76" s="382"/>
      <c r="B76" s="381"/>
      <c r="C76" s="379"/>
      <c r="D76" s="378"/>
      <c r="E76" s="377"/>
      <c r="F76" s="376"/>
    </row>
    <row r="77" spans="1:7" ht="18">
      <c r="A77" s="380" t="s">
        <v>521</v>
      </c>
      <c r="B77" s="364" t="s">
        <v>128</v>
      </c>
      <c r="C77" s="367">
        <v>0</v>
      </c>
      <c r="D77" s="367">
        <v>0</v>
      </c>
      <c r="E77" s="366">
        <v>0</v>
      </c>
      <c r="F77" s="330">
        <v>0</v>
      </c>
    </row>
    <row r="78" spans="1:7" ht="18">
      <c r="A78" s="349"/>
      <c r="B78" s="378"/>
      <c r="C78" s="379"/>
      <c r="D78" s="378"/>
      <c r="E78" s="377"/>
      <c r="F78" s="376"/>
    </row>
    <row r="79" spans="1:7" ht="16.5" customHeight="1" thickBot="1">
      <c r="A79" s="360" t="s">
        <v>520</v>
      </c>
      <c r="B79" s="375" t="s">
        <v>519</v>
      </c>
      <c r="C79" s="358">
        <f>+C77+C75+C70+C65+C63</f>
        <v>554156</v>
      </c>
      <c r="D79" s="358">
        <f>+D77+D75+D73+D68+D63</f>
        <v>0</v>
      </c>
      <c r="E79" s="357">
        <f>+E77+E75+E73+E68+E63</f>
        <v>0</v>
      </c>
      <c r="F79" s="356">
        <f>E79/C79</f>
        <v>0</v>
      </c>
      <c r="G79" s="432"/>
    </row>
    <row r="80" spans="1:7" ht="16.5" customHeight="1" thickTop="1">
      <c r="A80" s="371"/>
      <c r="B80" s="374"/>
      <c r="C80" s="373"/>
      <c r="D80" s="363"/>
      <c r="E80" s="362"/>
      <c r="F80" s="361"/>
    </row>
    <row r="81" spans="1:6" ht="16.5" customHeight="1">
      <c r="A81" s="371"/>
      <c r="B81" s="372" t="s">
        <v>518</v>
      </c>
      <c r="C81" s="363"/>
      <c r="D81" s="363"/>
      <c r="E81" s="362"/>
      <c r="F81" s="361"/>
    </row>
    <row r="82" spans="1:6" ht="16.5" customHeight="1">
      <c r="A82" s="371"/>
      <c r="B82" s="370"/>
      <c r="C82" s="363"/>
      <c r="D82" s="363"/>
      <c r="E82" s="362"/>
      <c r="F82" s="361"/>
    </row>
    <row r="83" spans="1:6" ht="16.5" customHeight="1">
      <c r="A83" s="365" t="s">
        <v>517</v>
      </c>
      <c r="B83" s="364" t="s">
        <v>516</v>
      </c>
      <c r="C83" s="367">
        <v>0</v>
      </c>
      <c r="D83" s="367">
        <v>0</v>
      </c>
      <c r="E83" s="366">
        <v>0</v>
      </c>
      <c r="F83" s="330">
        <v>0</v>
      </c>
    </row>
    <row r="84" spans="1:6" ht="16.5" customHeight="1">
      <c r="A84" s="365"/>
      <c r="B84" s="364"/>
      <c r="C84" s="363"/>
      <c r="D84" s="363"/>
      <c r="E84" s="362"/>
      <c r="F84" s="361"/>
    </row>
    <row r="85" spans="1:6" ht="16.5" customHeight="1">
      <c r="A85" s="365" t="s">
        <v>515</v>
      </c>
      <c r="B85" s="364" t="s">
        <v>514</v>
      </c>
      <c r="C85" s="367">
        <v>0</v>
      </c>
      <c r="D85" s="367">
        <v>0</v>
      </c>
      <c r="E85" s="366">
        <v>0</v>
      </c>
      <c r="F85" s="330">
        <v>0</v>
      </c>
    </row>
    <row r="86" spans="1:6" ht="16.5" customHeight="1">
      <c r="A86" s="365"/>
      <c r="B86" s="364"/>
      <c r="C86" s="363"/>
      <c r="D86" s="363"/>
      <c r="E86" s="362"/>
      <c r="F86" s="361"/>
    </row>
    <row r="87" spans="1:6" ht="16.5" customHeight="1">
      <c r="A87" s="365" t="s">
        <v>513</v>
      </c>
      <c r="B87" s="364" t="s">
        <v>512</v>
      </c>
      <c r="C87" s="369">
        <v>0</v>
      </c>
      <c r="D87" s="369">
        <v>0</v>
      </c>
      <c r="E87" s="368">
        <v>0</v>
      </c>
      <c r="F87" s="330">
        <v>0</v>
      </c>
    </row>
    <row r="88" spans="1:6" ht="24" customHeight="1">
      <c r="A88" s="365"/>
      <c r="B88" s="364"/>
      <c r="C88" s="363"/>
      <c r="D88" s="363"/>
      <c r="E88" s="362"/>
      <c r="F88" s="361"/>
    </row>
    <row r="89" spans="1:6" ht="18">
      <c r="A89" s="365" t="s">
        <v>511</v>
      </c>
      <c r="B89" s="364" t="s">
        <v>510</v>
      </c>
      <c r="C89" s="367">
        <v>0</v>
      </c>
      <c r="D89" s="367">
        <v>0</v>
      </c>
      <c r="E89" s="366">
        <v>0</v>
      </c>
      <c r="F89" s="330">
        <v>0</v>
      </c>
    </row>
    <row r="90" spans="1:6" ht="18">
      <c r="A90" s="365"/>
      <c r="B90" s="364"/>
      <c r="C90" s="363"/>
      <c r="D90" s="363"/>
      <c r="E90" s="362"/>
      <c r="F90" s="361"/>
    </row>
    <row r="91" spans="1:6" ht="18.600000000000001" thickBot="1">
      <c r="A91" s="360" t="s">
        <v>509</v>
      </c>
      <c r="B91" s="359" t="s">
        <v>508</v>
      </c>
      <c r="C91" s="358">
        <f>+C89+C87+C85+C83</f>
        <v>0</v>
      </c>
      <c r="D91" s="404">
        <f>+D89+D87+D85+D83</f>
        <v>0</v>
      </c>
      <c r="E91" s="358">
        <f>+E89+E87+E85+E83</f>
        <v>0</v>
      </c>
      <c r="F91" s="356">
        <v>0</v>
      </c>
    </row>
    <row r="92" spans="1:6" ht="22.5" customHeight="1" thickTop="1">
      <c r="A92" s="349"/>
      <c r="B92" s="354"/>
      <c r="C92" s="353"/>
      <c r="D92" s="352"/>
      <c r="E92" s="351"/>
      <c r="F92" s="350"/>
    </row>
    <row r="93" spans="1:6" ht="18">
      <c r="A93" s="349"/>
      <c r="B93" s="333" t="s">
        <v>507</v>
      </c>
      <c r="C93" s="348">
        <f>+C31+C46+C59+C79+C91</f>
        <v>23207930</v>
      </c>
      <c r="D93" s="348">
        <f>+D31+D46+D59+D79+D91</f>
        <v>0</v>
      </c>
      <c r="E93" s="347">
        <f>+E31+E46+E59+E79+E91</f>
        <v>0</v>
      </c>
      <c r="F93" s="330">
        <f>E93/C93</f>
        <v>0</v>
      </c>
    </row>
    <row r="94" spans="1:6" ht="18.600000000000001" thickBot="1">
      <c r="A94" s="346"/>
      <c r="B94" s="345"/>
      <c r="C94" s="344"/>
      <c r="D94" s="343"/>
      <c r="E94" s="342"/>
      <c r="F94" s="341"/>
    </row>
    <row r="95" spans="1:6" s="318" customFormat="1" ht="10.5" customHeight="1" thickTop="1">
      <c r="A95" s="334"/>
      <c r="B95" s="339"/>
      <c r="C95" s="338"/>
      <c r="D95" s="337"/>
      <c r="E95" s="336"/>
      <c r="F95" s="335"/>
    </row>
    <row r="96" spans="1:6" s="318" customFormat="1" ht="18">
      <c r="A96" s="334"/>
      <c r="B96" s="340" t="s">
        <v>506</v>
      </c>
      <c r="C96" s="331">
        <f>C93-C99</f>
        <v>22653774</v>
      </c>
      <c r="D96" s="331">
        <f>+D93-D99</f>
        <v>0</v>
      </c>
      <c r="E96" s="331">
        <f>+E93-E99</f>
        <v>0</v>
      </c>
      <c r="F96" s="330">
        <f>E96/C96</f>
        <v>0</v>
      </c>
    </row>
    <row r="97" spans="1:7" ht="6" customHeight="1" thickBot="1">
      <c r="A97" s="329"/>
      <c r="B97" s="328"/>
      <c r="C97" s="327"/>
      <c r="D97" s="326"/>
      <c r="E97" s="325"/>
      <c r="F97" s="324"/>
      <c r="G97" s="318"/>
    </row>
    <row r="98" spans="1:7" ht="10.5" customHeight="1" thickTop="1">
      <c r="A98" s="334"/>
      <c r="B98" s="339"/>
      <c r="C98" s="338"/>
      <c r="D98" s="337"/>
      <c r="E98" s="336"/>
      <c r="F98" s="335"/>
      <c r="G98" s="318"/>
    </row>
    <row r="99" spans="1:7" ht="18">
      <c r="A99" s="334"/>
      <c r="B99" s="333" t="s">
        <v>505</v>
      </c>
      <c r="C99" s="331">
        <f>C79</f>
        <v>554156</v>
      </c>
      <c r="D99" s="331">
        <f>+D79</f>
        <v>0</v>
      </c>
      <c r="E99" s="331">
        <f>+E79</f>
        <v>0</v>
      </c>
      <c r="F99" s="330">
        <f>E99/C99</f>
        <v>0</v>
      </c>
      <c r="G99" s="318"/>
    </row>
    <row r="100" spans="1:7" ht="9.75" customHeight="1" thickBot="1">
      <c r="A100" s="329"/>
      <c r="B100" s="328"/>
      <c r="C100" s="327"/>
      <c r="D100" s="326"/>
      <c r="E100" s="325"/>
      <c r="F100" s="324"/>
      <c r="G100" s="318"/>
    </row>
    <row r="101" spans="1:7" ht="9" customHeight="1" thickTop="1">
      <c r="A101" s="323"/>
      <c r="B101" s="323"/>
      <c r="C101" s="322"/>
      <c r="D101" s="321"/>
      <c r="E101" s="321"/>
      <c r="F101" s="320"/>
    </row>
    <row r="102" spans="1:7" ht="45" customHeight="1">
      <c r="A102" s="603" t="s">
        <v>504</v>
      </c>
      <c r="B102" s="603"/>
      <c r="C102" s="603"/>
      <c r="D102" s="603"/>
      <c r="E102" s="603"/>
      <c r="F102" s="603"/>
    </row>
    <row r="103" spans="1:7" ht="27.75" customHeight="1">
      <c r="A103" s="603" t="s">
        <v>503</v>
      </c>
      <c r="B103" s="603"/>
      <c r="C103" s="603"/>
      <c r="D103" s="603"/>
      <c r="E103" s="603"/>
      <c r="F103" s="603"/>
    </row>
    <row r="104" spans="1:7" ht="71.25" customHeight="1">
      <c r="A104" s="603" t="s">
        <v>502</v>
      </c>
      <c r="B104" s="603"/>
      <c r="C104" s="603"/>
      <c r="D104" s="603"/>
      <c r="E104" s="603"/>
      <c r="F104" s="603"/>
      <c r="G104" s="318"/>
    </row>
    <row r="105" spans="1:7" ht="7.5" customHeight="1"/>
    <row r="106" spans="1:7" ht="31.5" customHeight="1"/>
  </sheetData>
  <sheetProtection selectLockedCells="1" selectUnlockedCells="1"/>
  <mergeCells count="13">
    <mergeCell ref="A104:F104"/>
    <mergeCell ref="E7:E8"/>
    <mergeCell ref="F7:F8"/>
    <mergeCell ref="A102:F102"/>
    <mergeCell ref="A103:F103"/>
    <mergeCell ref="A7:A8"/>
    <mergeCell ref="B7:B8"/>
    <mergeCell ref="C7:C8"/>
    <mergeCell ref="D7:D8"/>
    <mergeCell ref="A1:F1"/>
    <mergeCell ref="A3:F3"/>
    <mergeCell ref="A4:F4"/>
    <mergeCell ref="A5:F5"/>
  </mergeCells>
  <pageMargins left="0.74803149606299213" right="0.74803149606299213" top="0.98425196850393704" bottom="0.78740157480314965" header="0.51181102362204722" footer="0.51181102362204722"/>
  <pageSetup paperSize="9" scale="34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69"/>
  <sheetViews>
    <sheetView view="pageBreakPreview" zoomScale="60" zoomScaleNormal="100" workbookViewId="0">
      <selection activeCell="I178" sqref="I178"/>
    </sheetView>
  </sheetViews>
  <sheetFormatPr defaultColWidth="9.109375" defaultRowHeight="13.2"/>
  <cols>
    <col min="1" max="1" width="11.88671875" style="436" customWidth="1"/>
    <col min="2" max="2" width="95.109375" style="436" customWidth="1"/>
    <col min="3" max="5" width="19.33203125" style="437" customWidth="1"/>
    <col min="6" max="16384" width="9.109375" style="436"/>
  </cols>
  <sheetData>
    <row r="1" spans="1:5" s="438" customFormat="1" ht="39.6">
      <c r="A1" s="446" t="s">
        <v>757</v>
      </c>
      <c r="B1" s="446" t="s">
        <v>756</v>
      </c>
      <c r="C1" s="445" t="s">
        <v>755</v>
      </c>
      <c r="D1" s="445" t="s">
        <v>754</v>
      </c>
      <c r="E1" s="445" t="s">
        <v>753</v>
      </c>
    </row>
    <row r="2" spans="1:5" s="438" customFormat="1">
      <c r="A2" s="441">
        <v>10002</v>
      </c>
      <c r="B2" s="440" t="s">
        <v>752</v>
      </c>
      <c r="C2" s="439">
        <v>3600000</v>
      </c>
      <c r="D2" s="439">
        <v>3608500</v>
      </c>
      <c r="E2" s="439">
        <v>3608500</v>
      </c>
    </row>
    <row r="3" spans="1:5" s="438" customFormat="1">
      <c r="A3" s="444">
        <v>10003</v>
      </c>
      <c r="B3" s="443" t="s">
        <v>751</v>
      </c>
      <c r="C3" s="442">
        <v>405000</v>
      </c>
      <c r="D3" s="442">
        <v>406000</v>
      </c>
      <c r="E3" s="442">
        <v>406000</v>
      </c>
    </row>
    <row r="4" spans="1:5" s="438" customFormat="1">
      <c r="A4" s="441">
        <v>10004</v>
      </c>
      <c r="B4" s="440" t="s">
        <v>750</v>
      </c>
      <c r="C4" s="439">
        <v>1010000</v>
      </c>
      <c r="D4" s="439">
        <v>1008000</v>
      </c>
      <c r="E4" s="439">
        <v>1008000</v>
      </c>
    </row>
    <row r="5" spans="1:5" s="438" customFormat="1">
      <c r="A5" s="444">
        <v>10005</v>
      </c>
      <c r="B5" s="443" t="s">
        <v>749</v>
      </c>
      <c r="C5" s="442">
        <v>460000</v>
      </c>
      <c r="D5" s="442">
        <v>458000</v>
      </c>
      <c r="E5" s="442">
        <v>458000</v>
      </c>
    </row>
    <row r="6" spans="1:5" s="438" customFormat="1">
      <c r="A6" s="441">
        <v>10006</v>
      </c>
      <c r="B6" s="440" t="s">
        <v>748</v>
      </c>
      <c r="C6" s="439">
        <v>340800</v>
      </c>
      <c r="D6" s="439">
        <v>341500</v>
      </c>
      <c r="E6" s="439">
        <v>341500</v>
      </c>
    </row>
    <row r="7" spans="1:5" s="438" customFormat="1">
      <c r="A7" s="444">
        <v>10007</v>
      </c>
      <c r="B7" s="443" t="s">
        <v>747</v>
      </c>
      <c r="C7" s="442">
        <v>704076.48</v>
      </c>
      <c r="D7" s="442">
        <v>704076.48</v>
      </c>
      <c r="E7" s="442">
        <v>704076.48</v>
      </c>
    </row>
    <row r="8" spans="1:5" s="438" customFormat="1">
      <c r="A8" s="441">
        <v>10008</v>
      </c>
      <c r="B8" s="440" t="s">
        <v>746</v>
      </c>
      <c r="C8" s="439">
        <v>162479.04000000001</v>
      </c>
      <c r="D8" s="439">
        <v>162479.04000000001</v>
      </c>
      <c r="E8" s="439">
        <v>162479.04000000001</v>
      </c>
    </row>
    <row r="9" spans="1:5" s="438" customFormat="1">
      <c r="A9" s="444">
        <v>10009</v>
      </c>
      <c r="B9" s="443" t="s">
        <v>745</v>
      </c>
      <c r="C9" s="442">
        <v>241000</v>
      </c>
      <c r="D9" s="442">
        <v>241000</v>
      </c>
      <c r="E9" s="442">
        <v>241000</v>
      </c>
    </row>
    <row r="10" spans="1:5" s="438" customFormat="1">
      <c r="A10" s="441">
        <v>10010</v>
      </c>
      <c r="B10" s="440" t="s">
        <v>744</v>
      </c>
      <c r="C10" s="439">
        <v>74000</v>
      </c>
      <c r="D10" s="439">
        <v>74000</v>
      </c>
      <c r="E10" s="439">
        <v>74000</v>
      </c>
    </row>
    <row r="11" spans="1:5" s="438" customFormat="1">
      <c r="A11" s="444">
        <v>10011</v>
      </c>
      <c r="B11" s="443" t="s">
        <v>743</v>
      </c>
      <c r="C11" s="442">
        <v>6000</v>
      </c>
      <c r="D11" s="442">
        <v>6000</v>
      </c>
      <c r="E11" s="442">
        <v>6000</v>
      </c>
    </row>
    <row r="12" spans="1:5" s="438" customFormat="1">
      <c r="A12" s="441">
        <v>10012</v>
      </c>
      <c r="B12" s="440" t="s">
        <v>742</v>
      </c>
      <c r="C12" s="439">
        <v>10000</v>
      </c>
      <c r="D12" s="439">
        <v>10000</v>
      </c>
      <c r="E12" s="439">
        <v>10000</v>
      </c>
    </row>
    <row r="13" spans="1:5" s="438" customFormat="1">
      <c r="A13" s="444">
        <v>10013</v>
      </c>
      <c r="B13" s="443" t="s">
        <v>741</v>
      </c>
      <c r="C13" s="442">
        <v>1798817.78</v>
      </c>
      <c r="D13" s="442">
        <v>0</v>
      </c>
      <c r="E13" s="442">
        <v>0</v>
      </c>
    </row>
    <row r="14" spans="1:5" s="438" customFormat="1">
      <c r="A14" s="441">
        <v>10014</v>
      </c>
      <c r="B14" s="440" t="s">
        <v>740</v>
      </c>
      <c r="C14" s="439">
        <v>54639.9</v>
      </c>
      <c r="D14" s="439">
        <v>0</v>
      </c>
      <c r="E14" s="439">
        <v>0</v>
      </c>
    </row>
    <row r="15" spans="1:5" s="438" customFormat="1">
      <c r="A15" s="444">
        <v>10015</v>
      </c>
      <c r="B15" s="443" t="s">
        <v>739</v>
      </c>
      <c r="C15" s="442">
        <v>5454000</v>
      </c>
      <c r="D15" s="442">
        <v>5640000</v>
      </c>
      <c r="E15" s="442">
        <v>5708000</v>
      </c>
    </row>
    <row r="16" spans="1:5" s="438" customFormat="1">
      <c r="A16" s="441">
        <v>10016</v>
      </c>
      <c r="B16" s="440" t="s">
        <v>738</v>
      </c>
      <c r="C16" s="439">
        <v>464000</v>
      </c>
      <c r="D16" s="439">
        <v>480000</v>
      </c>
      <c r="E16" s="439">
        <v>485000</v>
      </c>
    </row>
    <row r="17" spans="1:5" s="438" customFormat="1">
      <c r="A17" s="444">
        <v>10019</v>
      </c>
      <c r="B17" s="443" t="s">
        <v>737</v>
      </c>
      <c r="C17" s="442">
        <v>205000</v>
      </c>
      <c r="D17" s="442">
        <v>205000</v>
      </c>
      <c r="E17" s="442">
        <v>205000</v>
      </c>
    </row>
    <row r="18" spans="1:5" s="438" customFormat="1">
      <c r="A18" s="441">
        <v>10020</v>
      </c>
      <c r="B18" s="440" t="s">
        <v>736</v>
      </c>
      <c r="C18" s="439">
        <v>10000</v>
      </c>
      <c r="D18" s="439">
        <v>10000</v>
      </c>
      <c r="E18" s="439">
        <v>10000</v>
      </c>
    </row>
    <row r="19" spans="1:5" s="438" customFormat="1">
      <c r="A19" s="444">
        <v>10021</v>
      </c>
      <c r="B19" s="443" t="s">
        <v>735</v>
      </c>
      <c r="C19" s="442">
        <v>4000</v>
      </c>
      <c r="D19" s="442">
        <v>4000</v>
      </c>
      <c r="E19" s="442">
        <v>4000</v>
      </c>
    </row>
    <row r="20" spans="1:5" s="438" customFormat="1">
      <c r="A20" s="444">
        <v>10033</v>
      </c>
      <c r="B20" s="443" t="s">
        <v>734</v>
      </c>
      <c r="C20" s="442">
        <v>7500</v>
      </c>
      <c r="D20" s="442">
        <v>7500</v>
      </c>
      <c r="E20" s="442">
        <v>7500</v>
      </c>
    </row>
    <row r="21" spans="1:5" s="438" customFormat="1" ht="26.4">
      <c r="A21" s="444">
        <v>10063</v>
      </c>
      <c r="B21" s="443" t="s">
        <v>733</v>
      </c>
      <c r="C21" s="442">
        <v>205000</v>
      </c>
      <c r="D21" s="442">
        <v>205000</v>
      </c>
      <c r="E21" s="442">
        <v>205000</v>
      </c>
    </row>
    <row r="22" spans="1:5" s="438" customFormat="1">
      <c r="A22" s="441">
        <v>10065</v>
      </c>
      <c r="B22" s="440" t="s">
        <v>732</v>
      </c>
      <c r="C22" s="439">
        <v>800</v>
      </c>
      <c r="D22" s="439">
        <v>800</v>
      </c>
      <c r="E22" s="439">
        <v>800</v>
      </c>
    </row>
    <row r="23" spans="1:5" s="438" customFormat="1">
      <c r="A23" s="444">
        <v>10066</v>
      </c>
      <c r="B23" s="443" t="s">
        <v>731</v>
      </c>
      <c r="C23" s="442">
        <v>800</v>
      </c>
      <c r="D23" s="442">
        <v>800</v>
      </c>
      <c r="E23" s="442">
        <v>800</v>
      </c>
    </row>
    <row r="24" spans="1:5" s="438" customFormat="1">
      <c r="A24" s="441">
        <v>10069</v>
      </c>
      <c r="B24" s="440" t="s">
        <v>730</v>
      </c>
      <c r="C24" s="439">
        <v>3400</v>
      </c>
      <c r="D24" s="439">
        <v>3400</v>
      </c>
      <c r="E24" s="439">
        <v>3400</v>
      </c>
    </row>
    <row r="25" spans="1:5" s="438" customFormat="1">
      <c r="A25" s="444">
        <v>10070</v>
      </c>
      <c r="B25" s="443" t="s">
        <v>729</v>
      </c>
      <c r="C25" s="442">
        <v>530</v>
      </c>
      <c r="D25" s="442">
        <v>530</v>
      </c>
      <c r="E25" s="442">
        <v>530</v>
      </c>
    </row>
    <row r="26" spans="1:5" s="438" customFormat="1">
      <c r="A26" s="444">
        <v>10076</v>
      </c>
      <c r="B26" s="443" t="s">
        <v>728</v>
      </c>
      <c r="C26" s="442">
        <v>34</v>
      </c>
      <c r="D26" s="442">
        <v>34</v>
      </c>
      <c r="E26" s="442">
        <v>34</v>
      </c>
    </row>
    <row r="27" spans="1:5" s="438" customFormat="1">
      <c r="A27" s="441">
        <v>10077</v>
      </c>
      <c r="B27" s="440" t="s">
        <v>727</v>
      </c>
      <c r="C27" s="439">
        <v>170</v>
      </c>
      <c r="D27" s="439">
        <v>170</v>
      </c>
      <c r="E27" s="439">
        <v>170</v>
      </c>
    </row>
    <row r="28" spans="1:5" s="438" customFormat="1">
      <c r="A28" s="444">
        <v>10078</v>
      </c>
      <c r="B28" s="443" t="s">
        <v>726</v>
      </c>
      <c r="C28" s="442">
        <v>89</v>
      </c>
      <c r="D28" s="442">
        <v>89</v>
      </c>
      <c r="E28" s="442">
        <v>89</v>
      </c>
    </row>
    <row r="29" spans="1:5" s="438" customFormat="1">
      <c r="A29" s="441">
        <v>10082</v>
      </c>
      <c r="B29" s="440" t="s">
        <v>725</v>
      </c>
      <c r="C29" s="439">
        <v>5000</v>
      </c>
      <c r="D29" s="439">
        <v>5000</v>
      </c>
      <c r="E29" s="439">
        <v>5000</v>
      </c>
    </row>
    <row r="30" spans="1:5" s="438" customFormat="1">
      <c r="A30" s="444">
        <v>10083</v>
      </c>
      <c r="B30" s="443" t="s">
        <v>724</v>
      </c>
      <c r="C30" s="442">
        <v>13000</v>
      </c>
      <c r="D30" s="442">
        <v>13000</v>
      </c>
      <c r="E30" s="442">
        <v>13000</v>
      </c>
    </row>
    <row r="31" spans="1:5" s="438" customFormat="1">
      <c r="A31" s="441">
        <v>10084</v>
      </c>
      <c r="B31" s="440" t="s">
        <v>723</v>
      </c>
      <c r="C31" s="439">
        <v>10000</v>
      </c>
      <c r="D31" s="439">
        <v>10000</v>
      </c>
      <c r="E31" s="439">
        <v>10000</v>
      </c>
    </row>
    <row r="32" spans="1:5" s="438" customFormat="1" ht="26.4">
      <c r="A32" s="444">
        <v>10085</v>
      </c>
      <c r="B32" s="443" t="s">
        <v>722</v>
      </c>
      <c r="C32" s="442">
        <v>2500</v>
      </c>
      <c r="D32" s="442">
        <v>2500</v>
      </c>
      <c r="E32" s="442">
        <v>2500</v>
      </c>
    </row>
    <row r="33" spans="1:5" s="438" customFormat="1" ht="26.4">
      <c r="A33" s="441">
        <v>10086</v>
      </c>
      <c r="B33" s="440" t="s">
        <v>721</v>
      </c>
      <c r="C33" s="439">
        <v>12500</v>
      </c>
      <c r="D33" s="439">
        <v>12500</v>
      </c>
      <c r="E33" s="439">
        <v>12500</v>
      </c>
    </row>
    <row r="34" spans="1:5" s="438" customFormat="1">
      <c r="A34" s="444">
        <v>10087</v>
      </c>
      <c r="B34" s="443" t="s">
        <v>720</v>
      </c>
      <c r="C34" s="442">
        <v>900</v>
      </c>
      <c r="D34" s="442">
        <v>900</v>
      </c>
      <c r="E34" s="442">
        <v>900</v>
      </c>
    </row>
    <row r="35" spans="1:5" s="438" customFormat="1">
      <c r="A35" s="441">
        <v>10088</v>
      </c>
      <c r="B35" s="440" t="s">
        <v>719</v>
      </c>
      <c r="C35" s="439">
        <v>3000</v>
      </c>
      <c r="D35" s="439">
        <v>3000</v>
      </c>
      <c r="E35" s="439">
        <v>3000</v>
      </c>
    </row>
    <row r="36" spans="1:5" s="438" customFormat="1">
      <c r="A36" s="444">
        <v>10089</v>
      </c>
      <c r="B36" s="443" t="s">
        <v>718</v>
      </c>
      <c r="C36" s="442">
        <v>200</v>
      </c>
      <c r="D36" s="442">
        <v>200</v>
      </c>
      <c r="E36" s="442">
        <v>200</v>
      </c>
    </row>
    <row r="37" spans="1:5" s="438" customFormat="1">
      <c r="A37" s="441">
        <v>10090</v>
      </c>
      <c r="B37" s="440" t="s">
        <v>717</v>
      </c>
      <c r="C37" s="439">
        <v>800</v>
      </c>
      <c r="D37" s="439">
        <v>800</v>
      </c>
      <c r="E37" s="439">
        <v>800</v>
      </c>
    </row>
    <row r="38" spans="1:5" s="438" customFormat="1">
      <c r="A38" s="444">
        <v>10091</v>
      </c>
      <c r="B38" s="443" t="s">
        <v>716</v>
      </c>
      <c r="C38" s="442">
        <v>1000</v>
      </c>
      <c r="D38" s="442">
        <v>1000</v>
      </c>
      <c r="E38" s="442">
        <v>1000</v>
      </c>
    </row>
    <row r="39" spans="1:5" s="438" customFormat="1">
      <c r="A39" s="441">
        <v>10092</v>
      </c>
      <c r="B39" s="440" t="s">
        <v>715</v>
      </c>
      <c r="C39" s="439">
        <v>250</v>
      </c>
      <c r="D39" s="439">
        <v>250</v>
      </c>
      <c r="E39" s="439">
        <v>250</v>
      </c>
    </row>
    <row r="40" spans="1:5" s="438" customFormat="1">
      <c r="A40" s="444">
        <v>10093</v>
      </c>
      <c r="B40" s="443" t="s">
        <v>714</v>
      </c>
      <c r="C40" s="442">
        <v>500</v>
      </c>
      <c r="D40" s="442">
        <v>500</v>
      </c>
      <c r="E40" s="442">
        <v>500</v>
      </c>
    </row>
    <row r="41" spans="1:5" s="438" customFormat="1">
      <c r="A41" s="441">
        <v>10094</v>
      </c>
      <c r="B41" s="440" t="s">
        <v>713</v>
      </c>
      <c r="C41" s="439">
        <v>400</v>
      </c>
      <c r="D41" s="439">
        <v>400</v>
      </c>
      <c r="E41" s="439">
        <v>400</v>
      </c>
    </row>
    <row r="42" spans="1:5" s="438" customFormat="1">
      <c r="A42" s="444">
        <v>10095</v>
      </c>
      <c r="B42" s="443" t="s">
        <v>712</v>
      </c>
      <c r="C42" s="442">
        <v>400</v>
      </c>
      <c r="D42" s="442">
        <v>400</v>
      </c>
      <c r="E42" s="442">
        <v>400</v>
      </c>
    </row>
    <row r="43" spans="1:5" s="438" customFormat="1">
      <c r="A43" s="441">
        <v>10096</v>
      </c>
      <c r="B43" s="440" t="s">
        <v>711</v>
      </c>
      <c r="C43" s="439">
        <v>700</v>
      </c>
      <c r="D43" s="439">
        <v>700</v>
      </c>
      <c r="E43" s="439">
        <v>700</v>
      </c>
    </row>
    <row r="44" spans="1:5" s="438" customFormat="1" ht="26.4">
      <c r="A44" s="444">
        <v>10097</v>
      </c>
      <c r="B44" s="443" t="s">
        <v>710</v>
      </c>
      <c r="C44" s="442">
        <v>500</v>
      </c>
      <c r="D44" s="442">
        <v>500</v>
      </c>
      <c r="E44" s="442">
        <v>500</v>
      </c>
    </row>
    <row r="45" spans="1:5" s="438" customFormat="1">
      <c r="A45" s="444">
        <v>10103</v>
      </c>
      <c r="B45" s="443" t="s">
        <v>709</v>
      </c>
      <c r="C45" s="442">
        <v>64300</v>
      </c>
      <c r="D45" s="442">
        <v>64300</v>
      </c>
      <c r="E45" s="442">
        <v>64300</v>
      </c>
    </row>
    <row r="46" spans="1:5" s="438" customFormat="1">
      <c r="A46" s="441">
        <v>10104</v>
      </c>
      <c r="B46" s="440" t="s">
        <v>708</v>
      </c>
      <c r="C46" s="439">
        <v>4500</v>
      </c>
      <c r="D46" s="439">
        <v>4500</v>
      </c>
      <c r="E46" s="439">
        <v>4500</v>
      </c>
    </row>
    <row r="47" spans="1:5" s="438" customFormat="1">
      <c r="A47" s="444">
        <v>10105</v>
      </c>
      <c r="B47" s="443" t="s">
        <v>707</v>
      </c>
      <c r="C47" s="442">
        <v>5848</v>
      </c>
      <c r="D47" s="442">
        <v>5848</v>
      </c>
      <c r="E47" s="442">
        <v>5848</v>
      </c>
    </row>
    <row r="48" spans="1:5" s="438" customFormat="1">
      <c r="A48" s="444">
        <v>10115</v>
      </c>
      <c r="B48" s="443" t="s">
        <v>706</v>
      </c>
      <c r="C48" s="442">
        <v>6500</v>
      </c>
      <c r="D48" s="442">
        <v>6500</v>
      </c>
      <c r="E48" s="442">
        <v>6500</v>
      </c>
    </row>
    <row r="49" spans="1:5" s="438" customFormat="1">
      <c r="A49" s="441">
        <v>10116</v>
      </c>
      <c r="B49" s="440" t="s">
        <v>705</v>
      </c>
      <c r="C49" s="439">
        <v>170</v>
      </c>
      <c r="D49" s="439">
        <v>170</v>
      </c>
      <c r="E49" s="439">
        <v>170</v>
      </c>
    </row>
    <row r="50" spans="1:5" s="438" customFormat="1">
      <c r="A50" s="444">
        <v>10117</v>
      </c>
      <c r="B50" s="443" t="s">
        <v>704</v>
      </c>
      <c r="C50" s="442">
        <v>147074.85999999999</v>
      </c>
      <c r="D50" s="442">
        <v>148001.60000000001</v>
      </c>
      <c r="E50" s="442">
        <v>148001.60000000001</v>
      </c>
    </row>
    <row r="51" spans="1:5" s="438" customFormat="1">
      <c r="A51" s="441">
        <v>10118</v>
      </c>
      <c r="B51" s="440" t="s">
        <v>703</v>
      </c>
      <c r="C51" s="439">
        <v>1500</v>
      </c>
      <c r="D51" s="439">
        <v>1500</v>
      </c>
      <c r="E51" s="439">
        <v>1500</v>
      </c>
    </row>
    <row r="52" spans="1:5" s="438" customFormat="1">
      <c r="A52" s="444">
        <v>10119</v>
      </c>
      <c r="B52" s="443" t="s">
        <v>702</v>
      </c>
      <c r="C52" s="442">
        <v>12630</v>
      </c>
      <c r="D52" s="442">
        <v>12630</v>
      </c>
      <c r="E52" s="442">
        <v>12630</v>
      </c>
    </row>
    <row r="53" spans="1:5" s="438" customFormat="1">
      <c r="A53" s="441">
        <v>10121</v>
      </c>
      <c r="B53" s="440" t="s">
        <v>701</v>
      </c>
      <c r="C53" s="439">
        <v>4000</v>
      </c>
      <c r="D53" s="439">
        <v>4000</v>
      </c>
      <c r="E53" s="439">
        <v>4000</v>
      </c>
    </row>
    <row r="54" spans="1:5" s="438" customFormat="1">
      <c r="A54" s="444">
        <v>10122</v>
      </c>
      <c r="B54" s="443" t="s">
        <v>700</v>
      </c>
      <c r="C54" s="442">
        <v>85</v>
      </c>
      <c r="D54" s="442">
        <v>85</v>
      </c>
      <c r="E54" s="442">
        <v>85</v>
      </c>
    </row>
    <row r="55" spans="1:5" s="438" customFormat="1">
      <c r="A55" s="441">
        <v>10126</v>
      </c>
      <c r="B55" s="440" t="s">
        <v>699</v>
      </c>
      <c r="C55" s="439">
        <v>1615</v>
      </c>
      <c r="D55" s="439">
        <v>1615</v>
      </c>
      <c r="E55" s="439">
        <v>1615</v>
      </c>
    </row>
    <row r="56" spans="1:5" s="438" customFormat="1">
      <c r="A56" s="441">
        <v>10132</v>
      </c>
      <c r="B56" s="440" t="s">
        <v>698</v>
      </c>
      <c r="C56" s="439">
        <v>0</v>
      </c>
      <c r="D56" s="439">
        <v>0</v>
      </c>
      <c r="E56" s="439">
        <v>0</v>
      </c>
    </row>
    <row r="57" spans="1:5" s="438" customFormat="1">
      <c r="A57" s="444">
        <v>10133</v>
      </c>
      <c r="B57" s="443" t="s">
        <v>697</v>
      </c>
      <c r="C57" s="442">
        <v>69000</v>
      </c>
      <c r="D57" s="442">
        <v>69000</v>
      </c>
      <c r="E57" s="442">
        <v>69000</v>
      </c>
    </row>
    <row r="58" spans="1:5" s="438" customFormat="1">
      <c r="A58" s="441">
        <v>10134</v>
      </c>
      <c r="B58" s="440" t="s">
        <v>696</v>
      </c>
      <c r="C58" s="439">
        <v>31390</v>
      </c>
      <c r="D58" s="439">
        <v>31390</v>
      </c>
      <c r="E58" s="439">
        <v>31390</v>
      </c>
    </row>
    <row r="59" spans="1:5" s="438" customFormat="1" ht="26.4">
      <c r="A59" s="441">
        <v>10136</v>
      </c>
      <c r="B59" s="440" t="s">
        <v>695</v>
      </c>
      <c r="C59" s="439">
        <v>13000</v>
      </c>
      <c r="D59" s="439">
        <v>20000</v>
      </c>
      <c r="E59" s="439">
        <v>20000</v>
      </c>
    </row>
    <row r="60" spans="1:5" s="438" customFormat="1">
      <c r="A60" s="444">
        <v>10143</v>
      </c>
      <c r="B60" s="443" t="s">
        <v>694</v>
      </c>
      <c r="C60" s="442">
        <v>56250</v>
      </c>
      <c r="D60" s="442">
        <v>56250</v>
      </c>
      <c r="E60" s="442">
        <v>56250</v>
      </c>
    </row>
    <row r="61" spans="1:5" s="438" customFormat="1">
      <c r="A61" s="441">
        <v>10144</v>
      </c>
      <c r="B61" s="440" t="s">
        <v>693</v>
      </c>
      <c r="C61" s="439">
        <v>7800</v>
      </c>
      <c r="D61" s="439">
        <v>7800</v>
      </c>
      <c r="E61" s="439">
        <v>7800</v>
      </c>
    </row>
    <row r="62" spans="1:5" s="438" customFormat="1">
      <c r="A62" s="444">
        <v>10145</v>
      </c>
      <c r="B62" s="443" t="s">
        <v>692</v>
      </c>
      <c r="C62" s="442">
        <v>4782</v>
      </c>
      <c r="D62" s="442">
        <v>4782</v>
      </c>
      <c r="E62" s="442">
        <v>4782</v>
      </c>
    </row>
    <row r="63" spans="1:5" s="438" customFormat="1">
      <c r="A63" s="441">
        <v>10146</v>
      </c>
      <c r="B63" s="440" t="s">
        <v>691</v>
      </c>
      <c r="C63" s="439">
        <v>663</v>
      </c>
      <c r="D63" s="439">
        <v>663</v>
      </c>
      <c r="E63" s="439">
        <v>663</v>
      </c>
    </row>
    <row r="64" spans="1:5" s="438" customFormat="1">
      <c r="A64" s="444">
        <v>10147</v>
      </c>
      <c r="B64" s="443" t="s">
        <v>690</v>
      </c>
      <c r="C64" s="442">
        <v>4000</v>
      </c>
      <c r="D64" s="442">
        <v>4000</v>
      </c>
      <c r="E64" s="442">
        <v>4000</v>
      </c>
    </row>
    <row r="65" spans="1:5" s="438" customFormat="1">
      <c r="A65" s="441">
        <v>10148</v>
      </c>
      <c r="B65" s="440" t="s">
        <v>689</v>
      </c>
      <c r="C65" s="439">
        <v>85</v>
      </c>
      <c r="D65" s="439">
        <v>85</v>
      </c>
      <c r="E65" s="439">
        <v>85</v>
      </c>
    </row>
    <row r="66" spans="1:5" s="438" customFormat="1">
      <c r="A66" s="441">
        <v>10154</v>
      </c>
      <c r="B66" s="440" t="s">
        <v>688</v>
      </c>
      <c r="C66" s="439">
        <v>20223.84</v>
      </c>
      <c r="D66" s="439">
        <v>20223.84</v>
      </c>
      <c r="E66" s="439">
        <v>20223.84</v>
      </c>
    </row>
    <row r="67" spans="1:5" s="438" customFormat="1">
      <c r="A67" s="444">
        <v>10155</v>
      </c>
      <c r="B67" s="443" t="s">
        <v>687</v>
      </c>
      <c r="C67" s="442">
        <v>6000</v>
      </c>
      <c r="D67" s="442">
        <v>6000</v>
      </c>
      <c r="E67" s="442">
        <v>6000</v>
      </c>
    </row>
    <row r="68" spans="1:5" s="438" customFormat="1">
      <c r="A68" s="441">
        <v>10156</v>
      </c>
      <c r="B68" s="440" t="s">
        <v>686</v>
      </c>
      <c r="C68" s="439">
        <v>2230</v>
      </c>
      <c r="D68" s="439">
        <v>2230</v>
      </c>
      <c r="E68" s="439">
        <v>2230</v>
      </c>
    </row>
    <row r="69" spans="1:5" s="438" customFormat="1">
      <c r="A69" s="441">
        <v>10165</v>
      </c>
      <c r="B69" s="440" t="s">
        <v>685</v>
      </c>
      <c r="C69" s="439">
        <v>25.5</v>
      </c>
      <c r="D69" s="439">
        <v>25.5</v>
      </c>
      <c r="E69" s="439">
        <v>25.5</v>
      </c>
    </row>
    <row r="70" spans="1:5" s="438" customFormat="1">
      <c r="A70" s="444">
        <v>10173</v>
      </c>
      <c r="B70" s="443" t="s">
        <v>684</v>
      </c>
      <c r="C70" s="442">
        <v>500</v>
      </c>
      <c r="D70" s="442">
        <v>500</v>
      </c>
      <c r="E70" s="442">
        <v>500</v>
      </c>
    </row>
    <row r="71" spans="1:5" s="438" customFormat="1">
      <c r="A71" s="441">
        <v>10174</v>
      </c>
      <c r="B71" s="440" t="s">
        <v>683</v>
      </c>
      <c r="C71" s="439">
        <v>1800</v>
      </c>
      <c r="D71" s="439">
        <v>1800</v>
      </c>
      <c r="E71" s="439">
        <v>1800</v>
      </c>
    </row>
    <row r="72" spans="1:5" s="438" customFormat="1">
      <c r="A72" s="444">
        <v>10175</v>
      </c>
      <c r="B72" s="443" t="s">
        <v>682</v>
      </c>
      <c r="C72" s="442">
        <v>5000</v>
      </c>
      <c r="D72" s="442">
        <v>5000</v>
      </c>
      <c r="E72" s="442">
        <v>5000</v>
      </c>
    </row>
    <row r="73" spans="1:5" s="438" customFormat="1">
      <c r="A73" s="441">
        <v>10176</v>
      </c>
      <c r="B73" s="440" t="s">
        <v>681</v>
      </c>
      <c r="C73" s="439">
        <v>578</v>
      </c>
      <c r="D73" s="439">
        <v>578</v>
      </c>
      <c r="E73" s="439">
        <v>578</v>
      </c>
    </row>
    <row r="74" spans="1:5" s="438" customFormat="1">
      <c r="A74" s="444">
        <v>10186</v>
      </c>
      <c r="B74" s="443" t="s">
        <v>680</v>
      </c>
      <c r="C74" s="442">
        <v>1000</v>
      </c>
      <c r="D74" s="442">
        <v>1000</v>
      </c>
      <c r="E74" s="442">
        <v>1000</v>
      </c>
    </row>
    <row r="75" spans="1:5" s="438" customFormat="1">
      <c r="A75" s="441">
        <v>10187</v>
      </c>
      <c r="B75" s="440" t="s">
        <v>679</v>
      </c>
      <c r="C75" s="439">
        <v>42.5</v>
      </c>
      <c r="D75" s="439">
        <v>42.5</v>
      </c>
      <c r="E75" s="439">
        <v>42.5</v>
      </c>
    </row>
    <row r="76" spans="1:5" s="438" customFormat="1">
      <c r="A76" s="444">
        <v>10188</v>
      </c>
      <c r="B76" s="443" t="s">
        <v>678</v>
      </c>
      <c r="C76" s="442">
        <v>15000</v>
      </c>
      <c r="D76" s="442">
        <v>15000</v>
      </c>
      <c r="E76" s="442">
        <v>15000</v>
      </c>
    </row>
    <row r="77" spans="1:5" s="438" customFormat="1">
      <c r="A77" s="441">
        <v>10189</v>
      </c>
      <c r="B77" s="440" t="s">
        <v>677</v>
      </c>
      <c r="C77" s="439">
        <v>1275</v>
      </c>
      <c r="D77" s="439">
        <v>1275</v>
      </c>
      <c r="E77" s="439">
        <v>1275</v>
      </c>
    </row>
    <row r="78" spans="1:5" s="438" customFormat="1">
      <c r="A78" s="444">
        <v>10190</v>
      </c>
      <c r="B78" s="443" t="s">
        <v>676</v>
      </c>
      <c r="C78" s="442">
        <v>43454</v>
      </c>
      <c r="D78" s="442">
        <v>43454</v>
      </c>
      <c r="E78" s="442">
        <v>43454</v>
      </c>
    </row>
    <row r="79" spans="1:5" s="438" customFormat="1">
      <c r="A79" s="441">
        <v>10191</v>
      </c>
      <c r="B79" s="440" t="s">
        <v>675</v>
      </c>
      <c r="C79" s="439">
        <v>15000</v>
      </c>
      <c r="D79" s="439">
        <v>15000</v>
      </c>
      <c r="E79" s="439">
        <v>15000</v>
      </c>
    </row>
    <row r="80" spans="1:5" s="438" customFormat="1">
      <c r="A80" s="444">
        <v>10192</v>
      </c>
      <c r="B80" s="443" t="s">
        <v>674</v>
      </c>
      <c r="C80" s="442">
        <v>4970</v>
      </c>
      <c r="D80" s="442">
        <v>4970</v>
      </c>
      <c r="E80" s="442">
        <v>4970</v>
      </c>
    </row>
    <row r="81" spans="1:5" s="438" customFormat="1">
      <c r="A81" s="444">
        <v>10199</v>
      </c>
      <c r="B81" s="443" t="s">
        <v>673</v>
      </c>
      <c r="C81" s="442">
        <v>3500</v>
      </c>
      <c r="D81" s="442">
        <v>3500</v>
      </c>
      <c r="E81" s="442">
        <v>3500</v>
      </c>
    </row>
    <row r="82" spans="1:5" s="438" customFormat="1">
      <c r="A82" s="441">
        <v>10200</v>
      </c>
      <c r="B82" s="440" t="s">
        <v>672</v>
      </c>
      <c r="C82" s="439">
        <v>127.5</v>
      </c>
      <c r="D82" s="439">
        <v>127.5</v>
      </c>
      <c r="E82" s="439">
        <v>127.5</v>
      </c>
    </row>
    <row r="83" spans="1:5" s="438" customFormat="1" ht="26.4">
      <c r="A83" s="444">
        <v>10210</v>
      </c>
      <c r="B83" s="443" t="s">
        <v>671</v>
      </c>
      <c r="C83" s="442">
        <v>1500</v>
      </c>
      <c r="D83" s="442">
        <v>1500</v>
      </c>
      <c r="E83" s="442">
        <v>1500</v>
      </c>
    </row>
    <row r="84" spans="1:5" s="438" customFormat="1" ht="26.4">
      <c r="A84" s="441">
        <v>10211</v>
      </c>
      <c r="B84" s="440" t="s">
        <v>670</v>
      </c>
      <c r="C84" s="439">
        <v>42.5</v>
      </c>
      <c r="D84" s="439">
        <v>42.5</v>
      </c>
      <c r="E84" s="439">
        <v>42.5</v>
      </c>
    </row>
    <row r="85" spans="1:5" s="438" customFormat="1">
      <c r="A85" s="441">
        <v>10215</v>
      </c>
      <c r="B85" s="440" t="s">
        <v>669</v>
      </c>
      <c r="C85" s="439">
        <v>31000</v>
      </c>
      <c r="D85" s="439">
        <v>31000</v>
      </c>
      <c r="E85" s="439">
        <v>31000</v>
      </c>
    </row>
    <row r="86" spans="1:5" s="438" customFormat="1">
      <c r="A86" s="444">
        <v>10216</v>
      </c>
      <c r="B86" s="443" t="s">
        <v>668</v>
      </c>
      <c r="C86" s="442">
        <v>26000</v>
      </c>
      <c r="D86" s="442">
        <v>26000</v>
      </c>
      <c r="E86" s="442">
        <v>26000</v>
      </c>
    </row>
    <row r="87" spans="1:5" s="438" customFormat="1">
      <c r="A87" s="441">
        <v>10217</v>
      </c>
      <c r="B87" s="440" t="s">
        <v>667</v>
      </c>
      <c r="C87" s="439">
        <v>25000</v>
      </c>
      <c r="D87" s="439">
        <v>25000</v>
      </c>
      <c r="E87" s="439">
        <v>25000</v>
      </c>
    </row>
    <row r="88" spans="1:5" s="438" customFormat="1">
      <c r="A88" s="444">
        <v>10218</v>
      </c>
      <c r="B88" s="443" t="s">
        <v>666</v>
      </c>
      <c r="C88" s="442">
        <v>10000</v>
      </c>
      <c r="D88" s="442">
        <v>10000</v>
      </c>
      <c r="E88" s="442">
        <v>10000</v>
      </c>
    </row>
    <row r="89" spans="1:5" s="438" customFormat="1">
      <c r="A89" s="441">
        <v>10219</v>
      </c>
      <c r="B89" s="440" t="s">
        <v>665</v>
      </c>
      <c r="C89" s="439">
        <v>32000</v>
      </c>
      <c r="D89" s="439">
        <v>32000</v>
      </c>
      <c r="E89" s="439">
        <v>32000</v>
      </c>
    </row>
    <row r="90" spans="1:5" s="438" customFormat="1">
      <c r="A90" s="444">
        <v>10220</v>
      </c>
      <c r="B90" s="443" t="s">
        <v>664</v>
      </c>
      <c r="C90" s="442">
        <v>9000</v>
      </c>
      <c r="D90" s="442">
        <v>9000</v>
      </c>
      <c r="E90" s="442">
        <v>9000</v>
      </c>
    </row>
    <row r="91" spans="1:5" s="438" customFormat="1">
      <c r="A91" s="444">
        <v>10228</v>
      </c>
      <c r="B91" s="443" t="s">
        <v>663</v>
      </c>
      <c r="C91" s="442">
        <v>850</v>
      </c>
      <c r="D91" s="442">
        <v>850</v>
      </c>
      <c r="E91" s="442">
        <v>850</v>
      </c>
    </row>
    <row r="92" spans="1:5" s="438" customFormat="1">
      <c r="A92" s="441">
        <v>10242</v>
      </c>
      <c r="B92" s="440" t="s">
        <v>662</v>
      </c>
      <c r="C92" s="439">
        <v>17000</v>
      </c>
      <c r="D92" s="439">
        <v>17000</v>
      </c>
      <c r="E92" s="439">
        <v>17055</v>
      </c>
    </row>
    <row r="93" spans="1:5" s="438" customFormat="1">
      <c r="A93" s="444">
        <v>10243</v>
      </c>
      <c r="B93" s="443" t="s">
        <v>661</v>
      </c>
      <c r="C93" s="442">
        <v>180</v>
      </c>
      <c r="D93" s="442">
        <v>180</v>
      </c>
      <c r="E93" s="442">
        <v>180</v>
      </c>
    </row>
    <row r="94" spans="1:5" s="438" customFormat="1">
      <c r="A94" s="444">
        <v>10251</v>
      </c>
      <c r="B94" s="443" t="s">
        <v>660</v>
      </c>
      <c r="C94" s="442">
        <v>271500</v>
      </c>
      <c r="D94" s="442">
        <v>272000</v>
      </c>
      <c r="E94" s="442">
        <v>272000</v>
      </c>
    </row>
    <row r="95" spans="1:5" s="438" customFormat="1">
      <c r="A95" s="441">
        <v>10252</v>
      </c>
      <c r="B95" s="440" t="s">
        <v>659</v>
      </c>
      <c r="C95" s="439">
        <v>21200</v>
      </c>
      <c r="D95" s="439">
        <v>21200</v>
      </c>
      <c r="E95" s="439">
        <v>21200</v>
      </c>
    </row>
    <row r="96" spans="1:5" s="438" customFormat="1">
      <c r="A96" s="444">
        <v>10253</v>
      </c>
      <c r="B96" s="443" t="s">
        <v>658</v>
      </c>
      <c r="C96" s="442">
        <v>29300</v>
      </c>
      <c r="D96" s="442">
        <v>29300</v>
      </c>
      <c r="E96" s="442">
        <v>29300</v>
      </c>
    </row>
    <row r="97" spans="1:5" s="438" customFormat="1">
      <c r="A97" s="441">
        <v>10254</v>
      </c>
      <c r="B97" s="440" t="s">
        <v>657</v>
      </c>
      <c r="C97" s="439">
        <v>180000</v>
      </c>
      <c r="D97" s="439">
        <v>30000</v>
      </c>
      <c r="E97" s="439">
        <v>30000</v>
      </c>
    </row>
    <row r="98" spans="1:5" s="438" customFormat="1">
      <c r="A98" s="441">
        <v>10256</v>
      </c>
      <c r="B98" s="440" t="s">
        <v>656</v>
      </c>
      <c r="C98" s="439">
        <v>210000</v>
      </c>
      <c r="D98" s="439">
        <v>210000</v>
      </c>
      <c r="E98" s="439">
        <v>210000</v>
      </c>
    </row>
    <row r="99" spans="1:5" s="438" customFormat="1">
      <c r="A99" s="441">
        <v>10263</v>
      </c>
      <c r="B99" s="440" t="s">
        <v>655</v>
      </c>
      <c r="C99" s="439">
        <v>11034</v>
      </c>
      <c r="D99" s="439">
        <v>0</v>
      </c>
      <c r="E99" s="439">
        <v>0</v>
      </c>
    </row>
    <row r="100" spans="1:5" s="438" customFormat="1">
      <c r="A100" s="444">
        <v>10265</v>
      </c>
      <c r="B100" s="443" t="s">
        <v>654</v>
      </c>
      <c r="C100" s="442">
        <v>500</v>
      </c>
      <c r="D100" s="442">
        <v>500</v>
      </c>
      <c r="E100" s="442">
        <v>500</v>
      </c>
    </row>
    <row r="101" spans="1:5" s="438" customFormat="1" ht="26.4">
      <c r="A101" s="444">
        <v>10303</v>
      </c>
      <c r="B101" s="443" t="s">
        <v>653</v>
      </c>
      <c r="C101" s="442">
        <v>9000</v>
      </c>
      <c r="D101" s="442">
        <v>9000</v>
      </c>
      <c r="E101" s="442">
        <v>9000</v>
      </c>
    </row>
    <row r="102" spans="1:5" s="438" customFormat="1">
      <c r="A102" s="441">
        <v>10304</v>
      </c>
      <c r="B102" s="440" t="s">
        <v>652</v>
      </c>
      <c r="C102" s="439">
        <v>0</v>
      </c>
      <c r="D102" s="439">
        <v>0</v>
      </c>
      <c r="E102" s="439">
        <v>0</v>
      </c>
    </row>
    <row r="103" spans="1:5" s="438" customFormat="1">
      <c r="A103" s="441">
        <v>10313</v>
      </c>
      <c r="B103" s="440" t="s">
        <v>651</v>
      </c>
      <c r="C103" s="439">
        <v>5000</v>
      </c>
      <c r="D103" s="439">
        <v>5000</v>
      </c>
      <c r="E103" s="439">
        <v>5000</v>
      </c>
    </row>
    <row r="104" spans="1:5" s="438" customFormat="1">
      <c r="A104" s="444">
        <v>10315</v>
      </c>
      <c r="B104" s="443" t="s">
        <v>650</v>
      </c>
      <c r="C104" s="442">
        <v>251700</v>
      </c>
      <c r="D104" s="442">
        <v>256400</v>
      </c>
      <c r="E104" s="442">
        <v>258000</v>
      </c>
    </row>
    <row r="105" spans="1:5" s="438" customFormat="1">
      <c r="A105" s="441">
        <v>10316</v>
      </c>
      <c r="B105" s="440" t="s">
        <v>649</v>
      </c>
      <c r="C105" s="439">
        <v>125850</v>
      </c>
      <c r="D105" s="439">
        <v>128200</v>
      </c>
      <c r="E105" s="439">
        <v>129000</v>
      </c>
    </row>
    <row r="106" spans="1:5" s="438" customFormat="1">
      <c r="A106" s="444">
        <v>10319</v>
      </c>
      <c r="B106" s="443" t="s">
        <v>648</v>
      </c>
      <c r="C106" s="442">
        <v>0</v>
      </c>
      <c r="D106" s="442">
        <v>0</v>
      </c>
      <c r="E106" s="442">
        <v>0</v>
      </c>
    </row>
    <row r="107" spans="1:5" s="438" customFormat="1">
      <c r="A107" s="441">
        <v>10320</v>
      </c>
      <c r="B107" s="440" t="s">
        <v>647</v>
      </c>
      <c r="C107" s="439">
        <v>13000</v>
      </c>
      <c r="D107" s="439">
        <v>13000</v>
      </c>
      <c r="E107" s="439">
        <v>13000</v>
      </c>
    </row>
    <row r="108" spans="1:5" s="438" customFormat="1">
      <c r="A108" s="444">
        <v>10321</v>
      </c>
      <c r="B108" s="443" t="s">
        <v>646</v>
      </c>
      <c r="C108" s="442">
        <v>20000</v>
      </c>
      <c r="D108" s="442">
        <v>20000</v>
      </c>
      <c r="E108" s="442">
        <v>15000</v>
      </c>
    </row>
    <row r="109" spans="1:5" s="438" customFormat="1">
      <c r="A109" s="441">
        <v>10322</v>
      </c>
      <c r="B109" s="440" t="s">
        <v>645</v>
      </c>
      <c r="C109" s="439">
        <v>510</v>
      </c>
      <c r="D109" s="439">
        <v>510</v>
      </c>
      <c r="E109" s="439">
        <v>510</v>
      </c>
    </row>
    <row r="110" spans="1:5" s="438" customFormat="1">
      <c r="A110" s="444">
        <v>10330</v>
      </c>
      <c r="B110" s="443" t="s">
        <v>644</v>
      </c>
      <c r="C110" s="442">
        <v>119820</v>
      </c>
      <c r="D110" s="442">
        <v>72500</v>
      </c>
      <c r="E110" s="442">
        <v>57910</v>
      </c>
    </row>
    <row r="111" spans="1:5" s="438" customFormat="1">
      <c r="A111" s="444">
        <v>10334</v>
      </c>
      <c r="B111" s="443" t="s">
        <v>643</v>
      </c>
      <c r="C111" s="442">
        <v>2000</v>
      </c>
      <c r="D111" s="442">
        <v>2000</v>
      </c>
      <c r="E111" s="442">
        <v>2000</v>
      </c>
    </row>
    <row r="112" spans="1:5" s="438" customFormat="1">
      <c r="A112" s="441">
        <v>10335</v>
      </c>
      <c r="B112" s="440" t="s">
        <v>642</v>
      </c>
      <c r="C112" s="439">
        <v>0</v>
      </c>
      <c r="D112" s="439">
        <v>0</v>
      </c>
      <c r="E112" s="439">
        <v>0</v>
      </c>
    </row>
    <row r="113" spans="1:5" s="438" customFormat="1">
      <c r="A113" s="444">
        <v>10336</v>
      </c>
      <c r="B113" s="443" t="s">
        <v>641</v>
      </c>
      <c r="C113" s="442">
        <v>5280</v>
      </c>
      <c r="D113" s="442">
        <v>5280</v>
      </c>
      <c r="E113" s="442">
        <v>5280</v>
      </c>
    </row>
    <row r="114" spans="1:5" s="438" customFormat="1">
      <c r="A114" s="441">
        <v>10337</v>
      </c>
      <c r="B114" s="440" t="s">
        <v>640</v>
      </c>
      <c r="C114" s="439">
        <v>500</v>
      </c>
      <c r="D114" s="439">
        <v>500</v>
      </c>
      <c r="E114" s="439">
        <v>500</v>
      </c>
    </row>
    <row r="115" spans="1:5" s="438" customFormat="1">
      <c r="A115" s="444">
        <v>10342</v>
      </c>
      <c r="B115" s="443" t="s">
        <v>639</v>
      </c>
      <c r="C115" s="442">
        <v>0</v>
      </c>
      <c r="D115" s="442">
        <v>0</v>
      </c>
      <c r="E115" s="442">
        <v>0</v>
      </c>
    </row>
    <row r="116" spans="1:5" s="438" customFormat="1">
      <c r="A116" s="441">
        <v>10347</v>
      </c>
      <c r="B116" s="440" t="s">
        <v>638</v>
      </c>
      <c r="C116" s="439">
        <v>1000</v>
      </c>
      <c r="D116" s="439">
        <v>1000</v>
      </c>
      <c r="E116" s="439">
        <v>1000</v>
      </c>
    </row>
    <row r="117" spans="1:5" s="438" customFormat="1">
      <c r="A117" s="444">
        <v>10351</v>
      </c>
      <c r="B117" s="443" t="s">
        <v>637</v>
      </c>
      <c r="C117" s="442">
        <v>900</v>
      </c>
      <c r="D117" s="442">
        <v>900</v>
      </c>
      <c r="E117" s="442">
        <v>900</v>
      </c>
    </row>
    <row r="118" spans="1:5" s="438" customFormat="1" ht="26.4">
      <c r="A118" s="441">
        <v>10368</v>
      </c>
      <c r="B118" s="440" t="s">
        <v>636</v>
      </c>
      <c r="C118" s="439">
        <v>43453.2</v>
      </c>
      <c r="D118" s="439">
        <v>43453.2</v>
      </c>
      <c r="E118" s="439">
        <v>43453.2</v>
      </c>
    </row>
    <row r="119" spans="1:5" s="438" customFormat="1" ht="26.4">
      <c r="A119" s="444">
        <v>10369</v>
      </c>
      <c r="B119" s="443" t="s">
        <v>635</v>
      </c>
      <c r="C119" s="442">
        <v>1000</v>
      </c>
      <c r="D119" s="442">
        <v>1000</v>
      </c>
      <c r="E119" s="442">
        <v>1000</v>
      </c>
    </row>
    <row r="120" spans="1:5" s="438" customFormat="1" ht="26.4">
      <c r="A120" s="441">
        <v>10371</v>
      </c>
      <c r="B120" s="440" t="s">
        <v>634</v>
      </c>
      <c r="C120" s="439">
        <v>3779</v>
      </c>
      <c r="D120" s="439">
        <v>3779</v>
      </c>
      <c r="E120" s="439">
        <v>3779</v>
      </c>
    </row>
    <row r="121" spans="1:5" s="438" customFormat="1" ht="26.4">
      <c r="A121" s="444">
        <v>10372</v>
      </c>
      <c r="B121" s="443" t="s">
        <v>633</v>
      </c>
      <c r="C121" s="442">
        <v>100000</v>
      </c>
      <c r="D121" s="442">
        <v>100000</v>
      </c>
      <c r="E121" s="442">
        <v>100000</v>
      </c>
    </row>
    <row r="122" spans="1:5" s="438" customFormat="1">
      <c r="A122" s="444">
        <v>10390</v>
      </c>
      <c r="B122" s="443" t="s">
        <v>632</v>
      </c>
      <c r="C122" s="442">
        <v>0</v>
      </c>
      <c r="D122" s="442">
        <v>0</v>
      </c>
      <c r="E122" s="442">
        <v>0</v>
      </c>
    </row>
    <row r="123" spans="1:5" s="438" customFormat="1">
      <c r="A123" s="444">
        <v>10392</v>
      </c>
      <c r="B123" s="443" t="s">
        <v>612</v>
      </c>
      <c r="C123" s="442">
        <v>630</v>
      </c>
      <c r="D123" s="442">
        <v>0</v>
      </c>
      <c r="E123" s="442">
        <v>0</v>
      </c>
    </row>
    <row r="124" spans="1:5" s="438" customFormat="1">
      <c r="A124" s="444">
        <v>10397</v>
      </c>
      <c r="B124" s="443" t="s">
        <v>612</v>
      </c>
      <c r="C124" s="442">
        <v>100</v>
      </c>
      <c r="D124" s="442">
        <v>100</v>
      </c>
      <c r="E124" s="442">
        <v>100</v>
      </c>
    </row>
    <row r="125" spans="1:5" s="438" customFormat="1">
      <c r="A125" s="441">
        <v>10398</v>
      </c>
      <c r="B125" s="440" t="s">
        <v>631</v>
      </c>
      <c r="C125" s="439">
        <v>500</v>
      </c>
      <c r="D125" s="439">
        <v>500</v>
      </c>
      <c r="E125" s="439">
        <v>500</v>
      </c>
    </row>
    <row r="126" spans="1:5" s="438" customFormat="1">
      <c r="A126" s="444">
        <v>10399</v>
      </c>
      <c r="B126" s="443" t="s">
        <v>612</v>
      </c>
      <c r="C126" s="442">
        <v>600</v>
      </c>
      <c r="D126" s="442">
        <v>600</v>
      </c>
      <c r="E126" s="442">
        <v>600</v>
      </c>
    </row>
    <row r="127" spans="1:5" s="438" customFormat="1">
      <c r="A127" s="444">
        <v>10404</v>
      </c>
      <c r="B127" s="443" t="s">
        <v>612</v>
      </c>
      <c r="C127" s="442">
        <v>1000</v>
      </c>
      <c r="D127" s="442">
        <v>2000</v>
      </c>
      <c r="E127" s="442">
        <v>1000</v>
      </c>
    </row>
    <row r="128" spans="1:5" s="438" customFormat="1">
      <c r="A128" s="441">
        <v>10405</v>
      </c>
      <c r="B128" s="440" t="s">
        <v>630</v>
      </c>
      <c r="C128" s="439">
        <v>5000</v>
      </c>
      <c r="D128" s="439">
        <v>5000</v>
      </c>
      <c r="E128" s="439">
        <v>5000</v>
      </c>
    </row>
    <row r="129" spans="1:5" s="438" customFormat="1">
      <c r="A129" s="441">
        <v>10511</v>
      </c>
      <c r="B129" s="440" t="s">
        <v>629</v>
      </c>
      <c r="C129" s="439">
        <v>510</v>
      </c>
      <c r="D129" s="439">
        <v>510</v>
      </c>
      <c r="E129" s="439">
        <v>510</v>
      </c>
    </row>
    <row r="130" spans="1:5" s="438" customFormat="1">
      <c r="A130" s="444">
        <v>10512</v>
      </c>
      <c r="B130" s="443" t="s">
        <v>628</v>
      </c>
      <c r="C130" s="442">
        <v>100</v>
      </c>
      <c r="D130" s="442">
        <v>100</v>
      </c>
      <c r="E130" s="442">
        <v>100</v>
      </c>
    </row>
    <row r="131" spans="1:5" s="438" customFormat="1">
      <c r="A131" s="441">
        <v>10556</v>
      </c>
      <c r="B131" s="440" t="s">
        <v>627</v>
      </c>
      <c r="C131" s="439">
        <v>700</v>
      </c>
      <c r="D131" s="439">
        <v>700</v>
      </c>
      <c r="E131" s="439">
        <v>700</v>
      </c>
    </row>
    <row r="132" spans="1:5" s="438" customFormat="1" ht="26.4">
      <c r="A132" s="444">
        <v>10565</v>
      </c>
      <c r="B132" s="443" t="s">
        <v>626</v>
      </c>
      <c r="C132" s="442">
        <v>11300</v>
      </c>
      <c r="D132" s="442">
        <v>8100</v>
      </c>
      <c r="E132" s="442">
        <v>3300</v>
      </c>
    </row>
    <row r="133" spans="1:5" s="438" customFormat="1" ht="26.4">
      <c r="A133" s="441">
        <v>10576</v>
      </c>
      <c r="B133" s="440" t="s">
        <v>625</v>
      </c>
      <c r="C133" s="439">
        <v>6000</v>
      </c>
      <c r="D133" s="439">
        <v>6000</v>
      </c>
      <c r="E133" s="439">
        <v>6000</v>
      </c>
    </row>
    <row r="134" spans="1:5" s="438" customFormat="1">
      <c r="A134" s="444">
        <v>10598</v>
      </c>
      <c r="B134" s="443" t="s">
        <v>624</v>
      </c>
      <c r="C134" s="442">
        <v>50</v>
      </c>
      <c r="D134" s="442">
        <v>50</v>
      </c>
      <c r="E134" s="442">
        <v>50</v>
      </c>
    </row>
    <row r="135" spans="1:5" s="438" customFormat="1">
      <c r="A135" s="441">
        <v>10601</v>
      </c>
      <c r="B135" s="440" t="s">
        <v>623</v>
      </c>
      <c r="C135" s="439">
        <v>7968.52</v>
      </c>
      <c r="D135" s="439">
        <v>7911.17</v>
      </c>
      <c r="E135" s="439">
        <v>7934.05</v>
      </c>
    </row>
    <row r="136" spans="1:5" s="438" customFormat="1">
      <c r="A136" s="444">
        <v>10602</v>
      </c>
      <c r="B136" s="443" t="s">
        <v>622</v>
      </c>
      <c r="C136" s="442">
        <v>195400</v>
      </c>
      <c r="D136" s="442">
        <v>328900</v>
      </c>
      <c r="E136" s="442">
        <v>328900</v>
      </c>
    </row>
    <row r="137" spans="1:5" s="438" customFormat="1" ht="26.4">
      <c r="A137" s="441">
        <v>10603</v>
      </c>
      <c r="B137" s="440" t="s">
        <v>621</v>
      </c>
      <c r="C137" s="439">
        <v>2000</v>
      </c>
      <c r="D137" s="439">
        <v>2000</v>
      </c>
      <c r="E137" s="439">
        <v>2000</v>
      </c>
    </row>
    <row r="138" spans="1:5" s="438" customFormat="1">
      <c r="A138" s="444">
        <v>10604</v>
      </c>
      <c r="B138" s="443" t="s">
        <v>620</v>
      </c>
      <c r="C138" s="442">
        <v>145</v>
      </c>
      <c r="D138" s="442">
        <v>145</v>
      </c>
      <c r="E138" s="442">
        <v>145</v>
      </c>
    </row>
    <row r="139" spans="1:5" s="438" customFormat="1">
      <c r="A139" s="441">
        <v>10605</v>
      </c>
      <c r="B139" s="440" t="s">
        <v>619</v>
      </c>
      <c r="C139" s="439">
        <v>155</v>
      </c>
      <c r="D139" s="439">
        <v>155</v>
      </c>
      <c r="E139" s="439">
        <v>155</v>
      </c>
    </row>
    <row r="140" spans="1:5" s="438" customFormat="1">
      <c r="A140" s="444">
        <v>10606</v>
      </c>
      <c r="B140" s="443" t="s">
        <v>618</v>
      </c>
      <c r="C140" s="442">
        <v>207</v>
      </c>
      <c r="D140" s="442">
        <v>207</v>
      </c>
      <c r="E140" s="442">
        <v>207</v>
      </c>
    </row>
    <row r="141" spans="1:5" s="438" customFormat="1">
      <c r="A141" s="441">
        <v>10607</v>
      </c>
      <c r="B141" s="440" t="s">
        <v>617</v>
      </c>
      <c r="C141" s="439">
        <v>0</v>
      </c>
      <c r="D141" s="439">
        <v>0</v>
      </c>
      <c r="E141" s="439">
        <v>0</v>
      </c>
    </row>
    <row r="142" spans="1:5" s="438" customFormat="1">
      <c r="A142" s="444">
        <v>10608</v>
      </c>
      <c r="B142" s="443" t="s">
        <v>616</v>
      </c>
      <c r="C142" s="442">
        <v>700</v>
      </c>
      <c r="D142" s="442">
        <v>700</v>
      </c>
      <c r="E142" s="442">
        <v>700</v>
      </c>
    </row>
    <row r="143" spans="1:5" s="438" customFormat="1">
      <c r="A143" s="441">
        <v>10609</v>
      </c>
      <c r="B143" s="440" t="s">
        <v>615</v>
      </c>
      <c r="C143" s="439">
        <v>1700</v>
      </c>
      <c r="D143" s="439">
        <v>1700</v>
      </c>
      <c r="E143" s="439">
        <v>1700</v>
      </c>
    </row>
    <row r="144" spans="1:5" s="438" customFormat="1">
      <c r="A144" s="444">
        <v>10610</v>
      </c>
      <c r="B144" s="443" t="s">
        <v>614</v>
      </c>
      <c r="C144" s="442">
        <v>300</v>
      </c>
      <c r="D144" s="442">
        <v>300</v>
      </c>
      <c r="E144" s="442">
        <v>300</v>
      </c>
    </row>
    <row r="145" spans="1:5" s="438" customFormat="1" ht="26.4">
      <c r="A145" s="441">
        <v>10611</v>
      </c>
      <c r="B145" s="440" t="s">
        <v>613</v>
      </c>
      <c r="C145" s="439">
        <v>700</v>
      </c>
      <c r="D145" s="439">
        <v>700</v>
      </c>
      <c r="E145" s="439">
        <v>700</v>
      </c>
    </row>
    <row r="146" spans="1:5" s="438" customFormat="1">
      <c r="A146" s="441">
        <v>10629</v>
      </c>
      <c r="B146" s="440" t="s">
        <v>612</v>
      </c>
      <c r="C146" s="439">
        <v>0</v>
      </c>
      <c r="D146" s="439">
        <v>0</v>
      </c>
      <c r="E146" s="439">
        <v>0</v>
      </c>
    </row>
    <row r="147" spans="1:5" s="438" customFormat="1">
      <c r="A147" s="441" t="s">
        <v>608</v>
      </c>
      <c r="B147" s="440" t="s">
        <v>611</v>
      </c>
      <c r="C147" s="439">
        <v>8000</v>
      </c>
      <c r="D147" s="439">
        <v>8000</v>
      </c>
      <c r="E147" s="439">
        <v>8000</v>
      </c>
    </row>
    <row r="148" spans="1:5" s="438" customFormat="1">
      <c r="A148" s="441" t="s">
        <v>608</v>
      </c>
      <c r="B148" s="443" t="s">
        <v>610</v>
      </c>
      <c r="C148" s="442">
        <v>500</v>
      </c>
      <c r="D148" s="442">
        <v>500</v>
      </c>
      <c r="E148" s="442">
        <v>500</v>
      </c>
    </row>
    <row r="149" spans="1:5" s="438" customFormat="1">
      <c r="A149" s="441" t="s">
        <v>608</v>
      </c>
      <c r="B149" s="440" t="s">
        <v>609</v>
      </c>
      <c r="C149" s="439">
        <v>0</v>
      </c>
      <c r="D149" s="439">
        <v>150</v>
      </c>
      <c r="E149" s="439">
        <v>150</v>
      </c>
    </row>
    <row r="150" spans="1:5" s="438" customFormat="1">
      <c r="A150" s="441" t="s">
        <v>608</v>
      </c>
      <c r="B150" s="443" t="s">
        <v>607</v>
      </c>
      <c r="C150" s="442">
        <v>1000</v>
      </c>
      <c r="D150" s="442">
        <v>0</v>
      </c>
      <c r="E150" s="442">
        <v>0</v>
      </c>
    </row>
    <row r="151" spans="1:5" s="438" customFormat="1">
      <c r="A151" s="441">
        <v>20043</v>
      </c>
      <c r="B151" s="440" t="s">
        <v>606</v>
      </c>
      <c r="C151" s="439">
        <v>57000</v>
      </c>
      <c r="D151" s="439">
        <v>115200</v>
      </c>
      <c r="E151" s="439">
        <v>115200</v>
      </c>
    </row>
    <row r="152" spans="1:5" s="438" customFormat="1">
      <c r="A152" s="444">
        <v>20044</v>
      </c>
      <c r="B152" s="443" t="s">
        <v>605</v>
      </c>
      <c r="C152" s="442">
        <v>32600</v>
      </c>
      <c r="D152" s="442">
        <v>65800</v>
      </c>
      <c r="E152" s="442">
        <v>65800</v>
      </c>
    </row>
    <row r="153" spans="1:5" s="438" customFormat="1">
      <c r="A153" s="441">
        <v>70001</v>
      </c>
      <c r="B153" s="440" t="s">
        <v>604</v>
      </c>
      <c r="C153" s="439">
        <v>5000</v>
      </c>
      <c r="D153" s="439">
        <v>0</v>
      </c>
      <c r="E153" s="439">
        <v>0</v>
      </c>
    </row>
    <row r="154" spans="1:5" s="438" customFormat="1">
      <c r="A154" s="444">
        <v>70004</v>
      </c>
      <c r="B154" s="443" t="s">
        <v>603</v>
      </c>
      <c r="C154" s="442">
        <v>3000</v>
      </c>
      <c r="D154" s="442">
        <v>3000</v>
      </c>
      <c r="E154" s="442">
        <v>3000</v>
      </c>
    </row>
    <row r="155" spans="1:5" s="438" customFormat="1" ht="26.4">
      <c r="A155" s="441">
        <v>70005</v>
      </c>
      <c r="B155" s="440" t="s">
        <v>602</v>
      </c>
      <c r="C155" s="439">
        <v>2865000</v>
      </c>
      <c r="D155" s="439">
        <v>2870000</v>
      </c>
      <c r="E155" s="439">
        <v>2870000</v>
      </c>
    </row>
    <row r="156" spans="1:5" s="438" customFormat="1">
      <c r="A156" s="444">
        <v>70006</v>
      </c>
      <c r="B156" s="443" t="s">
        <v>601</v>
      </c>
      <c r="C156" s="442">
        <v>30000</v>
      </c>
      <c r="D156" s="442">
        <v>30000</v>
      </c>
      <c r="E156" s="442">
        <v>30000</v>
      </c>
    </row>
    <row r="157" spans="1:5" s="438" customFormat="1">
      <c r="A157" s="441">
        <v>70007</v>
      </c>
      <c r="B157" s="440" t="s">
        <v>600</v>
      </c>
      <c r="C157" s="439">
        <v>990000</v>
      </c>
      <c r="D157" s="439">
        <v>990000</v>
      </c>
      <c r="E157" s="439">
        <v>990000</v>
      </c>
    </row>
    <row r="158" spans="1:5" s="438" customFormat="1">
      <c r="A158" s="444">
        <v>70010</v>
      </c>
      <c r="B158" s="443" t="s">
        <v>599</v>
      </c>
      <c r="C158" s="442">
        <v>5000</v>
      </c>
      <c r="D158" s="442">
        <v>5000</v>
      </c>
      <c r="E158" s="442">
        <v>5000</v>
      </c>
    </row>
    <row r="159" spans="1:5" s="438" customFormat="1">
      <c r="A159" s="441">
        <v>70013</v>
      </c>
      <c r="B159" s="440" t="s">
        <v>598</v>
      </c>
      <c r="C159" s="439">
        <v>1500</v>
      </c>
      <c r="D159" s="439">
        <v>1500</v>
      </c>
      <c r="E159" s="439">
        <v>1500</v>
      </c>
    </row>
    <row r="160" spans="1:5" s="438" customFormat="1" ht="26.4">
      <c r="A160" s="444">
        <v>70014</v>
      </c>
      <c r="B160" s="443" t="s">
        <v>597</v>
      </c>
      <c r="C160" s="442">
        <v>1000</v>
      </c>
      <c r="D160" s="442">
        <v>1000</v>
      </c>
      <c r="E160" s="442">
        <v>1000</v>
      </c>
    </row>
    <row r="161" spans="1:5" s="438" customFormat="1" ht="26.4">
      <c r="A161" s="444">
        <v>70020</v>
      </c>
      <c r="B161" s="443" t="s">
        <v>596</v>
      </c>
      <c r="C161" s="442">
        <v>0</v>
      </c>
      <c r="D161" s="442">
        <v>0</v>
      </c>
      <c r="E161" s="442">
        <v>0</v>
      </c>
    </row>
    <row r="162" spans="1:5" s="438" customFormat="1">
      <c r="A162" s="444">
        <v>70023</v>
      </c>
      <c r="B162" s="443" t="s">
        <v>595</v>
      </c>
      <c r="C162" s="442">
        <v>6000</v>
      </c>
      <c r="D162" s="442">
        <v>6000</v>
      </c>
      <c r="E162" s="442">
        <v>6000</v>
      </c>
    </row>
    <row r="163" spans="1:5" s="438" customFormat="1">
      <c r="A163" s="441">
        <v>70033</v>
      </c>
      <c r="B163" s="440" t="s">
        <v>594</v>
      </c>
      <c r="C163" s="439">
        <v>210000</v>
      </c>
      <c r="D163" s="439">
        <v>215650</v>
      </c>
      <c r="E163" s="439">
        <v>215650</v>
      </c>
    </row>
    <row r="164" spans="1:5" s="438" customFormat="1" ht="26.4">
      <c r="A164" s="444">
        <v>70034</v>
      </c>
      <c r="B164" s="443" t="s">
        <v>593</v>
      </c>
      <c r="C164" s="442">
        <v>100000</v>
      </c>
      <c r="D164" s="442">
        <v>100000</v>
      </c>
      <c r="E164" s="442">
        <v>100000</v>
      </c>
    </row>
    <row r="165" spans="1:5" s="438" customFormat="1" ht="26.4">
      <c r="A165" s="441">
        <v>70035</v>
      </c>
      <c r="B165" s="440" t="s">
        <v>592</v>
      </c>
      <c r="C165" s="439">
        <v>480000</v>
      </c>
      <c r="D165" s="439">
        <v>480000</v>
      </c>
      <c r="E165" s="439">
        <v>480000</v>
      </c>
    </row>
    <row r="166" spans="1:5" s="438" customFormat="1">
      <c r="A166" s="444">
        <v>70036</v>
      </c>
      <c r="B166" s="443" t="s">
        <v>591</v>
      </c>
      <c r="C166" s="442">
        <v>10000</v>
      </c>
      <c r="D166" s="442">
        <v>10000</v>
      </c>
      <c r="E166" s="442">
        <v>10000</v>
      </c>
    </row>
    <row r="167" spans="1:5" s="438" customFormat="1">
      <c r="A167" s="441">
        <v>70037</v>
      </c>
      <c r="B167" s="440" t="s">
        <v>590</v>
      </c>
      <c r="C167" s="439">
        <v>10000</v>
      </c>
      <c r="D167" s="439">
        <v>10000</v>
      </c>
      <c r="E167" s="439">
        <v>10000</v>
      </c>
    </row>
    <row r="168" spans="1:5" s="438" customFormat="1" ht="26.4">
      <c r="A168" s="444">
        <v>70038</v>
      </c>
      <c r="B168" s="443" t="s">
        <v>589</v>
      </c>
      <c r="C168" s="442">
        <v>13200</v>
      </c>
      <c r="D168" s="442">
        <v>9600</v>
      </c>
      <c r="E168" s="442">
        <v>9600</v>
      </c>
    </row>
    <row r="169" spans="1:5" s="438" customFormat="1" ht="26.4">
      <c r="A169" s="441">
        <v>70039</v>
      </c>
      <c r="B169" s="440" t="s">
        <v>588</v>
      </c>
      <c r="C169" s="439">
        <v>6600</v>
      </c>
      <c r="D169" s="439">
        <v>3500</v>
      </c>
      <c r="E169" s="439">
        <v>3500</v>
      </c>
    </row>
  </sheetData>
  <autoFilter ref="A1:E169"/>
  <pageMargins left="0.78740157480314965" right="0.78740157480314965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1"/>
  <sheetViews>
    <sheetView zoomScaleNormal="100" workbookViewId="0">
      <selection sqref="A1:IV1"/>
    </sheetView>
  </sheetViews>
  <sheetFormatPr defaultRowHeight="13.2"/>
  <cols>
    <col min="1" max="1" width="24.88671875" customWidth="1"/>
    <col min="2" max="2" width="14.88671875" customWidth="1"/>
    <col min="3" max="3" width="15.44140625" customWidth="1"/>
    <col min="4" max="4" width="15.33203125" customWidth="1"/>
    <col min="5" max="5" width="14.44140625" customWidth="1"/>
    <col min="6" max="6" width="14.88671875" customWidth="1"/>
    <col min="7" max="7" width="13.44140625" customWidth="1"/>
    <col min="8" max="8" width="15.5546875" customWidth="1"/>
  </cols>
  <sheetData>
    <row r="1" spans="1:8" s="23" customFormat="1" ht="19.5" customHeight="1">
      <c r="A1" s="452" t="s">
        <v>795</v>
      </c>
      <c r="B1" s="451" t="s">
        <v>794</v>
      </c>
      <c r="C1" s="451" t="s">
        <v>793</v>
      </c>
      <c r="D1" s="451" t="s">
        <v>792</v>
      </c>
      <c r="E1" s="451" t="s">
        <v>791</v>
      </c>
      <c r="F1" s="451" t="s">
        <v>790</v>
      </c>
      <c r="G1" s="451" t="s">
        <v>789</v>
      </c>
      <c r="H1" s="451" t="s">
        <v>788</v>
      </c>
    </row>
    <row r="2" spans="1:8" s="23" customFormat="1" ht="19.5" customHeight="1">
      <c r="A2" s="450" t="s">
        <v>787</v>
      </c>
      <c r="B2" s="449">
        <v>86338.04</v>
      </c>
      <c r="C2" s="449">
        <v>172676.07</v>
      </c>
      <c r="D2" s="449">
        <v>172676.07</v>
      </c>
      <c r="E2" s="449">
        <v>172676.07</v>
      </c>
      <c r="F2" s="449">
        <v>172676.07</v>
      </c>
      <c r="G2" s="449">
        <v>172676.07</v>
      </c>
      <c r="H2" s="449">
        <v>259014.11</v>
      </c>
    </row>
    <row r="3" spans="1:8" s="23" customFormat="1" ht="19.5" customHeight="1">
      <c r="A3" s="448" t="s">
        <v>786</v>
      </c>
      <c r="B3" s="447">
        <v>0</v>
      </c>
      <c r="C3" s="447">
        <v>27500</v>
      </c>
      <c r="D3" s="447">
        <v>15000</v>
      </c>
      <c r="E3" s="447">
        <v>15000</v>
      </c>
      <c r="F3" s="447">
        <v>15000</v>
      </c>
      <c r="G3" s="447">
        <v>28000</v>
      </c>
      <c r="H3" s="447">
        <v>15000</v>
      </c>
    </row>
    <row r="4" spans="1:8" s="23" customFormat="1" ht="19.5" customHeight="1">
      <c r="A4" s="450" t="s">
        <v>785</v>
      </c>
      <c r="B4" s="449">
        <v>0</v>
      </c>
      <c r="C4" s="449">
        <v>22147705.629999999</v>
      </c>
      <c r="D4" s="449">
        <v>24265001.68</v>
      </c>
      <c r="E4" s="449">
        <v>22398069.010000002</v>
      </c>
      <c r="F4" s="449">
        <v>22252935.93</v>
      </c>
      <c r="G4" s="449">
        <v>22155986.059999999</v>
      </c>
      <c r="H4" s="449">
        <v>24265001.68</v>
      </c>
    </row>
    <row r="5" spans="1:8" s="23" customFormat="1" ht="19.5" customHeight="1">
      <c r="A5" s="448" t="s">
        <v>784</v>
      </c>
      <c r="B5" s="447">
        <v>0</v>
      </c>
      <c r="C5" s="447">
        <v>5500</v>
      </c>
      <c r="D5" s="447">
        <v>5500</v>
      </c>
      <c r="E5" s="447">
        <v>5500</v>
      </c>
      <c r="F5" s="447">
        <v>5500</v>
      </c>
      <c r="G5" s="447">
        <v>5500</v>
      </c>
      <c r="H5" s="447">
        <v>5500</v>
      </c>
    </row>
    <row r="6" spans="1:8" s="23" customFormat="1" ht="19.5" customHeight="1">
      <c r="A6" s="450" t="s">
        <v>783</v>
      </c>
      <c r="B6" s="449">
        <v>0</v>
      </c>
      <c r="C6" s="449">
        <v>1000</v>
      </c>
      <c r="D6" s="449">
        <v>1000</v>
      </c>
      <c r="E6" s="449">
        <v>1000</v>
      </c>
      <c r="F6" s="449">
        <v>1000</v>
      </c>
      <c r="G6" s="449">
        <v>2503.89</v>
      </c>
      <c r="H6" s="449">
        <v>1000</v>
      </c>
    </row>
    <row r="7" spans="1:8" s="23" customFormat="1" ht="19.5" customHeight="1">
      <c r="A7" s="448" t="s">
        <v>782</v>
      </c>
      <c r="B7" s="447">
        <v>0</v>
      </c>
      <c r="C7" s="447">
        <v>0</v>
      </c>
      <c r="D7" s="447">
        <v>0</v>
      </c>
      <c r="E7" s="447">
        <v>0</v>
      </c>
      <c r="F7" s="447">
        <v>0</v>
      </c>
      <c r="G7" s="447">
        <v>0</v>
      </c>
      <c r="H7" s="447">
        <v>0</v>
      </c>
    </row>
    <row r="8" spans="1:8" s="23" customFormat="1" ht="19.5" customHeight="1">
      <c r="A8" s="450" t="s">
        <v>781</v>
      </c>
      <c r="B8" s="449">
        <v>0</v>
      </c>
      <c r="C8" s="449">
        <v>0</v>
      </c>
      <c r="D8" s="449">
        <v>0</v>
      </c>
      <c r="E8" s="449">
        <v>0</v>
      </c>
      <c r="F8" s="449">
        <v>0</v>
      </c>
      <c r="G8" s="449">
        <v>0</v>
      </c>
      <c r="H8" s="449">
        <v>0</v>
      </c>
    </row>
    <row r="9" spans="1:8" s="23" customFormat="1" ht="19.5" customHeight="1">
      <c r="A9" s="448" t="s">
        <v>780</v>
      </c>
      <c r="B9" s="447">
        <v>0</v>
      </c>
      <c r="C9" s="447">
        <v>600</v>
      </c>
      <c r="D9" s="447">
        <v>0</v>
      </c>
      <c r="E9" s="447">
        <v>0</v>
      </c>
      <c r="F9" s="447">
        <v>0</v>
      </c>
      <c r="G9" s="447">
        <v>600</v>
      </c>
      <c r="H9" s="447">
        <v>0</v>
      </c>
    </row>
    <row r="10" spans="1:8" s="23" customFormat="1" ht="19.5" customHeight="1">
      <c r="A10" s="450" t="s">
        <v>779</v>
      </c>
      <c r="B10" s="449">
        <v>0</v>
      </c>
      <c r="C10" s="449">
        <v>1000</v>
      </c>
      <c r="D10" s="449">
        <v>500</v>
      </c>
      <c r="E10" s="449">
        <v>500</v>
      </c>
      <c r="F10" s="449">
        <v>500</v>
      </c>
      <c r="G10" s="449">
        <v>1000</v>
      </c>
      <c r="H10" s="449">
        <v>500</v>
      </c>
    </row>
    <row r="11" spans="1:8" s="23" customFormat="1" ht="19.5" customHeight="1">
      <c r="A11" s="448" t="s">
        <v>778</v>
      </c>
      <c r="B11" s="447">
        <v>0</v>
      </c>
      <c r="C11" s="447">
        <v>10</v>
      </c>
      <c r="D11" s="447">
        <v>0</v>
      </c>
      <c r="E11" s="447">
        <v>0</v>
      </c>
      <c r="F11" s="447">
        <v>0</v>
      </c>
      <c r="G11" s="447">
        <v>13.18</v>
      </c>
      <c r="H11" s="447">
        <v>0</v>
      </c>
    </row>
    <row r="12" spans="1:8" s="23" customFormat="1" ht="19.5" customHeight="1">
      <c r="A12" s="450" t="s">
        <v>777</v>
      </c>
      <c r="B12" s="449">
        <v>0</v>
      </c>
      <c r="C12" s="449">
        <v>172847.75</v>
      </c>
      <c r="D12" s="449">
        <v>163067.37</v>
      </c>
      <c r="E12" s="449">
        <v>188200</v>
      </c>
      <c r="F12" s="449">
        <v>189000</v>
      </c>
      <c r="G12" s="449">
        <v>299079.03000000003</v>
      </c>
      <c r="H12" s="449">
        <v>163067.37</v>
      </c>
    </row>
    <row r="13" spans="1:8" s="23" customFormat="1" ht="19.5" customHeight="1">
      <c r="A13" s="448" t="s">
        <v>776</v>
      </c>
      <c r="B13" s="447">
        <v>0</v>
      </c>
      <c r="C13" s="447">
        <v>39972.68</v>
      </c>
      <c r="D13" s="447">
        <v>16594</v>
      </c>
      <c r="E13" s="447">
        <v>31737</v>
      </c>
      <c r="F13" s="447">
        <v>17162</v>
      </c>
      <c r="G13" s="447">
        <v>47788.68</v>
      </c>
      <c r="H13" s="447">
        <v>16594</v>
      </c>
    </row>
    <row r="14" spans="1:8" s="23" customFormat="1" ht="19.5" customHeight="1">
      <c r="A14" s="450" t="s">
        <v>775</v>
      </c>
      <c r="B14" s="449">
        <v>0</v>
      </c>
      <c r="C14" s="449"/>
      <c r="D14" s="449">
        <v>2500</v>
      </c>
      <c r="E14" s="449">
        <v>2500</v>
      </c>
      <c r="F14" s="449">
        <v>2500</v>
      </c>
      <c r="G14" s="449"/>
      <c r="H14" s="449">
        <v>2500</v>
      </c>
    </row>
    <row r="15" spans="1:8" s="23" customFormat="1" ht="19.5" customHeight="1">
      <c r="A15" s="448" t="s">
        <v>774</v>
      </c>
      <c r="B15" s="447">
        <v>0</v>
      </c>
      <c r="C15" s="447">
        <v>697683</v>
      </c>
      <c r="D15" s="447">
        <v>700456</v>
      </c>
      <c r="E15" s="447">
        <v>552156</v>
      </c>
      <c r="F15" s="447">
        <v>551656</v>
      </c>
      <c r="G15" s="447">
        <v>697683</v>
      </c>
      <c r="H15" s="447">
        <v>700456</v>
      </c>
    </row>
    <row r="16" spans="1:8" s="23" customFormat="1" ht="19.5" customHeight="1">
      <c r="A16" s="450" t="s">
        <v>773</v>
      </c>
      <c r="B16" s="449">
        <v>0</v>
      </c>
      <c r="C16" s="449">
        <v>0</v>
      </c>
      <c r="D16" s="449">
        <v>0</v>
      </c>
      <c r="E16" s="449">
        <v>0</v>
      </c>
      <c r="F16" s="449">
        <v>0</v>
      </c>
      <c r="G16" s="449">
        <v>0</v>
      </c>
      <c r="H16" s="449">
        <v>0</v>
      </c>
    </row>
    <row r="17" spans="1:8" s="23" customFormat="1" ht="19.5" customHeight="1">
      <c r="A17" s="448" t="s">
        <v>772</v>
      </c>
      <c r="B17" s="447">
        <v>0</v>
      </c>
      <c r="C17" s="447">
        <v>0</v>
      </c>
      <c r="D17" s="447">
        <v>0</v>
      </c>
      <c r="E17" s="447">
        <v>0</v>
      </c>
      <c r="F17" s="447">
        <v>0</v>
      </c>
      <c r="G17" s="447">
        <v>2.5</v>
      </c>
      <c r="H17" s="447">
        <v>0</v>
      </c>
    </row>
    <row r="18" spans="1:8" s="23" customFormat="1" ht="19.5" customHeight="1">
      <c r="A18" s="450" t="s">
        <v>771</v>
      </c>
      <c r="B18" s="449">
        <v>0</v>
      </c>
      <c r="C18" s="449">
        <v>135000</v>
      </c>
      <c r="D18" s="449">
        <v>0</v>
      </c>
      <c r="E18" s="449">
        <v>55000</v>
      </c>
      <c r="F18" s="449">
        <v>0</v>
      </c>
      <c r="G18" s="449">
        <v>135000</v>
      </c>
      <c r="H18" s="449">
        <v>0</v>
      </c>
    </row>
    <row r="19" spans="1:8" s="23" customFormat="1" ht="19.5" customHeight="1">
      <c r="A19" s="448" t="s">
        <v>770</v>
      </c>
      <c r="B19" s="447">
        <v>0</v>
      </c>
      <c r="C19" s="447">
        <v>3000</v>
      </c>
      <c r="D19" s="447">
        <v>3000</v>
      </c>
      <c r="E19" s="447">
        <v>3000</v>
      </c>
      <c r="F19" s="447">
        <v>3000</v>
      </c>
      <c r="G19" s="447">
        <v>3000</v>
      </c>
      <c r="H19" s="447">
        <v>3000</v>
      </c>
    </row>
    <row r="20" spans="1:8" s="23" customFormat="1" ht="19.5" customHeight="1">
      <c r="A20" s="450" t="s">
        <v>769</v>
      </c>
      <c r="B20" s="449">
        <v>0</v>
      </c>
      <c r="C20" s="449">
        <v>1007000</v>
      </c>
      <c r="D20" s="449">
        <v>990000</v>
      </c>
      <c r="E20" s="449">
        <v>990000</v>
      </c>
      <c r="F20" s="449">
        <v>990000</v>
      </c>
      <c r="G20" s="449">
        <v>1007000</v>
      </c>
      <c r="H20" s="449">
        <v>990000</v>
      </c>
    </row>
    <row r="21" spans="1:8" s="23" customFormat="1" ht="19.5" customHeight="1">
      <c r="A21" s="448" t="s">
        <v>768</v>
      </c>
      <c r="B21" s="447">
        <v>0</v>
      </c>
      <c r="C21" s="447">
        <v>643350</v>
      </c>
      <c r="D21" s="447">
        <v>850800</v>
      </c>
      <c r="E21" s="447">
        <v>849750</v>
      </c>
      <c r="F21" s="447">
        <v>849750</v>
      </c>
      <c r="G21" s="447">
        <v>643350</v>
      </c>
      <c r="H21" s="447">
        <v>850800</v>
      </c>
    </row>
    <row r="22" spans="1:8" s="23" customFormat="1" ht="19.5" customHeight="1">
      <c r="A22" s="450" t="s">
        <v>767</v>
      </c>
      <c r="B22" s="449">
        <v>0</v>
      </c>
      <c r="C22" s="449">
        <v>3070000</v>
      </c>
      <c r="D22" s="449">
        <v>2865000</v>
      </c>
      <c r="E22" s="449">
        <v>2870000</v>
      </c>
      <c r="F22" s="449">
        <v>2870000</v>
      </c>
      <c r="G22" s="449">
        <v>3070000</v>
      </c>
      <c r="H22" s="449">
        <v>2865000</v>
      </c>
    </row>
    <row r="23" spans="1:8" s="23" customFormat="1" ht="19.5" customHeight="1">
      <c r="A23" s="448" t="s">
        <v>766</v>
      </c>
      <c r="B23" s="447">
        <v>0</v>
      </c>
      <c r="C23" s="447">
        <v>1000</v>
      </c>
      <c r="D23" s="447">
        <v>1000</v>
      </c>
      <c r="E23" s="447">
        <v>1000</v>
      </c>
      <c r="F23" s="447">
        <v>1000</v>
      </c>
      <c r="G23" s="447">
        <v>1000</v>
      </c>
      <c r="H23" s="447">
        <v>1000</v>
      </c>
    </row>
    <row r="24" spans="1:8" s="23" customFormat="1" ht="19.5" customHeight="1">
      <c r="A24" s="450" t="s">
        <v>765</v>
      </c>
      <c r="B24" s="449">
        <v>0</v>
      </c>
      <c r="C24" s="449">
        <v>3500</v>
      </c>
      <c r="D24" s="449">
        <v>5000</v>
      </c>
      <c r="E24" s="449">
        <v>5000</v>
      </c>
      <c r="F24" s="449">
        <v>5000</v>
      </c>
      <c r="G24" s="449">
        <v>3500</v>
      </c>
      <c r="H24" s="449">
        <v>5000</v>
      </c>
    </row>
    <row r="25" spans="1:8" s="23" customFormat="1" ht="19.5" customHeight="1">
      <c r="A25" s="448" t="s">
        <v>764</v>
      </c>
      <c r="B25" s="447">
        <v>0</v>
      </c>
      <c r="C25" s="447">
        <v>20000</v>
      </c>
      <c r="D25" s="447">
        <v>30000</v>
      </c>
      <c r="E25" s="447">
        <v>30000</v>
      </c>
      <c r="F25" s="447">
        <v>30000</v>
      </c>
      <c r="G25" s="447">
        <v>20000</v>
      </c>
      <c r="H25" s="447">
        <v>30000</v>
      </c>
    </row>
    <row r="26" spans="1:8" s="23" customFormat="1" ht="19.5" customHeight="1">
      <c r="A26" s="450" t="s">
        <v>763</v>
      </c>
      <c r="B26" s="449">
        <v>0</v>
      </c>
      <c r="C26" s="449">
        <v>1500</v>
      </c>
      <c r="D26" s="449">
        <v>1500</v>
      </c>
      <c r="E26" s="449">
        <v>1500</v>
      </c>
      <c r="F26" s="449">
        <v>1500</v>
      </c>
      <c r="G26" s="449">
        <v>1674.67</v>
      </c>
      <c r="H26" s="449">
        <v>1500</v>
      </c>
    </row>
    <row r="27" spans="1:8" s="23" customFormat="1" ht="19.5" customHeight="1">
      <c r="A27" s="448" t="s">
        <v>762</v>
      </c>
      <c r="B27" s="447">
        <v>0</v>
      </c>
      <c r="C27" s="447">
        <v>391536.63</v>
      </c>
      <c r="D27" s="447">
        <v>20000</v>
      </c>
      <c r="E27" s="447">
        <v>20000</v>
      </c>
      <c r="F27" s="447">
        <v>20000</v>
      </c>
      <c r="G27" s="447">
        <v>391536.63</v>
      </c>
      <c r="H27" s="447">
        <v>20000</v>
      </c>
    </row>
    <row r="28" spans="1:8" s="23" customFormat="1" ht="19.5" customHeight="1">
      <c r="A28" s="450" t="s">
        <v>761</v>
      </c>
      <c r="B28" s="449">
        <v>0</v>
      </c>
      <c r="C28" s="449">
        <v>21000</v>
      </c>
      <c r="D28" s="449">
        <v>16000</v>
      </c>
      <c r="E28" s="449">
        <v>16000</v>
      </c>
      <c r="F28" s="449">
        <v>16000</v>
      </c>
      <c r="G28" s="449">
        <v>34705.51</v>
      </c>
      <c r="H28" s="449">
        <v>16000</v>
      </c>
    </row>
    <row r="29" spans="1:8" s="23" customFormat="1" ht="19.5" customHeight="1">
      <c r="A29" s="448" t="s">
        <v>760</v>
      </c>
      <c r="B29" s="447">
        <v>0</v>
      </c>
      <c r="C29" s="447">
        <v>4963.37</v>
      </c>
      <c r="D29" s="447">
        <v>10000</v>
      </c>
      <c r="E29" s="447">
        <v>10000</v>
      </c>
      <c r="F29" s="447">
        <v>10000</v>
      </c>
      <c r="G29" s="447">
        <v>4963.37</v>
      </c>
      <c r="H29" s="447">
        <v>10000</v>
      </c>
    </row>
    <row r="30" spans="1:8" s="23" customFormat="1" ht="19.5" customHeight="1">
      <c r="A30" s="450" t="s">
        <v>759</v>
      </c>
      <c r="B30" s="449">
        <v>0</v>
      </c>
      <c r="C30" s="449">
        <v>2000</v>
      </c>
      <c r="D30" s="449">
        <v>2000</v>
      </c>
      <c r="E30" s="449">
        <v>2000</v>
      </c>
      <c r="F30" s="449">
        <v>2000</v>
      </c>
      <c r="G30" s="449">
        <v>2000</v>
      </c>
      <c r="H30" s="449">
        <v>2000</v>
      </c>
    </row>
    <row r="31" spans="1:8" s="23" customFormat="1" ht="19.5" customHeight="1">
      <c r="A31" s="448" t="s">
        <v>758</v>
      </c>
      <c r="B31" s="447">
        <v>671.39</v>
      </c>
      <c r="C31" s="447">
        <v>5000</v>
      </c>
      <c r="D31" s="447">
        <v>5000</v>
      </c>
      <c r="E31" s="447">
        <v>0</v>
      </c>
      <c r="F31" s="447">
        <v>0</v>
      </c>
      <c r="G31" s="447">
        <v>10417.61</v>
      </c>
      <c r="H31" s="447">
        <v>5000</v>
      </c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142"/>
  <sheetViews>
    <sheetView view="pageBreakPreview" zoomScale="60" zoomScaleNormal="100" workbookViewId="0">
      <selection activeCell="Q1" sqref="Q1:Q65536"/>
    </sheetView>
  </sheetViews>
  <sheetFormatPr defaultColWidth="9.109375" defaultRowHeight="17.399999999999999"/>
  <cols>
    <col min="1" max="1" width="22.109375" style="453" customWidth="1"/>
    <col min="2" max="3" width="10.6640625" style="453" customWidth="1"/>
    <col min="4" max="18" width="19" style="454" customWidth="1"/>
    <col min="19" max="16384" width="9.109375" style="453"/>
  </cols>
  <sheetData>
    <row r="1" spans="1:18" s="455" customFormat="1" ht="34.799999999999997">
      <c r="A1" s="461" t="s">
        <v>795</v>
      </c>
      <c r="B1" s="461" t="s">
        <v>878</v>
      </c>
      <c r="C1" s="461" t="s">
        <v>877</v>
      </c>
      <c r="D1" s="460" t="s">
        <v>794</v>
      </c>
      <c r="E1" s="460" t="s">
        <v>793</v>
      </c>
      <c r="F1" s="460" t="s">
        <v>792</v>
      </c>
      <c r="G1" s="460" t="s">
        <v>791</v>
      </c>
      <c r="H1" s="460" t="s">
        <v>790</v>
      </c>
      <c r="I1" s="460" t="s">
        <v>876</v>
      </c>
      <c r="J1" s="460" t="s">
        <v>875</v>
      </c>
      <c r="K1" s="460" t="s">
        <v>874</v>
      </c>
      <c r="L1" s="460" t="s">
        <v>873</v>
      </c>
      <c r="M1" s="460" t="s">
        <v>872</v>
      </c>
      <c r="N1" s="460" t="s">
        <v>871</v>
      </c>
      <c r="O1" s="460" t="s">
        <v>870</v>
      </c>
      <c r="P1" s="460" t="s">
        <v>869</v>
      </c>
      <c r="Q1" s="460" t="s">
        <v>789</v>
      </c>
      <c r="R1" s="460" t="s">
        <v>788</v>
      </c>
    </row>
    <row r="2" spans="1:18" s="455" customFormat="1">
      <c r="A2" s="457" t="s">
        <v>868</v>
      </c>
      <c r="B2" s="457" t="s">
        <v>333</v>
      </c>
      <c r="C2" s="457" t="s">
        <v>348</v>
      </c>
      <c r="D2" s="456">
        <v>12000</v>
      </c>
      <c r="E2" s="456">
        <v>184835</v>
      </c>
      <c r="F2" s="456">
        <v>256700</v>
      </c>
      <c r="G2" s="456">
        <v>261400</v>
      </c>
      <c r="H2" s="456">
        <v>263000</v>
      </c>
      <c r="I2" s="456"/>
      <c r="J2" s="456">
        <v>20457.43</v>
      </c>
      <c r="K2" s="456">
        <v>0</v>
      </c>
      <c r="L2" s="456">
        <v>0</v>
      </c>
      <c r="M2" s="456"/>
      <c r="N2" s="456"/>
      <c r="O2" s="456"/>
      <c r="P2" s="456"/>
      <c r="Q2" s="456">
        <v>199493.39</v>
      </c>
      <c r="R2" s="456">
        <v>268700</v>
      </c>
    </row>
    <row r="3" spans="1:18" s="455" customFormat="1">
      <c r="A3" s="459" t="s">
        <v>867</v>
      </c>
      <c r="B3" s="459" t="s">
        <v>333</v>
      </c>
      <c r="C3" s="459" t="s">
        <v>384</v>
      </c>
      <c r="D3" s="458">
        <v>0</v>
      </c>
      <c r="E3" s="458">
        <v>570</v>
      </c>
      <c r="F3" s="458">
        <v>630</v>
      </c>
      <c r="G3" s="458">
        <v>630</v>
      </c>
      <c r="H3" s="458">
        <v>630</v>
      </c>
      <c r="I3" s="458"/>
      <c r="J3" s="458">
        <v>0</v>
      </c>
      <c r="K3" s="458">
        <v>0</v>
      </c>
      <c r="L3" s="458">
        <v>0</v>
      </c>
      <c r="M3" s="458"/>
      <c r="N3" s="458"/>
      <c r="O3" s="458"/>
      <c r="P3" s="458"/>
      <c r="Q3" s="458">
        <v>570</v>
      </c>
      <c r="R3" s="458">
        <v>630</v>
      </c>
    </row>
    <row r="4" spans="1:18" s="455" customFormat="1">
      <c r="A4" s="457" t="s">
        <v>866</v>
      </c>
      <c r="B4" s="457" t="s">
        <v>333</v>
      </c>
      <c r="C4" s="457" t="s">
        <v>333</v>
      </c>
      <c r="D4" s="456">
        <v>0</v>
      </c>
      <c r="E4" s="456">
        <v>879008.55</v>
      </c>
      <c r="F4" s="456">
        <v>981782.9</v>
      </c>
      <c r="G4" s="456">
        <v>943843</v>
      </c>
      <c r="H4" s="456">
        <v>948843</v>
      </c>
      <c r="I4" s="456"/>
      <c r="J4" s="456">
        <v>0</v>
      </c>
      <c r="K4" s="456">
        <v>0</v>
      </c>
      <c r="L4" s="456">
        <v>0</v>
      </c>
      <c r="M4" s="456"/>
      <c r="N4" s="456"/>
      <c r="O4" s="456"/>
      <c r="P4" s="456"/>
      <c r="Q4" s="456">
        <v>879008.55</v>
      </c>
      <c r="R4" s="456">
        <v>981782.9</v>
      </c>
    </row>
    <row r="5" spans="1:18" s="455" customFormat="1">
      <c r="A5" s="459" t="s">
        <v>866</v>
      </c>
      <c r="B5" s="459" t="s">
        <v>333</v>
      </c>
      <c r="C5" s="459" t="s">
        <v>384</v>
      </c>
      <c r="D5" s="458">
        <v>0</v>
      </c>
      <c r="E5" s="458">
        <v>6545</v>
      </c>
      <c r="F5" s="458">
        <v>5120</v>
      </c>
      <c r="G5" s="458">
        <v>5120</v>
      </c>
      <c r="H5" s="458">
        <v>5120</v>
      </c>
      <c r="I5" s="458"/>
      <c r="J5" s="458">
        <v>0</v>
      </c>
      <c r="K5" s="458">
        <v>0</v>
      </c>
      <c r="L5" s="458">
        <v>0</v>
      </c>
      <c r="M5" s="458"/>
      <c r="N5" s="458"/>
      <c r="O5" s="458"/>
      <c r="P5" s="458"/>
      <c r="Q5" s="458">
        <v>6545</v>
      </c>
      <c r="R5" s="458">
        <v>5120</v>
      </c>
    </row>
    <row r="6" spans="1:18" s="455" customFormat="1">
      <c r="A6" s="457" t="s">
        <v>866</v>
      </c>
      <c r="B6" s="457" t="s">
        <v>333</v>
      </c>
      <c r="C6" s="457" t="s">
        <v>401</v>
      </c>
      <c r="D6" s="456">
        <v>0</v>
      </c>
      <c r="E6" s="456">
        <v>832.5</v>
      </c>
      <c r="F6" s="456">
        <v>204</v>
      </c>
      <c r="G6" s="456">
        <v>204</v>
      </c>
      <c r="H6" s="456">
        <v>204</v>
      </c>
      <c r="I6" s="456"/>
      <c r="J6" s="456">
        <v>0</v>
      </c>
      <c r="K6" s="456">
        <v>0</v>
      </c>
      <c r="L6" s="456">
        <v>0</v>
      </c>
      <c r="M6" s="456"/>
      <c r="N6" s="456"/>
      <c r="O6" s="456"/>
      <c r="P6" s="456"/>
      <c r="Q6" s="456">
        <v>832.5</v>
      </c>
      <c r="R6" s="456">
        <v>204</v>
      </c>
    </row>
    <row r="7" spans="1:18" s="455" customFormat="1">
      <c r="A7" s="459" t="s">
        <v>865</v>
      </c>
      <c r="B7" s="459" t="s">
        <v>333</v>
      </c>
      <c r="C7" s="459" t="s">
        <v>348</v>
      </c>
      <c r="D7" s="458">
        <v>0</v>
      </c>
      <c r="E7" s="458">
        <v>9000</v>
      </c>
      <c r="F7" s="458">
        <v>8968.52</v>
      </c>
      <c r="G7" s="458">
        <v>8911.17</v>
      </c>
      <c r="H7" s="458">
        <v>8934.0499999999993</v>
      </c>
      <c r="I7" s="458"/>
      <c r="J7" s="458">
        <v>6950</v>
      </c>
      <c r="K7" s="458">
        <v>6950</v>
      </c>
      <c r="L7" s="458">
        <v>0</v>
      </c>
      <c r="M7" s="458"/>
      <c r="N7" s="458"/>
      <c r="O7" s="458"/>
      <c r="P7" s="458"/>
      <c r="Q7" s="458">
        <v>9480</v>
      </c>
      <c r="R7" s="458">
        <v>8968.52</v>
      </c>
    </row>
    <row r="8" spans="1:18" s="455" customFormat="1">
      <c r="A8" s="457" t="s">
        <v>865</v>
      </c>
      <c r="B8" s="457" t="s">
        <v>333</v>
      </c>
      <c r="C8" s="457" t="s">
        <v>363</v>
      </c>
      <c r="D8" s="456">
        <v>0</v>
      </c>
      <c r="E8" s="456">
        <v>180</v>
      </c>
      <c r="F8" s="456">
        <v>180</v>
      </c>
      <c r="G8" s="456">
        <v>180</v>
      </c>
      <c r="H8" s="456">
        <v>180</v>
      </c>
      <c r="I8" s="456"/>
      <c r="J8" s="456">
        <v>0</v>
      </c>
      <c r="K8" s="456">
        <v>0</v>
      </c>
      <c r="L8" s="456">
        <v>0</v>
      </c>
      <c r="M8" s="456"/>
      <c r="N8" s="456"/>
      <c r="O8" s="456"/>
      <c r="P8" s="456"/>
      <c r="Q8" s="456">
        <v>180</v>
      </c>
      <c r="R8" s="456">
        <v>180</v>
      </c>
    </row>
    <row r="9" spans="1:18" s="455" customFormat="1">
      <c r="A9" s="459" t="s">
        <v>864</v>
      </c>
      <c r="B9" s="459" t="s">
        <v>333</v>
      </c>
      <c r="C9" s="459" t="s">
        <v>363</v>
      </c>
      <c r="D9" s="458">
        <v>0</v>
      </c>
      <c r="E9" s="458">
        <v>200000</v>
      </c>
      <c r="F9" s="458">
        <v>210000</v>
      </c>
      <c r="G9" s="458">
        <v>210000</v>
      </c>
      <c r="H9" s="458">
        <v>210000</v>
      </c>
      <c r="I9" s="458"/>
      <c r="J9" s="458">
        <v>0</v>
      </c>
      <c r="K9" s="458">
        <v>0</v>
      </c>
      <c r="L9" s="458">
        <v>0</v>
      </c>
      <c r="M9" s="458"/>
      <c r="N9" s="458"/>
      <c r="O9" s="458"/>
      <c r="P9" s="458"/>
      <c r="Q9" s="458">
        <v>200000</v>
      </c>
      <c r="R9" s="458">
        <v>210000</v>
      </c>
    </row>
    <row r="10" spans="1:18" s="455" customFormat="1">
      <c r="A10" s="457" t="s">
        <v>863</v>
      </c>
      <c r="B10" s="457" t="s">
        <v>333</v>
      </c>
      <c r="C10" s="457" t="s">
        <v>348</v>
      </c>
      <c r="D10" s="456">
        <v>0</v>
      </c>
      <c r="E10" s="456">
        <v>500</v>
      </c>
      <c r="F10" s="456">
        <v>500</v>
      </c>
      <c r="G10" s="456">
        <v>500</v>
      </c>
      <c r="H10" s="456">
        <v>500</v>
      </c>
      <c r="I10" s="456"/>
      <c r="J10" s="456">
        <v>0</v>
      </c>
      <c r="K10" s="456">
        <v>0</v>
      </c>
      <c r="L10" s="456">
        <v>0</v>
      </c>
      <c r="M10" s="456"/>
      <c r="N10" s="456"/>
      <c r="O10" s="456"/>
      <c r="P10" s="456"/>
      <c r="Q10" s="456">
        <v>500</v>
      </c>
      <c r="R10" s="456">
        <v>500</v>
      </c>
    </row>
    <row r="11" spans="1:18" s="455" customFormat="1">
      <c r="A11" s="459" t="s">
        <v>862</v>
      </c>
      <c r="B11" s="459" t="s">
        <v>363</v>
      </c>
      <c r="C11" s="459" t="s">
        <v>331</v>
      </c>
      <c r="D11" s="458">
        <v>27071</v>
      </c>
      <c r="E11" s="458">
        <v>101188.18</v>
      </c>
      <c r="F11" s="458">
        <v>101215.29</v>
      </c>
      <c r="G11" s="458">
        <v>104688.48</v>
      </c>
      <c r="H11" s="458">
        <v>105000</v>
      </c>
      <c r="I11" s="458"/>
      <c r="J11" s="458">
        <v>28415.29</v>
      </c>
      <c r="K11" s="458">
        <v>28888.48</v>
      </c>
      <c r="L11" s="458">
        <v>0</v>
      </c>
      <c r="M11" s="458"/>
      <c r="N11" s="458"/>
      <c r="O11" s="458"/>
      <c r="P11" s="458"/>
      <c r="Q11" s="458">
        <v>115197.79</v>
      </c>
      <c r="R11" s="458">
        <v>128286.29</v>
      </c>
    </row>
    <row r="12" spans="1:18" s="455" customFormat="1">
      <c r="A12" s="457" t="s">
        <v>861</v>
      </c>
      <c r="B12" s="457" t="s">
        <v>333</v>
      </c>
      <c r="C12" s="457" t="s">
        <v>333</v>
      </c>
      <c r="D12" s="456">
        <v>12940</v>
      </c>
      <c r="E12" s="456">
        <v>42350</v>
      </c>
      <c r="F12" s="456">
        <v>38350</v>
      </c>
      <c r="G12" s="456">
        <v>37850</v>
      </c>
      <c r="H12" s="456">
        <v>37850</v>
      </c>
      <c r="I12" s="456"/>
      <c r="J12" s="456">
        <v>0</v>
      </c>
      <c r="K12" s="456">
        <v>0</v>
      </c>
      <c r="L12" s="456">
        <v>0</v>
      </c>
      <c r="M12" s="456"/>
      <c r="N12" s="456"/>
      <c r="O12" s="456"/>
      <c r="P12" s="456"/>
      <c r="Q12" s="456">
        <v>47357.1</v>
      </c>
      <c r="R12" s="456">
        <v>51290</v>
      </c>
    </row>
    <row r="13" spans="1:18" s="455" customFormat="1">
      <c r="A13" s="459" t="s">
        <v>861</v>
      </c>
      <c r="B13" s="459" t="s">
        <v>333</v>
      </c>
      <c r="C13" s="459" t="s">
        <v>331</v>
      </c>
      <c r="D13" s="458">
        <v>10000</v>
      </c>
      <c r="E13" s="458">
        <v>15000</v>
      </c>
      <c r="F13" s="458">
        <v>5000</v>
      </c>
      <c r="G13" s="458">
        <v>0</v>
      </c>
      <c r="H13" s="458">
        <v>0</v>
      </c>
      <c r="I13" s="458"/>
      <c r="J13" s="458">
        <v>0</v>
      </c>
      <c r="K13" s="458">
        <v>0</v>
      </c>
      <c r="L13" s="458">
        <v>0</v>
      </c>
      <c r="M13" s="458"/>
      <c r="N13" s="458"/>
      <c r="O13" s="458"/>
      <c r="P13" s="458"/>
      <c r="Q13" s="458">
        <v>15000</v>
      </c>
      <c r="R13" s="458">
        <v>15000</v>
      </c>
    </row>
    <row r="14" spans="1:18" s="455" customFormat="1">
      <c r="A14" s="457" t="s">
        <v>861</v>
      </c>
      <c r="B14" s="457" t="s">
        <v>333</v>
      </c>
      <c r="C14" s="457" t="s">
        <v>348</v>
      </c>
      <c r="D14" s="456">
        <v>72704</v>
      </c>
      <c r="E14" s="456">
        <v>143433.41</v>
      </c>
      <c r="F14" s="456">
        <v>95400</v>
      </c>
      <c r="G14" s="456">
        <v>96379.8</v>
      </c>
      <c r="H14" s="456">
        <v>100846</v>
      </c>
      <c r="I14" s="456"/>
      <c r="J14" s="456">
        <v>63593.95</v>
      </c>
      <c r="K14" s="456">
        <v>63852.7</v>
      </c>
      <c r="L14" s="456">
        <v>0</v>
      </c>
      <c r="M14" s="456"/>
      <c r="N14" s="456"/>
      <c r="O14" s="456"/>
      <c r="P14" s="456"/>
      <c r="Q14" s="456">
        <v>149151.65</v>
      </c>
      <c r="R14" s="456">
        <v>168104</v>
      </c>
    </row>
    <row r="15" spans="1:18" s="455" customFormat="1">
      <c r="A15" s="459" t="s">
        <v>861</v>
      </c>
      <c r="B15" s="459" t="s">
        <v>333</v>
      </c>
      <c r="C15" s="459" t="s">
        <v>370</v>
      </c>
      <c r="D15" s="458">
        <v>0</v>
      </c>
      <c r="E15" s="458">
        <v>11049.37</v>
      </c>
      <c r="F15" s="458">
        <v>6000</v>
      </c>
      <c r="G15" s="458">
        <v>6000</v>
      </c>
      <c r="H15" s="458">
        <v>6000</v>
      </c>
      <c r="I15" s="458"/>
      <c r="J15" s="458">
        <v>0</v>
      </c>
      <c r="K15" s="458">
        <v>0</v>
      </c>
      <c r="L15" s="458">
        <v>0</v>
      </c>
      <c r="M15" s="458"/>
      <c r="N15" s="458"/>
      <c r="O15" s="458"/>
      <c r="P15" s="458"/>
      <c r="Q15" s="458">
        <v>18648.38</v>
      </c>
      <c r="R15" s="458">
        <v>6000</v>
      </c>
    </row>
    <row r="16" spans="1:18" s="455" customFormat="1">
      <c r="A16" s="457" t="s">
        <v>861</v>
      </c>
      <c r="B16" s="457" t="s">
        <v>333</v>
      </c>
      <c r="C16" s="457" t="s">
        <v>401</v>
      </c>
      <c r="D16" s="456">
        <v>0</v>
      </c>
      <c r="E16" s="456">
        <v>2300</v>
      </c>
      <c r="F16" s="456">
        <v>1000</v>
      </c>
      <c r="G16" s="456">
        <v>1000</v>
      </c>
      <c r="H16" s="456">
        <v>1000</v>
      </c>
      <c r="I16" s="456"/>
      <c r="J16" s="456">
        <v>0</v>
      </c>
      <c r="K16" s="456">
        <v>0</v>
      </c>
      <c r="L16" s="456">
        <v>0</v>
      </c>
      <c r="M16" s="456"/>
      <c r="N16" s="456"/>
      <c r="O16" s="456"/>
      <c r="P16" s="456"/>
      <c r="Q16" s="456">
        <v>2300</v>
      </c>
      <c r="R16" s="456">
        <v>1000</v>
      </c>
    </row>
    <row r="17" spans="1:18" s="455" customFormat="1">
      <c r="A17" s="459" t="s">
        <v>861</v>
      </c>
      <c r="B17" s="459" t="s">
        <v>363</v>
      </c>
      <c r="C17" s="459" t="s">
        <v>331</v>
      </c>
      <c r="D17" s="458">
        <v>0</v>
      </c>
      <c r="E17" s="458"/>
      <c r="F17" s="458">
        <v>350</v>
      </c>
      <c r="G17" s="458">
        <v>0</v>
      </c>
      <c r="H17" s="458">
        <v>0</v>
      </c>
      <c r="I17" s="458"/>
      <c r="J17" s="458"/>
      <c r="K17" s="458"/>
      <c r="L17" s="458"/>
      <c r="M17" s="458"/>
      <c r="N17" s="458"/>
      <c r="O17" s="458"/>
      <c r="P17" s="458"/>
      <c r="Q17" s="458"/>
      <c r="R17" s="458">
        <v>350</v>
      </c>
    </row>
    <row r="18" spans="1:18" s="455" customFormat="1">
      <c r="A18" s="457" t="s">
        <v>860</v>
      </c>
      <c r="B18" s="457" t="s">
        <v>333</v>
      </c>
      <c r="C18" s="457" t="s">
        <v>348</v>
      </c>
      <c r="D18" s="456">
        <v>0</v>
      </c>
      <c r="E18" s="456">
        <v>17916.59</v>
      </c>
      <c r="F18" s="456">
        <v>5822.9</v>
      </c>
      <c r="G18" s="456">
        <v>2000</v>
      </c>
      <c r="H18" s="456">
        <v>2000</v>
      </c>
      <c r="I18" s="456"/>
      <c r="J18" s="456">
        <v>2976.6</v>
      </c>
      <c r="K18" s="456">
        <v>0</v>
      </c>
      <c r="L18" s="456">
        <v>0</v>
      </c>
      <c r="M18" s="456"/>
      <c r="N18" s="456"/>
      <c r="O18" s="456"/>
      <c r="P18" s="456"/>
      <c r="Q18" s="456">
        <v>18416.53</v>
      </c>
      <c r="R18" s="456">
        <v>5822.9</v>
      </c>
    </row>
    <row r="19" spans="1:18" s="455" customFormat="1">
      <c r="A19" s="459" t="s">
        <v>859</v>
      </c>
      <c r="B19" s="459" t="s">
        <v>333</v>
      </c>
      <c r="C19" s="459" t="s">
        <v>333</v>
      </c>
      <c r="D19" s="458">
        <v>41292</v>
      </c>
      <c r="E19" s="458">
        <v>6936982.6799999997</v>
      </c>
      <c r="F19" s="458">
        <v>8813729.1999999993</v>
      </c>
      <c r="G19" s="458">
        <v>7021338.1600000001</v>
      </c>
      <c r="H19" s="458">
        <v>7021338.1600000001</v>
      </c>
      <c r="I19" s="458"/>
      <c r="J19" s="458">
        <v>0</v>
      </c>
      <c r="K19" s="458">
        <v>0</v>
      </c>
      <c r="L19" s="458">
        <v>0</v>
      </c>
      <c r="M19" s="458"/>
      <c r="N19" s="458"/>
      <c r="O19" s="458"/>
      <c r="P19" s="458"/>
      <c r="Q19" s="458">
        <v>6930613.0599999996</v>
      </c>
      <c r="R19" s="458">
        <v>8855021.1999999993</v>
      </c>
    </row>
    <row r="20" spans="1:18" s="455" customFormat="1">
      <c r="A20" s="457" t="s">
        <v>858</v>
      </c>
      <c r="B20" s="457" t="s">
        <v>333</v>
      </c>
      <c r="C20" s="457" t="s">
        <v>333</v>
      </c>
      <c r="D20" s="456">
        <v>10726</v>
      </c>
      <c r="E20" s="456">
        <v>184534.8</v>
      </c>
      <c r="F20" s="456">
        <v>162940</v>
      </c>
      <c r="G20" s="456">
        <v>153940</v>
      </c>
      <c r="H20" s="456">
        <v>153940</v>
      </c>
      <c r="I20" s="456"/>
      <c r="J20" s="456">
        <v>0</v>
      </c>
      <c r="K20" s="456">
        <v>0</v>
      </c>
      <c r="L20" s="456">
        <v>0</v>
      </c>
      <c r="M20" s="456"/>
      <c r="N20" s="456"/>
      <c r="O20" s="456"/>
      <c r="P20" s="456"/>
      <c r="Q20" s="456">
        <v>185548.47</v>
      </c>
      <c r="R20" s="456">
        <v>173666</v>
      </c>
    </row>
    <row r="21" spans="1:18" s="455" customFormat="1">
      <c r="A21" s="459" t="s">
        <v>858</v>
      </c>
      <c r="B21" s="459" t="s">
        <v>333</v>
      </c>
      <c r="C21" s="459" t="s">
        <v>384</v>
      </c>
      <c r="D21" s="458">
        <v>0</v>
      </c>
      <c r="E21" s="458">
        <v>2500</v>
      </c>
      <c r="F21" s="458">
        <v>500</v>
      </c>
      <c r="G21" s="458">
        <v>500</v>
      </c>
      <c r="H21" s="458">
        <v>500</v>
      </c>
      <c r="I21" s="458"/>
      <c r="J21" s="458">
        <v>500</v>
      </c>
      <c r="K21" s="458">
        <v>500</v>
      </c>
      <c r="L21" s="458">
        <v>0</v>
      </c>
      <c r="M21" s="458"/>
      <c r="N21" s="458"/>
      <c r="O21" s="458"/>
      <c r="P21" s="458"/>
      <c r="Q21" s="458">
        <v>2500</v>
      </c>
      <c r="R21" s="458">
        <v>500</v>
      </c>
    </row>
    <row r="22" spans="1:18" s="455" customFormat="1">
      <c r="A22" s="457" t="s">
        <v>858</v>
      </c>
      <c r="B22" s="457" t="s">
        <v>333</v>
      </c>
      <c r="C22" s="457" t="s">
        <v>401</v>
      </c>
      <c r="D22" s="456">
        <v>0</v>
      </c>
      <c r="E22" s="456"/>
      <c r="F22" s="456">
        <v>4000</v>
      </c>
      <c r="G22" s="456">
        <v>4000</v>
      </c>
      <c r="H22" s="456">
        <v>4000</v>
      </c>
      <c r="I22" s="456"/>
      <c r="J22" s="456"/>
      <c r="K22" s="456"/>
      <c r="L22" s="456"/>
      <c r="M22" s="456"/>
      <c r="N22" s="456"/>
      <c r="O22" s="456"/>
      <c r="P22" s="456"/>
      <c r="Q22" s="456"/>
      <c r="R22" s="456">
        <v>4000</v>
      </c>
    </row>
    <row r="23" spans="1:18" s="455" customFormat="1">
      <c r="A23" s="459" t="s">
        <v>858</v>
      </c>
      <c r="B23" s="459" t="s">
        <v>363</v>
      </c>
      <c r="C23" s="459" t="s">
        <v>331</v>
      </c>
      <c r="D23" s="458">
        <v>0</v>
      </c>
      <c r="E23" s="458">
        <v>27854</v>
      </c>
      <c r="F23" s="458">
        <v>27500</v>
      </c>
      <c r="G23" s="458">
        <v>46500</v>
      </c>
      <c r="H23" s="458">
        <v>46500</v>
      </c>
      <c r="I23" s="458"/>
      <c r="J23" s="458">
        <v>0</v>
      </c>
      <c r="K23" s="458">
        <v>0</v>
      </c>
      <c r="L23" s="458">
        <v>0</v>
      </c>
      <c r="M23" s="458"/>
      <c r="N23" s="458"/>
      <c r="O23" s="458"/>
      <c r="P23" s="458"/>
      <c r="Q23" s="458">
        <v>27854</v>
      </c>
      <c r="R23" s="458">
        <v>27500</v>
      </c>
    </row>
    <row r="24" spans="1:18" s="455" customFormat="1">
      <c r="A24" s="457" t="s">
        <v>857</v>
      </c>
      <c r="B24" s="457" t="s">
        <v>333</v>
      </c>
      <c r="C24" s="457" t="s">
        <v>384</v>
      </c>
      <c r="D24" s="456">
        <v>9535</v>
      </c>
      <c r="E24" s="456">
        <v>11190</v>
      </c>
      <c r="F24" s="456">
        <v>33000</v>
      </c>
      <c r="G24" s="456">
        <v>35000</v>
      </c>
      <c r="H24" s="456">
        <v>30000</v>
      </c>
      <c r="I24" s="456"/>
      <c r="J24" s="456">
        <v>2080</v>
      </c>
      <c r="K24" s="456">
        <v>0</v>
      </c>
      <c r="L24" s="456">
        <v>0</v>
      </c>
      <c r="M24" s="456"/>
      <c r="N24" s="456"/>
      <c r="O24" s="456"/>
      <c r="P24" s="456"/>
      <c r="Q24" s="456">
        <v>24162</v>
      </c>
      <c r="R24" s="456">
        <v>42535</v>
      </c>
    </row>
    <row r="25" spans="1:18" s="455" customFormat="1">
      <c r="A25" s="459" t="s">
        <v>856</v>
      </c>
      <c r="B25" s="459" t="s">
        <v>333</v>
      </c>
      <c r="C25" s="459" t="s">
        <v>333</v>
      </c>
      <c r="D25" s="458">
        <v>46100</v>
      </c>
      <c r="E25" s="458">
        <v>281000</v>
      </c>
      <c r="F25" s="458">
        <v>281000</v>
      </c>
      <c r="G25" s="458">
        <v>281000</v>
      </c>
      <c r="H25" s="458">
        <v>281000</v>
      </c>
      <c r="I25" s="458"/>
      <c r="J25" s="458">
        <v>112491</v>
      </c>
      <c r="K25" s="458">
        <v>35013.730000000003</v>
      </c>
      <c r="L25" s="458">
        <v>0</v>
      </c>
      <c r="M25" s="458"/>
      <c r="N25" s="458"/>
      <c r="O25" s="458"/>
      <c r="P25" s="458"/>
      <c r="Q25" s="458">
        <v>367801.56</v>
      </c>
      <c r="R25" s="458">
        <v>327100</v>
      </c>
    </row>
    <row r="26" spans="1:18" s="455" customFormat="1">
      <c r="A26" s="457" t="s">
        <v>856</v>
      </c>
      <c r="B26" s="457" t="s">
        <v>333</v>
      </c>
      <c r="C26" s="457" t="s">
        <v>348</v>
      </c>
      <c r="D26" s="456">
        <v>148853</v>
      </c>
      <c r="E26" s="456">
        <v>818948.69</v>
      </c>
      <c r="F26" s="456">
        <v>628400</v>
      </c>
      <c r="G26" s="456">
        <v>478000</v>
      </c>
      <c r="H26" s="456">
        <v>478000</v>
      </c>
      <c r="I26" s="456"/>
      <c r="J26" s="456">
        <v>71937.7</v>
      </c>
      <c r="K26" s="456">
        <v>0</v>
      </c>
      <c r="L26" s="456">
        <v>0</v>
      </c>
      <c r="M26" s="456"/>
      <c r="N26" s="456"/>
      <c r="O26" s="456"/>
      <c r="P26" s="456"/>
      <c r="Q26" s="456">
        <v>982875.45</v>
      </c>
      <c r="R26" s="456">
        <v>777253</v>
      </c>
    </row>
    <row r="27" spans="1:18" s="455" customFormat="1">
      <c r="A27" s="459" t="s">
        <v>856</v>
      </c>
      <c r="B27" s="459" t="s">
        <v>363</v>
      </c>
      <c r="C27" s="459" t="s">
        <v>331</v>
      </c>
      <c r="D27" s="458">
        <v>40113</v>
      </c>
      <c r="E27" s="458">
        <v>344170.99</v>
      </c>
      <c r="F27" s="458">
        <v>338386.21</v>
      </c>
      <c r="G27" s="458">
        <v>337624</v>
      </c>
      <c r="H27" s="458">
        <v>338624</v>
      </c>
      <c r="I27" s="458"/>
      <c r="J27" s="458">
        <v>159612.47</v>
      </c>
      <c r="K27" s="458">
        <v>92172.44</v>
      </c>
      <c r="L27" s="458">
        <v>0</v>
      </c>
      <c r="M27" s="458"/>
      <c r="N27" s="458"/>
      <c r="O27" s="458"/>
      <c r="P27" s="458"/>
      <c r="Q27" s="458">
        <v>372787.92</v>
      </c>
      <c r="R27" s="458">
        <v>378499.21</v>
      </c>
    </row>
    <row r="28" spans="1:18" s="455" customFormat="1">
      <c r="A28" s="457" t="s">
        <v>855</v>
      </c>
      <c r="B28" s="457" t="s">
        <v>333</v>
      </c>
      <c r="C28" s="457" t="s">
        <v>348</v>
      </c>
      <c r="D28" s="456">
        <v>4815</v>
      </c>
      <c r="E28" s="456">
        <v>26949.439999999999</v>
      </c>
      <c r="F28" s="456">
        <v>26372.639999999999</v>
      </c>
      <c r="G28" s="456">
        <v>27517.45</v>
      </c>
      <c r="H28" s="456">
        <v>27700</v>
      </c>
      <c r="I28" s="456"/>
      <c r="J28" s="456">
        <v>13068.59</v>
      </c>
      <c r="K28" s="456">
        <v>8523.57</v>
      </c>
      <c r="L28" s="456">
        <v>0</v>
      </c>
      <c r="M28" s="456"/>
      <c r="N28" s="456"/>
      <c r="O28" s="456"/>
      <c r="P28" s="456"/>
      <c r="Q28" s="456">
        <v>32831.78</v>
      </c>
      <c r="R28" s="456">
        <v>31187.64</v>
      </c>
    </row>
    <row r="29" spans="1:18" s="455" customFormat="1">
      <c r="A29" s="459" t="s">
        <v>855</v>
      </c>
      <c r="B29" s="459" t="s">
        <v>333</v>
      </c>
      <c r="C29" s="459" t="s">
        <v>363</v>
      </c>
      <c r="D29" s="458">
        <v>4595</v>
      </c>
      <c r="E29" s="458">
        <v>22280</v>
      </c>
      <c r="F29" s="458">
        <v>22280</v>
      </c>
      <c r="G29" s="458">
        <v>22280</v>
      </c>
      <c r="H29" s="458">
        <v>22335</v>
      </c>
      <c r="I29" s="458"/>
      <c r="J29" s="458">
        <v>0</v>
      </c>
      <c r="K29" s="458">
        <v>0</v>
      </c>
      <c r="L29" s="458">
        <v>0</v>
      </c>
      <c r="M29" s="458"/>
      <c r="N29" s="458"/>
      <c r="O29" s="458"/>
      <c r="P29" s="458"/>
      <c r="Q29" s="458">
        <v>22280</v>
      </c>
      <c r="R29" s="458">
        <v>26875</v>
      </c>
    </row>
    <row r="30" spans="1:18" s="455" customFormat="1">
      <c r="A30" s="457" t="s">
        <v>855</v>
      </c>
      <c r="B30" s="457" t="s">
        <v>333</v>
      </c>
      <c r="C30" s="457" t="s">
        <v>370</v>
      </c>
      <c r="D30" s="456">
        <v>121221</v>
      </c>
      <c r="E30" s="456">
        <v>320123.84999999998</v>
      </c>
      <c r="F30" s="456">
        <v>352712.55</v>
      </c>
      <c r="G30" s="456">
        <v>359067.58</v>
      </c>
      <c r="H30" s="456">
        <v>386634.43</v>
      </c>
      <c r="I30" s="456"/>
      <c r="J30" s="456">
        <v>284236.23</v>
      </c>
      <c r="K30" s="456">
        <v>209494.77</v>
      </c>
      <c r="L30" s="456">
        <v>0</v>
      </c>
      <c r="M30" s="456"/>
      <c r="N30" s="456"/>
      <c r="O30" s="456"/>
      <c r="P30" s="456"/>
      <c r="Q30" s="456">
        <v>392683.61</v>
      </c>
      <c r="R30" s="456">
        <v>473933.55</v>
      </c>
    </row>
    <row r="31" spans="1:18" s="455" customFormat="1">
      <c r="A31" s="459" t="s">
        <v>854</v>
      </c>
      <c r="B31" s="459" t="s">
        <v>333</v>
      </c>
      <c r="C31" s="459" t="s">
        <v>331</v>
      </c>
      <c r="D31" s="458">
        <v>0</v>
      </c>
      <c r="E31" s="458">
        <v>19000</v>
      </c>
      <c r="F31" s="458">
        <v>0</v>
      </c>
      <c r="G31" s="458">
        <v>0</v>
      </c>
      <c r="H31" s="458">
        <v>0</v>
      </c>
      <c r="I31" s="458"/>
      <c r="J31" s="458">
        <v>0</v>
      </c>
      <c r="K31" s="458">
        <v>0</v>
      </c>
      <c r="L31" s="458">
        <v>0</v>
      </c>
      <c r="M31" s="458"/>
      <c r="N31" s="458"/>
      <c r="O31" s="458"/>
      <c r="P31" s="458"/>
      <c r="Q31" s="458">
        <v>19000</v>
      </c>
      <c r="R31" s="458">
        <v>0</v>
      </c>
    </row>
    <row r="32" spans="1:18" s="455" customFormat="1">
      <c r="A32" s="457" t="s">
        <v>854</v>
      </c>
      <c r="B32" s="457" t="s">
        <v>333</v>
      </c>
      <c r="C32" s="457" t="s">
        <v>348</v>
      </c>
      <c r="D32" s="456">
        <v>0</v>
      </c>
      <c r="E32" s="456">
        <v>1500</v>
      </c>
      <c r="F32" s="456">
        <v>1500</v>
      </c>
      <c r="G32" s="456">
        <v>1500</v>
      </c>
      <c r="H32" s="456">
        <v>1420</v>
      </c>
      <c r="I32" s="456"/>
      <c r="J32" s="456">
        <v>0</v>
      </c>
      <c r="K32" s="456">
        <v>0</v>
      </c>
      <c r="L32" s="456">
        <v>0</v>
      </c>
      <c r="M32" s="456"/>
      <c r="N32" s="456"/>
      <c r="O32" s="456"/>
      <c r="P32" s="456"/>
      <c r="Q32" s="456">
        <v>1592</v>
      </c>
      <c r="R32" s="456">
        <v>1500</v>
      </c>
    </row>
    <row r="33" spans="1:18" s="455" customFormat="1">
      <c r="A33" s="459" t="s">
        <v>854</v>
      </c>
      <c r="B33" s="459" t="s">
        <v>333</v>
      </c>
      <c r="C33" s="459" t="s">
        <v>374</v>
      </c>
      <c r="D33" s="458">
        <v>304331</v>
      </c>
      <c r="E33" s="458">
        <v>398745.7</v>
      </c>
      <c r="F33" s="458">
        <v>460060.44</v>
      </c>
      <c r="G33" s="458">
        <v>377000</v>
      </c>
      <c r="H33" s="458">
        <v>372200</v>
      </c>
      <c r="I33" s="458"/>
      <c r="J33" s="458">
        <v>216486.28</v>
      </c>
      <c r="K33" s="458">
        <v>26565</v>
      </c>
      <c r="L33" s="458">
        <v>0</v>
      </c>
      <c r="M33" s="458"/>
      <c r="N33" s="458"/>
      <c r="O33" s="458"/>
      <c r="P33" s="458"/>
      <c r="Q33" s="458">
        <v>552131.17000000004</v>
      </c>
      <c r="R33" s="458">
        <v>764391.44</v>
      </c>
    </row>
    <row r="34" spans="1:18" s="455" customFormat="1">
      <c r="A34" s="457" t="s">
        <v>854</v>
      </c>
      <c r="B34" s="457" t="s">
        <v>333</v>
      </c>
      <c r="C34" s="457" t="s">
        <v>370</v>
      </c>
      <c r="D34" s="456">
        <v>27680</v>
      </c>
      <c r="E34" s="456">
        <v>85219.5</v>
      </c>
      <c r="F34" s="456">
        <v>83138</v>
      </c>
      <c r="G34" s="456">
        <v>83222.5</v>
      </c>
      <c r="H34" s="456">
        <v>83222.5</v>
      </c>
      <c r="I34" s="456"/>
      <c r="J34" s="456">
        <v>35529.06</v>
      </c>
      <c r="K34" s="456">
        <v>21241.75</v>
      </c>
      <c r="L34" s="456">
        <v>0</v>
      </c>
      <c r="M34" s="456"/>
      <c r="N34" s="456"/>
      <c r="O34" s="456"/>
      <c r="P34" s="456"/>
      <c r="Q34" s="456">
        <v>93070.36</v>
      </c>
      <c r="R34" s="456">
        <v>110818</v>
      </c>
    </row>
    <row r="35" spans="1:18" s="455" customFormat="1">
      <c r="A35" s="459" t="s">
        <v>854</v>
      </c>
      <c r="B35" s="459" t="s">
        <v>363</v>
      </c>
      <c r="C35" s="459" t="s">
        <v>331</v>
      </c>
      <c r="D35" s="458">
        <v>0</v>
      </c>
      <c r="E35" s="458">
        <v>506.61</v>
      </c>
      <c r="F35" s="458">
        <v>1000</v>
      </c>
      <c r="G35" s="458">
        <v>1000</v>
      </c>
      <c r="H35" s="458">
        <v>1000</v>
      </c>
      <c r="I35" s="458"/>
      <c r="J35" s="458">
        <v>0</v>
      </c>
      <c r="K35" s="458">
        <v>0</v>
      </c>
      <c r="L35" s="458">
        <v>0</v>
      </c>
      <c r="M35" s="458"/>
      <c r="N35" s="458"/>
      <c r="O35" s="458"/>
      <c r="P35" s="458"/>
      <c r="Q35" s="458">
        <v>506.61</v>
      </c>
      <c r="R35" s="458">
        <v>1000</v>
      </c>
    </row>
    <row r="36" spans="1:18" s="455" customFormat="1">
      <c r="A36" s="457" t="s">
        <v>853</v>
      </c>
      <c r="B36" s="457" t="s">
        <v>333</v>
      </c>
      <c r="C36" s="457" t="s">
        <v>333</v>
      </c>
      <c r="D36" s="456">
        <v>0</v>
      </c>
      <c r="E36" s="456">
        <v>3000</v>
      </c>
      <c r="F36" s="456">
        <v>3000</v>
      </c>
      <c r="G36" s="456">
        <v>3000</v>
      </c>
      <c r="H36" s="456">
        <v>3000</v>
      </c>
      <c r="I36" s="456"/>
      <c r="J36" s="456">
        <v>0</v>
      </c>
      <c r="K36" s="456">
        <v>0</v>
      </c>
      <c r="L36" s="456">
        <v>0</v>
      </c>
      <c r="M36" s="456"/>
      <c r="N36" s="456"/>
      <c r="O36" s="456"/>
      <c r="P36" s="456"/>
      <c r="Q36" s="456">
        <v>3000</v>
      </c>
      <c r="R36" s="456">
        <v>3000</v>
      </c>
    </row>
    <row r="37" spans="1:18" s="455" customFormat="1">
      <c r="A37" s="459" t="s">
        <v>852</v>
      </c>
      <c r="B37" s="459" t="s">
        <v>333</v>
      </c>
      <c r="C37" s="459" t="s">
        <v>333</v>
      </c>
      <c r="D37" s="458">
        <v>12720</v>
      </c>
      <c r="E37" s="458">
        <v>58534</v>
      </c>
      <c r="F37" s="458">
        <v>115595</v>
      </c>
      <c r="G37" s="458">
        <v>115595</v>
      </c>
      <c r="H37" s="458">
        <v>115595</v>
      </c>
      <c r="I37" s="458"/>
      <c r="J37" s="458">
        <v>13146</v>
      </c>
      <c r="K37" s="458">
        <v>11511.5</v>
      </c>
      <c r="L37" s="458">
        <v>0</v>
      </c>
      <c r="M37" s="458"/>
      <c r="N37" s="458"/>
      <c r="O37" s="458"/>
      <c r="P37" s="458"/>
      <c r="Q37" s="458">
        <v>73356.19</v>
      </c>
      <c r="R37" s="458">
        <v>128315</v>
      </c>
    </row>
    <row r="38" spans="1:18" s="455" customFormat="1">
      <c r="A38" s="457" t="s">
        <v>852</v>
      </c>
      <c r="B38" s="457" t="s">
        <v>333</v>
      </c>
      <c r="C38" s="457" t="s">
        <v>348</v>
      </c>
      <c r="D38" s="456">
        <v>3350</v>
      </c>
      <c r="E38" s="456">
        <v>2000</v>
      </c>
      <c r="F38" s="456">
        <v>7000</v>
      </c>
      <c r="G38" s="456">
        <v>7000</v>
      </c>
      <c r="H38" s="456">
        <v>2650</v>
      </c>
      <c r="I38" s="456"/>
      <c r="J38" s="456">
        <v>2000</v>
      </c>
      <c r="K38" s="456">
        <v>0</v>
      </c>
      <c r="L38" s="456">
        <v>0</v>
      </c>
      <c r="M38" s="456"/>
      <c r="N38" s="456"/>
      <c r="O38" s="456"/>
      <c r="P38" s="456"/>
      <c r="Q38" s="456">
        <v>3350</v>
      </c>
      <c r="R38" s="456">
        <v>10350</v>
      </c>
    </row>
    <row r="39" spans="1:18" s="455" customFormat="1">
      <c r="A39" s="459" t="s">
        <v>852</v>
      </c>
      <c r="B39" s="459" t="s">
        <v>333</v>
      </c>
      <c r="C39" s="459" t="s">
        <v>363</v>
      </c>
      <c r="D39" s="458">
        <v>0</v>
      </c>
      <c r="E39" s="458">
        <v>4000</v>
      </c>
      <c r="F39" s="458">
        <v>4000</v>
      </c>
      <c r="G39" s="458">
        <v>4000</v>
      </c>
      <c r="H39" s="458">
        <v>4000</v>
      </c>
      <c r="I39" s="458"/>
      <c r="J39" s="458">
        <v>0</v>
      </c>
      <c r="K39" s="458">
        <v>0</v>
      </c>
      <c r="L39" s="458">
        <v>0</v>
      </c>
      <c r="M39" s="458"/>
      <c r="N39" s="458"/>
      <c r="O39" s="458"/>
      <c r="P39" s="458"/>
      <c r="Q39" s="458">
        <v>4000</v>
      </c>
      <c r="R39" s="458">
        <v>4000</v>
      </c>
    </row>
    <row r="40" spans="1:18" s="455" customFormat="1">
      <c r="A40" s="457" t="s">
        <v>852</v>
      </c>
      <c r="B40" s="457" t="s">
        <v>333</v>
      </c>
      <c r="C40" s="457" t="s">
        <v>384</v>
      </c>
      <c r="D40" s="456">
        <v>30</v>
      </c>
      <c r="E40" s="456">
        <v>300</v>
      </c>
      <c r="F40" s="456">
        <v>800</v>
      </c>
      <c r="G40" s="456">
        <v>800</v>
      </c>
      <c r="H40" s="456">
        <v>800</v>
      </c>
      <c r="I40" s="456"/>
      <c r="J40" s="456">
        <v>0</v>
      </c>
      <c r="K40" s="456">
        <v>0</v>
      </c>
      <c r="L40" s="456">
        <v>0</v>
      </c>
      <c r="M40" s="456"/>
      <c r="N40" s="456"/>
      <c r="O40" s="456"/>
      <c r="P40" s="456"/>
      <c r="Q40" s="456">
        <v>330</v>
      </c>
      <c r="R40" s="456">
        <v>830</v>
      </c>
    </row>
    <row r="41" spans="1:18" s="455" customFormat="1">
      <c r="A41" s="459" t="s">
        <v>852</v>
      </c>
      <c r="B41" s="459" t="s">
        <v>333</v>
      </c>
      <c r="C41" s="459" t="s">
        <v>401</v>
      </c>
      <c r="D41" s="458">
        <v>3200</v>
      </c>
      <c r="E41" s="458">
        <v>9700</v>
      </c>
      <c r="F41" s="458">
        <v>2296</v>
      </c>
      <c r="G41" s="458">
        <v>2296</v>
      </c>
      <c r="H41" s="458">
        <v>2296</v>
      </c>
      <c r="I41" s="458"/>
      <c r="J41" s="458">
        <v>0</v>
      </c>
      <c r="K41" s="458">
        <v>0</v>
      </c>
      <c r="L41" s="458">
        <v>0</v>
      </c>
      <c r="M41" s="458"/>
      <c r="N41" s="458"/>
      <c r="O41" s="458"/>
      <c r="P41" s="458"/>
      <c r="Q41" s="458">
        <v>9700</v>
      </c>
      <c r="R41" s="458">
        <v>5496</v>
      </c>
    </row>
    <row r="42" spans="1:18" s="455" customFormat="1">
      <c r="A42" s="457" t="s">
        <v>852</v>
      </c>
      <c r="B42" s="457" t="s">
        <v>363</v>
      </c>
      <c r="C42" s="457" t="s">
        <v>331</v>
      </c>
      <c r="D42" s="456">
        <v>0</v>
      </c>
      <c r="E42" s="456">
        <v>55700</v>
      </c>
      <c r="F42" s="456">
        <v>55700</v>
      </c>
      <c r="G42" s="456">
        <v>55700</v>
      </c>
      <c r="H42" s="456">
        <v>55700</v>
      </c>
      <c r="I42" s="456"/>
      <c r="J42" s="456">
        <v>44750</v>
      </c>
      <c r="K42" s="456">
        <v>0</v>
      </c>
      <c r="L42" s="456">
        <v>0</v>
      </c>
      <c r="M42" s="456"/>
      <c r="N42" s="456"/>
      <c r="O42" s="456"/>
      <c r="P42" s="456"/>
      <c r="Q42" s="456">
        <v>58450</v>
      </c>
      <c r="R42" s="456">
        <v>55700</v>
      </c>
    </row>
    <row r="43" spans="1:18" s="455" customFormat="1">
      <c r="A43" s="459" t="s">
        <v>851</v>
      </c>
      <c r="B43" s="459" t="s">
        <v>333</v>
      </c>
      <c r="C43" s="459" t="s">
        <v>384</v>
      </c>
      <c r="D43" s="458">
        <v>0</v>
      </c>
      <c r="E43" s="458">
        <v>51800</v>
      </c>
      <c r="F43" s="458">
        <v>46000</v>
      </c>
      <c r="G43" s="458">
        <v>46000</v>
      </c>
      <c r="H43" s="458">
        <v>46000</v>
      </c>
      <c r="I43" s="458"/>
      <c r="J43" s="458">
        <v>0</v>
      </c>
      <c r="K43" s="458">
        <v>0</v>
      </c>
      <c r="L43" s="458">
        <v>0</v>
      </c>
      <c r="M43" s="458"/>
      <c r="N43" s="458"/>
      <c r="O43" s="458"/>
      <c r="P43" s="458"/>
      <c r="Q43" s="458">
        <v>51800</v>
      </c>
      <c r="R43" s="458">
        <v>46000</v>
      </c>
    </row>
    <row r="44" spans="1:18" s="455" customFormat="1">
      <c r="A44" s="457" t="s">
        <v>850</v>
      </c>
      <c r="B44" s="457" t="s">
        <v>333</v>
      </c>
      <c r="C44" s="457" t="s">
        <v>333</v>
      </c>
      <c r="D44" s="456">
        <v>0</v>
      </c>
      <c r="E44" s="456">
        <v>1700</v>
      </c>
      <c r="F44" s="456">
        <v>1500</v>
      </c>
      <c r="G44" s="456">
        <v>1500</v>
      </c>
      <c r="H44" s="456">
        <v>1500</v>
      </c>
      <c r="I44" s="456"/>
      <c r="J44" s="456">
        <v>0</v>
      </c>
      <c r="K44" s="456">
        <v>0</v>
      </c>
      <c r="L44" s="456">
        <v>0</v>
      </c>
      <c r="M44" s="456"/>
      <c r="N44" s="456"/>
      <c r="O44" s="456"/>
      <c r="P44" s="456"/>
      <c r="Q44" s="456">
        <v>2615</v>
      </c>
      <c r="R44" s="456">
        <v>1500</v>
      </c>
    </row>
    <row r="45" spans="1:18" s="455" customFormat="1">
      <c r="A45" s="459" t="s">
        <v>850</v>
      </c>
      <c r="B45" s="459" t="s">
        <v>333</v>
      </c>
      <c r="C45" s="459" t="s">
        <v>331</v>
      </c>
      <c r="D45" s="458">
        <v>2400</v>
      </c>
      <c r="E45" s="458">
        <v>26394.38</v>
      </c>
      <c r="F45" s="458">
        <v>27090</v>
      </c>
      <c r="G45" s="458">
        <v>27090</v>
      </c>
      <c r="H45" s="458">
        <v>27090</v>
      </c>
      <c r="I45" s="458"/>
      <c r="J45" s="458">
        <v>2253.6</v>
      </c>
      <c r="K45" s="458">
        <v>0</v>
      </c>
      <c r="L45" s="458">
        <v>0</v>
      </c>
      <c r="M45" s="458"/>
      <c r="N45" s="458"/>
      <c r="O45" s="458"/>
      <c r="P45" s="458"/>
      <c r="Q45" s="458">
        <v>27636.46</v>
      </c>
      <c r="R45" s="458">
        <v>29490</v>
      </c>
    </row>
    <row r="46" spans="1:18" s="455" customFormat="1">
      <c r="A46" s="457" t="s">
        <v>850</v>
      </c>
      <c r="B46" s="457" t="s">
        <v>333</v>
      </c>
      <c r="C46" s="457" t="s">
        <v>348</v>
      </c>
      <c r="D46" s="456">
        <v>236790</v>
      </c>
      <c r="E46" s="456">
        <v>1443405</v>
      </c>
      <c r="F46" s="456">
        <v>1502930</v>
      </c>
      <c r="G46" s="456">
        <v>1517100</v>
      </c>
      <c r="H46" s="456">
        <v>1517070</v>
      </c>
      <c r="I46" s="456"/>
      <c r="J46" s="456">
        <v>1435334.52</v>
      </c>
      <c r="K46" s="456">
        <v>1332555.56</v>
      </c>
      <c r="L46" s="456">
        <v>0</v>
      </c>
      <c r="M46" s="456"/>
      <c r="N46" s="456"/>
      <c r="O46" s="456"/>
      <c r="P46" s="456"/>
      <c r="Q46" s="456">
        <v>1511271.09</v>
      </c>
      <c r="R46" s="456">
        <v>1739720</v>
      </c>
    </row>
    <row r="47" spans="1:18" s="455" customFormat="1">
      <c r="A47" s="459" t="s">
        <v>850</v>
      </c>
      <c r="B47" s="459" t="s">
        <v>333</v>
      </c>
      <c r="C47" s="459" t="s">
        <v>363</v>
      </c>
      <c r="D47" s="458">
        <v>0</v>
      </c>
      <c r="E47" s="458">
        <v>50.5</v>
      </c>
      <c r="F47" s="458">
        <v>50</v>
      </c>
      <c r="G47" s="458">
        <v>50</v>
      </c>
      <c r="H47" s="458">
        <v>50</v>
      </c>
      <c r="I47" s="458"/>
      <c r="J47" s="458">
        <v>0</v>
      </c>
      <c r="K47" s="458">
        <v>0</v>
      </c>
      <c r="L47" s="458">
        <v>0</v>
      </c>
      <c r="M47" s="458"/>
      <c r="N47" s="458"/>
      <c r="O47" s="458"/>
      <c r="P47" s="458"/>
      <c r="Q47" s="458">
        <v>50.5</v>
      </c>
      <c r="R47" s="458">
        <v>50</v>
      </c>
    </row>
    <row r="48" spans="1:18" s="455" customFormat="1">
      <c r="A48" s="457" t="s">
        <v>850</v>
      </c>
      <c r="B48" s="457" t="s">
        <v>333</v>
      </c>
      <c r="C48" s="457" t="s">
        <v>401</v>
      </c>
      <c r="D48" s="456">
        <v>0</v>
      </c>
      <c r="E48" s="456">
        <v>500</v>
      </c>
      <c r="F48" s="456">
        <v>500</v>
      </c>
      <c r="G48" s="456">
        <v>500</v>
      </c>
      <c r="H48" s="456">
        <v>500</v>
      </c>
      <c r="I48" s="456"/>
      <c r="J48" s="456">
        <v>0</v>
      </c>
      <c r="K48" s="456">
        <v>0</v>
      </c>
      <c r="L48" s="456">
        <v>0</v>
      </c>
      <c r="M48" s="456"/>
      <c r="N48" s="456"/>
      <c r="O48" s="456"/>
      <c r="P48" s="456"/>
      <c r="Q48" s="456">
        <v>500</v>
      </c>
      <c r="R48" s="456">
        <v>500</v>
      </c>
    </row>
    <row r="49" spans="1:18" s="455" customFormat="1">
      <c r="A49" s="459" t="s">
        <v>850</v>
      </c>
      <c r="B49" s="459" t="s">
        <v>363</v>
      </c>
      <c r="C49" s="459" t="s">
        <v>331</v>
      </c>
      <c r="D49" s="458">
        <v>2530</v>
      </c>
      <c r="E49" s="458">
        <v>7793.55</v>
      </c>
      <c r="F49" s="458">
        <v>7876</v>
      </c>
      <c r="G49" s="458">
        <v>10500</v>
      </c>
      <c r="H49" s="458">
        <v>10500</v>
      </c>
      <c r="I49" s="458"/>
      <c r="J49" s="458">
        <v>7875.73</v>
      </c>
      <c r="K49" s="458">
        <v>0</v>
      </c>
      <c r="L49" s="458">
        <v>0</v>
      </c>
      <c r="M49" s="458"/>
      <c r="N49" s="458"/>
      <c r="O49" s="458"/>
      <c r="P49" s="458"/>
      <c r="Q49" s="458">
        <v>28028.61</v>
      </c>
      <c r="R49" s="458">
        <v>10406</v>
      </c>
    </row>
    <row r="50" spans="1:18" s="455" customFormat="1">
      <c r="A50" s="457" t="s">
        <v>850</v>
      </c>
      <c r="B50" s="457" t="s">
        <v>386</v>
      </c>
      <c r="C50" s="457" t="s">
        <v>348</v>
      </c>
      <c r="D50" s="456">
        <v>0</v>
      </c>
      <c r="E50" s="456">
        <v>5000</v>
      </c>
      <c r="F50" s="456">
        <v>3400</v>
      </c>
      <c r="G50" s="456">
        <v>3400</v>
      </c>
      <c r="H50" s="456">
        <v>3400</v>
      </c>
      <c r="I50" s="456"/>
      <c r="J50" s="456">
        <v>3399.99</v>
      </c>
      <c r="K50" s="456">
        <v>3400</v>
      </c>
      <c r="L50" s="456">
        <v>0</v>
      </c>
      <c r="M50" s="456"/>
      <c r="N50" s="456"/>
      <c r="O50" s="456"/>
      <c r="P50" s="456"/>
      <c r="Q50" s="456">
        <v>7297.37</v>
      </c>
      <c r="R50" s="456">
        <v>3400</v>
      </c>
    </row>
    <row r="51" spans="1:18" s="455" customFormat="1">
      <c r="A51" s="459" t="s">
        <v>849</v>
      </c>
      <c r="B51" s="459" t="s">
        <v>333</v>
      </c>
      <c r="C51" s="459" t="s">
        <v>333</v>
      </c>
      <c r="D51" s="458">
        <v>0</v>
      </c>
      <c r="E51" s="458">
        <v>1000</v>
      </c>
      <c r="F51" s="458">
        <v>1000</v>
      </c>
      <c r="G51" s="458">
        <v>1000</v>
      </c>
      <c r="H51" s="458">
        <v>1000</v>
      </c>
      <c r="I51" s="458"/>
      <c r="J51" s="458">
        <v>0</v>
      </c>
      <c r="K51" s="458">
        <v>0</v>
      </c>
      <c r="L51" s="458">
        <v>0</v>
      </c>
      <c r="M51" s="458"/>
      <c r="N51" s="458"/>
      <c r="O51" s="458"/>
      <c r="P51" s="458"/>
      <c r="Q51" s="458">
        <v>1000</v>
      </c>
      <c r="R51" s="458">
        <v>1000</v>
      </c>
    </row>
    <row r="52" spans="1:18" s="455" customFormat="1">
      <c r="A52" s="457" t="s">
        <v>849</v>
      </c>
      <c r="B52" s="457" t="s">
        <v>333</v>
      </c>
      <c r="C52" s="457" t="s">
        <v>348</v>
      </c>
      <c r="D52" s="456">
        <v>6000</v>
      </c>
      <c r="E52" s="456">
        <v>120000</v>
      </c>
      <c r="F52" s="456">
        <v>125850</v>
      </c>
      <c r="G52" s="456">
        <v>128200</v>
      </c>
      <c r="H52" s="456">
        <v>129000</v>
      </c>
      <c r="I52" s="456"/>
      <c r="J52" s="456">
        <v>10228.709999999999</v>
      </c>
      <c r="K52" s="456">
        <v>0</v>
      </c>
      <c r="L52" s="456">
        <v>0</v>
      </c>
      <c r="M52" s="456"/>
      <c r="N52" s="456"/>
      <c r="O52" s="456"/>
      <c r="P52" s="456"/>
      <c r="Q52" s="456">
        <v>124901.1</v>
      </c>
      <c r="R52" s="456">
        <v>131850</v>
      </c>
    </row>
    <row r="53" spans="1:18" s="455" customFormat="1">
      <c r="A53" s="459" t="s">
        <v>849</v>
      </c>
      <c r="B53" s="459" t="s">
        <v>333</v>
      </c>
      <c r="C53" s="459" t="s">
        <v>401</v>
      </c>
      <c r="D53" s="458">
        <v>0</v>
      </c>
      <c r="E53" s="458">
        <v>0</v>
      </c>
      <c r="F53" s="458">
        <v>0</v>
      </c>
      <c r="G53" s="458">
        <v>0</v>
      </c>
      <c r="H53" s="458">
        <v>0</v>
      </c>
      <c r="I53" s="458"/>
      <c r="J53" s="458">
        <v>0</v>
      </c>
      <c r="K53" s="458">
        <v>0</v>
      </c>
      <c r="L53" s="458">
        <v>0</v>
      </c>
      <c r="M53" s="458"/>
      <c r="N53" s="458"/>
      <c r="O53" s="458"/>
      <c r="P53" s="458"/>
      <c r="Q53" s="458">
        <v>0</v>
      </c>
      <c r="R53" s="458">
        <v>0</v>
      </c>
    </row>
    <row r="54" spans="1:18" s="455" customFormat="1">
      <c r="A54" s="457" t="s">
        <v>848</v>
      </c>
      <c r="B54" s="457" t="s">
        <v>333</v>
      </c>
      <c r="C54" s="457" t="s">
        <v>348</v>
      </c>
      <c r="D54" s="456">
        <v>133</v>
      </c>
      <c r="E54" s="456">
        <v>15400</v>
      </c>
      <c r="F54" s="456">
        <v>16000</v>
      </c>
      <c r="G54" s="456">
        <v>17000</v>
      </c>
      <c r="H54" s="456">
        <v>17000</v>
      </c>
      <c r="I54" s="456"/>
      <c r="J54" s="456">
        <v>624.5</v>
      </c>
      <c r="K54" s="456">
        <v>0</v>
      </c>
      <c r="L54" s="456">
        <v>0</v>
      </c>
      <c r="M54" s="456"/>
      <c r="N54" s="456"/>
      <c r="O54" s="456"/>
      <c r="P54" s="456"/>
      <c r="Q54" s="456">
        <v>16838.47</v>
      </c>
      <c r="R54" s="456">
        <v>16133</v>
      </c>
    </row>
    <row r="55" spans="1:18" s="455" customFormat="1">
      <c r="A55" s="459" t="s">
        <v>848</v>
      </c>
      <c r="B55" s="459" t="s">
        <v>333</v>
      </c>
      <c r="C55" s="459" t="s">
        <v>363</v>
      </c>
      <c r="D55" s="458">
        <v>2430</v>
      </c>
      <c r="E55" s="458">
        <v>3500</v>
      </c>
      <c r="F55" s="458">
        <v>500</v>
      </c>
      <c r="G55" s="458">
        <v>500</v>
      </c>
      <c r="H55" s="458">
        <v>500</v>
      </c>
      <c r="I55" s="458"/>
      <c r="J55" s="458">
        <v>0</v>
      </c>
      <c r="K55" s="458">
        <v>0</v>
      </c>
      <c r="L55" s="458">
        <v>0</v>
      </c>
      <c r="M55" s="458"/>
      <c r="N55" s="458"/>
      <c r="O55" s="458"/>
      <c r="P55" s="458"/>
      <c r="Q55" s="458">
        <v>3500</v>
      </c>
      <c r="R55" s="458">
        <v>2930</v>
      </c>
    </row>
    <row r="56" spans="1:18" s="455" customFormat="1">
      <c r="A56" s="457" t="s">
        <v>847</v>
      </c>
      <c r="B56" s="457" t="s">
        <v>333</v>
      </c>
      <c r="C56" s="457" t="s">
        <v>348</v>
      </c>
      <c r="D56" s="456">
        <v>0</v>
      </c>
      <c r="E56" s="456">
        <v>1000</v>
      </c>
      <c r="F56" s="456">
        <v>850</v>
      </c>
      <c r="G56" s="456">
        <v>850</v>
      </c>
      <c r="H56" s="456">
        <v>850</v>
      </c>
      <c r="I56" s="456"/>
      <c r="J56" s="456">
        <v>791.34</v>
      </c>
      <c r="K56" s="456">
        <v>797.59</v>
      </c>
      <c r="L56" s="456">
        <v>797.59</v>
      </c>
      <c r="M56" s="456"/>
      <c r="N56" s="456"/>
      <c r="O56" s="456"/>
      <c r="P56" s="456"/>
      <c r="Q56" s="456">
        <v>1000</v>
      </c>
      <c r="R56" s="456">
        <v>850</v>
      </c>
    </row>
    <row r="57" spans="1:18" s="455" customFormat="1">
      <c r="A57" s="459" t="s">
        <v>846</v>
      </c>
      <c r="B57" s="459" t="s">
        <v>333</v>
      </c>
      <c r="C57" s="459" t="s">
        <v>384</v>
      </c>
      <c r="D57" s="458">
        <v>8315</v>
      </c>
      <c r="E57" s="458">
        <v>11200</v>
      </c>
      <c r="F57" s="458">
        <v>13000</v>
      </c>
      <c r="G57" s="458">
        <v>13000</v>
      </c>
      <c r="H57" s="458">
        <v>13000</v>
      </c>
      <c r="I57" s="458"/>
      <c r="J57" s="458">
        <v>0</v>
      </c>
      <c r="K57" s="458">
        <v>0</v>
      </c>
      <c r="L57" s="458">
        <v>0</v>
      </c>
      <c r="M57" s="458"/>
      <c r="N57" s="458"/>
      <c r="O57" s="458"/>
      <c r="P57" s="458"/>
      <c r="Q57" s="458">
        <v>14529.88</v>
      </c>
      <c r="R57" s="458">
        <v>21315</v>
      </c>
    </row>
    <row r="58" spans="1:18" s="455" customFormat="1">
      <c r="A58" s="457" t="s">
        <v>845</v>
      </c>
      <c r="B58" s="457" t="s">
        <v>333</v>
      </c>
      <c r="C58" s="457" t="s">
        <v>333</v>
      </c>
      <c r="D58" s="456">
        <v>0</v>
      </c>
      <c r="E58" s="456">
        <v>0</v>
      </c>
      <c r="F58" s="456">
        <v>600</v>
      </c>
      <c r="G58" s="456">
        <v>0</v>
      </c>
      <c r="H58" s="456">
        <v>0</v>
      </c>
      <c r="I58" s="456"/>
      <c r="J58" s="456">
        <v>0</v>
      </c>
      <c r="K58" s="456">
        <v>0</v>
      </c>
      <c r="L58" s="456">
        <v>0</v>
      </c>
      <c r="M58" s="456"/>
      <c r="N58" s="456"/>
      <c r="O58" s="456"/>
      <c r="P58" s="456"/>
      <c r="Q58" s="456">
        <v>0</v>
      </c>
      <c r="R58" s="456">
        <v>600</v>
      </c>
    </row>
    <row r="59" spans="1:18" s="455" customFormat="1">
      <c r="A59" s="459" t="s">
        <v>845</v>
      </c>
      <c r="B59" s="459" t="s">
        <v>333</v>
      </c>
      <c r="C59" s="459" t="s">
        <v>348</v>
      </c>
      <c r="D59" s="458">
        <v>16637</v>
      </c>
      <c r="E59" s="458">
        <v>31763.21</v>
      </c>
      <c r="F59" s="458">
        <v>32000</v>
      </c>
      <c r="G59" s="458">
        <v>32000</v>
      </c>
      <c r="H59" s="458">
        <v>32000</v>
      </c>
      <c r="I59" s="458"/>
      <c r="J59" s="458">
        <v>0</v>
      </c>
      <c r="K59" s="458">
        <v>0</v>
      </c>
      <c r="L59" s="458">
        <v>0</v>
      </c>
      <c r="M59" s="458"/>
      <c r="N59" s="458"/>
      <c r="O59" s="458"/>
      <c r="P59" s="458"/>
      <c r="Q59" s="458">
        <v>42813.21</v>
      </c>
      <c r="R59" s="458">
        <v>48637</v>
      </c>
    </row>
    <row r="60" spans="1:18" s="455" customFormat="1">
      <c r="A60" s="457" t="s">
        <v>845</v>
      </c>
      <c r="B60" s="457" t="s">
        <v>333</v>
      </c>
      <c r="C60" s="457" t="s">
        <v>370</v>
      </c>
      <c r="D60" s="456">
        <v>239930</v>
      </c>
      <c r="E60" s="456">
        <v>648756.49</v>
      </c>
      <c r="F60" s="456">
        <v>616223.62</v>
      </c>
      <c r="G60" s="456">
        <v>616223.62</v>
      </c>
      <c r="H60" s="456">
        <v>616223.62</v>
      </c>
      <c r="I60" s="456"/>
      <c r="J60" s="456">
        <v>156012.51999999999</v>
      </c>
      <c r="K60" s="456">
        <v>6746.66</v>
      </c>
      <c r="L60" s="456">
        <v>0</v>
      </c>
      <c r="M60" s="456"/>
      <c r="N60" s="456"/>
      <c r="O60" s="456"/>
      <c r="P60" s="456"/>
      <c r="Q60" s="456">
        <v>821935.19</v>
      </c>
      <c r="R60" s="456">
        <v>856153.62</v>
      </c>
    </row>
    <row r="61" spans="1:18" s="455" customFormat="1">
      <c r="A61" s="459" t="s">
        <v>845</v>
      </c>
      <c r="B61" s="459" t="s">
        <v>363</v>
      </c>
      <c r="C61" s="459" t="s">
        <v>331</v>
      </c>
      <c r="D61" s="458">
        <v>3240</v>
      </c>
      <c r="E61" s="458">
        <v>20128.599999999999</v>
      </c>
      <c r="F61" s="458">
        <v>101900</v>
      </c>
      <c r="G61" s="458">
        <v>203360</v>
      </c>
      <c r="H61" s="458">
        <v>99360</v>
      </c>
      <c r="I61" s="458"/>
      <c r="J61" s="458">
        <v>0</v>
      </c>
      <c r="K61" s="458">
        <v>0</v>
      </c>
      <c r="L61" s="458">
        <v>0</v>
      </c>
      <c r="M61" s="458"/>
      <c r="N61" s="458"/>
      <c r="O61" s="458"/>
      <c r="P61" s="458"/>
      <c r="Q61" s="458">
        <v>-6314.42</v>
      </c>
      <c r="R61" s="458">
        <v>105140</v>
      </c>
    </row>
    <row r="62" spans="1:18" s="455" customFormat="1">
      <c r="A62" s="457" t="s">
        <v>844</v>
      </c>
      <c r="B62" s="457" t="s">
        <v>333</v>
      </c>
      <c r="C62" s="457" t="s">
        <v>333</v>
      </c>
      <c r="D62" s="456">
        <v>53105</v>
      </c>
      <c r="E62" s="456">
        <v>403719.17</v>
      </c>
      <c r="F62" s="456">
        <v>202501.29</v>
      </c>
      <c r="G62" s="456">
        <v>202802.16</v>
      </c>
      <c r="H62" s="456">
        <v>202802.16</v>
      </c>
      <c r="I62" s="456"/>
      <c r="J62" s="456">
        <v>28906.86</v>
      </c>
      <c r="K62" s="456">
        <v>0</v>
      </c>
      <c r="L62" s="456">
        <v>0</v>
      </c>
      <c r="M62" s="456"/>
      <c r="N62" s="456"/>
      <c r="O62" s="456"/>
      <c r="P62" s="456"/>
      <c r="Q62" s="456">
        <v>417331.1</v>
      </c>
      <c r="R62" s="456">
        <v>255606.29</v>
      </c>
    </row>
    <row r="63" spans="1:18" s="455" customFormat="1">
      <c r="A63" s="459" t="s">
        <v>844</v>
      </c>
      <c r="B63" s="459" t="s">
        <v>333</v>
      </c>
      <c r="C63" s="459" t="s">
        <v>348</v>
      </c>
      <c r="D63" s="458">
        <v>0</v>
      </c>
      <c r="E63" s="458">
        <v>500</v>
      </c>
      <c r="F63" s="458">
        <v>500</v>
      </c>
      <c r="G63" s="458">
        <v>500</v>
      </c>
      <c r="H63" s="458">
        <v>420</v>
      </c>
      <c r="I63" s="458"/>
      <c r="J63" s="458">
        <v>0</v>
      </c>
      <c r="K63" s="458">
        <v>0</v>
      </c>
      <c r="L63" s="458">
        <v>0</v>
      </c>
      <c r="M63" s="458"/>
      <c r="N63" s="458"/>
      <c r="O63" s="458"/>
      <c r="P63" s="458"/>
      <c r="Q63" s="458">
        <v>520</v>
      </c>
      <c r="R63" s="458">
        <v>500</v>
      </c>
    </row>
    <row r="64" spans="1:18" s="455" customFormat="1">
      <c r="A64" s="457" t="s">
        <v>844</v>
      </c>
      <c r="B64" s="457" t="s">
        <v>333</v>
      </c>
      <c r="C64" s="457" t="s">
        <v>401</v>
      </c>
      <c r="D64" s="456">
        <v>150</v>
      </c>
      <c r="E64" s="456">
        <v>1537.69</v>
      </c>
      <c r="F64" s="456">
        <v>1000</v>
      </c>
      <c r="G64" s="456">
        <v>1000</v>
      </c>
      <c r="H64" s="456">
        <v>1000</v>
      </c>
      <c r="I64" s="456"/>
      <c r="J64" s="456">
        <v>0</v>
      </c>
      <c r="K64" s="456">
        <v>0</v>
      </c>
      <c r="L64" s="456">
        <v>0</v>
      </c>
      <c r="M64" s="456"/>
      <c r="N64" s="456"/>
      <c r="O64" s="456"/>
      <c r="P64" s="456"/>
      <c r="Q64" s="456">
        <v>1687.69</v>
      </c>
      <c r="R64" s="456">
        <v>1150</v>
      </c>
    </row>
    <row r="65" spans="1:18" s="455" customFormat="1">
      <c r="A65" s="459" t="s">
        <v>844</v>
      </c>
      <c r="B65" s="459" t="s">
        <v>363</v>
      </c>
      <c r="C65" s="459" t="s">
        <v>331</v>
      </c>
      <c r="D65" s="458">
        <v>5980</v>
      </c>
      <c r="E65" s="458">
        <v>75796</v>
      </c>
      <c r="F65" s="458">
        <v>18650</v>
      </c>
      <c r="G65" s="458">
        <v>24650</v>
      </c>
      <c r="H65" s="458">
        <v>24650</v>
      </c>
      <c r="I65" s="458"/>
      <c r="J65" s="458">
        <v>0</v>
      </c>
      <c r="K65" s="458">
        <v>0</v>
      </c>
      <c r="L65" s="458">
        <v>0</v>
      </c>
      <c r="M65" s="458"/>
      <c r="N65" s="458"/>
      <c r="O65" s="458"/>
      <c r="P65" s="458"/>
      <c r="Q65" s="458">
        <v>61648.800000000003</v>
      </c>
      <c r="R65" s="458">
        <v>24630</v>
      </c>
    </row>
    <row r="66" spans="1:18" s="455" customFormat="1">
      <c r="A66" s="457" t="s">
        <v>843</v>
      </c>
      <c r="B66" s="457" t="s">
        <v>333</v>
      </c>
      <c r="C66" s="457" t="s">
        <v>333</v>
      </c>
      <c r="D66" s="456">
        <v>5550</v>
      </c>
      <c r="E66" s="456">
        <v>110893.45</v>
      </c>
      <c r="F66" s="456">
        <v>239000</v>
      </c>
      <c r="G66" s="456">
        <v>284000</v>
      </c>
      <c r="H66" s="456">
        <v>279000</v>
      </c>
      <c r="I66" s="456"/>
      <c r="J66" s="456">
        <v>200000</v>
      </c>
      <c r="K66" s="456">
        <v>200000</v>
      </c>
      <c r="L66" s="456">
        <v>200000</v>
      </c>
      <c r="M66" s="456"/>
      <c r="N66" s="456"/>
      <c r="O66" s="456"/>
      <c r="P66" s="456"/>
      <c r="Q66" s="456">
        <v>150338.45000000001</v>
      </c>
      <c r="R66" s="456">
        <v>244550</v>
      </c>
    </row>
    <row r="67" spans="1:18" s="455" customFormat="1">
      <c r="A67" s="459" t="s">
        <v>843</v>
      </c>
      <c r="B67" s="459" t="s">
        <v>363</v>
      </c>
      <c r="C67" s="459" t="s">
        <v>331</v>
      </c>
      <c r="D67" s="458">
        <v>3800</v>
      </c>
      <c r="E67" s="458">
        <v>99567</v>
      </c>
      <c r="F67" s="458">
        <v>66000</v>
      </c>
      <c r="G67" s="458">
        <v>86000</v>
      </c>
      <c r="H67" s="458">
        <v>66000</v>
      </c>
      <c r="I67" s="458"/>
      <c r="J67" s="458">
        <v>60999.99</v>
      </c>
      <c r="K67" s="458">
        <v>23000</v>
      </c>
      <c r="L67" s="458">
        <v>0</v>
      </c>
      <c r="M67" s="458"/>
      <c r="N67" s="458"/>
      <c r="O67" s="458"/>
      <c r="P67" s="458"/>
      <c r="Q67" s="458">
        <v>102514.89</v>
      </c>
      <c r="R67" s="458">
        <v>69800</v>
      </c>
    </row>
    <row r="68" spans="1:18" s="455" customFormat="1">
      <c r="A68" s="457" t="s">
        <v>843</v>
      </c>
      <c r="B68" s="457" t="s">
        <v>386</v>
      </c>
      <c r="C68" s="457" t="s">
        <v>348</v>
      </c>
      <c r="D68" s="456">
        <v>0</v>
      </c>
      <c r="E68" s="456">
        <v>0</v>
      </c>
      <c r="F68" s="456">
        <v>0</v>
      </c>
      <c r="G68" s="456">
        <v>0</v>
      </c>
      <c r="H68" s="456">
        <v>0</v>
      </c>
      <c r="I68" s="456"/>
      <c r="J68" s="456">
        <v>0</v>
      </c>
      <c r="K68" s="456">
        <v>0</v>
      </c>
      <c r="L68" s="456">
        <v>0</v>
      </c>
      <c r="M68" s="456"/>
      <c r="N68" s="456"/>
      <c r="O68" s="456"/>
      <c r="P68" s="456"/>
      <c r="Q68" s="456">
        <v>0</v>
      </c>
      <c r="R68" s="456">
        <v>0</v>
      </c>
    </row>
    <row r="69" spans="1:18" s="455" customFormat="1">
      <c r="A69" s="459" t="s">
        <v>842</v>
      </c>
      <c r="B69" s="459" t="s">
        <v>333</v>
      </c>
      <c r="C69" s="459" t="s">
        <v>333</v>
      </c>
      <c r="D69" s="458">
        <v>80330</v>
      </c>
      <c r="E69" s="458">
        <v>431100</v>
      </c>
      <c r="F69" s="458">
        <v>225600</v>
      </c>
      <c r="G69" s="458">
        <v>352600</v>
      </c>
      <c r="H69" s="458">
        <v>322600</v>
      </c>
      <c r="I69" s="458"/>
      <c r="J69" s="458">
        <v>69090</v>
      </c>
      <c r="K69" s="458">
        <v>0</v>
      </c>
      <c r="L69" s="458">
        <v>0</v>
      </c>
      <c r="M69" s="458"/>
      <c r="N69" s="458"/>
      <c r="O69" s="458"/>
      <c r="P69" s="458"/>
      <c r="Q69" s="458">
        <v>579368.02</v>
      </c>
      <c r="R69" s="458">
        <v>305930</v>
      </c>
    </row>
    <row r="70" spans="1:18" s="455" customFormat="1">
      <c r="A70" s="457" t="s">
        <v>842</v>
      </c>
      <c r="B70" s="457" t="s">
        <v>333</v>
      </c>
      <c r="C70" s="457" t="s">
        <v>401</v>
      </c>
      <c r="D70" s="456">
        <v>0</v>
      </c>
      <c r="E70" s="456">
        <v>15000</v>
      </c>
      <c r="F70" s="456">
        <v>15000</v>
      </c>
      <c r="G70" s="456">
        <v>15000</v>
      </c>
      <c r="H70" s="456">
        <v>15000</v>
      </c>
      <c r="I70" s="456"/>
      <c r="J70" s="456">
        <v>0</v>
      </c>
      <c r="K70" s="456">
        <v>0</v>
      </c>
      <c r="L70" s="456">
        <v>0</v>
      </c>
      <c r="M70" s="456"/>
      <c r="N70" s="456"/>
      <c r="O70" s="456"/>
      <c r="P70" s="456"/>
      <c r="Q70" s="456">
        <v>15000</v>
      </c>
      <c r="R70" s="456">
        <v>15000</v>
      </c>
    </row>
    <row r="71" spans="1:18" s="455" customFormat="1">
      <c r="A71" s="459" t="s">
        <v>842</v>
      </c>
      <c r="B71" s="459" t="s">
        <v>363</v>
      </c>
      <c r="C71" s="459" t="s">
        <v>331</v>
      </c>
      <c r="D71" s="458">
        <v>62460</v>
      </c>
      <c r="E71" s="458">
        <v>523767.26</v>
      </c>
      <c r="F71" s="458">
        <v>338000</v>
      </c>
      <c r="G71" s="458">
        <v>338000</v>
      </c>
      <c r="H71" s="458">
        <v>338000</v>
      </c>
      <c r="I71" s="458"/>
      <c r="J71" s="458">
        <v>116000</v>
      </c>
      <c r="K71" s="458">
        <v>0</v>
      </c>
      <c r="L71" s="458">
        <v>0</v>
      </c>
      <c r="M71" s="458"/>
      <c r="N71" s="458"/>
      <c r="O71" s="458"/>
      <c r="P71" s="458"/>
      <c r="Q71" s="458">
        <v>531787.04</v>
      </c>
      <c r="R71" s="458">
        <v>400460</v>
      </c>
    </row>
    <row r="72" spans="1:18" s="455" customFormat="1">
      <c r="A72" s="457" t="s">
        <v>842</v>
      </c>
      <c r="B72" s="457" t="s">
        <v>386</v>
      </c>
      <c r="C72" s="457" t="s">
        <v>331</v>
      </c>
      <c r="D72" s="456">
        <v>0</v>
      </c>
      <c r="E72" s="456">
        <v>250000</v>
      </c>
      <c r="F72" s="456">
        <v>0</v>
      </c>
      <c r="G72" s="456">
        <v>0</v>
      </c>
      <c r="H72" s="456">
        <v>0</v>
      </c>
      <c r="I72" s="456"/>
      <c r="J72" s="456">
        <v>0</v>
      </c>
      <c r="K72" s="456">
        <v>0</v>
      </c>
      <c r="L72" s="456">
        <v>0</v>
      </c>
      <c r="M72" s="456"/>
      <c r="N72" s="456"/>
      <c r="O72" s="456"/>
      <c r="P72" s="456"/>
      <c r="Q72" s="456">
        <v>250000</v>
      </c>
      <c r="R72" s="456">
        <v>0</v>
      </c>
    </row>
    <row r="73" spans="1:18" s="455" customFormat="1">
      <c r="A73" s="459" t="s">
        <v>842</v>
      </c>
      <c r="B73" s="459" t="s">
        <v>401</v>
      </c>
      <c r="C73" s="459" t="s">
        <v>331</v>
      </c>
      <c r="D73" s="458">
        <v>0</v>
      </c>
      <c r="E73" s="458">
        <v>148201.28</v>
      </c>
      <c r="F73" s="458">
        <v>3000</v>
      </c>
      <c r="G73" s="458">
        <v>3000</v>
      </c>
      <c r="H73" s="458">
        <v>3000</v>
      </c>
      <c r="I73" s="458"/>
      <c r="J73" s="458">
        <v>0</v>
      </c>
      <c r="K73" s="458">
        <v>0</v>
      </c>
      <c r="L73" s="458">
        <v>0</v>
      </c>
      <c r="M73" s="458"/>
      <c r="N73" s="458"/>
      <c r="O73" s="458"/>
      <c r="P73" s="458"/>
      <c r="Q73" s="458">
        <v>253500</v>
      </c>
      <c r="R73" s="458">
        <v>3000</v>
      </c>
    </row>
    <row r="74" spans="1:18" s="455" customFormat="1">
      <c r="A74" s="457" t="s">
        <v>842</v>
      </c>
      <c r="B74" s="457" t="s">
        <v>396</v>
      </c>
      <c r="C74" s="457" t="s">
        <v>384</v>
      </c>
      <c r="D74" s="456">
        <v>0</v>
      </c>
      <c r="E74" s="456">
        <v>3500</v>
      </c>
      <c r="F74" s="456">
        <v>3000</v>
      </c>
      <c r="G74" s="456">
        <v>3000</v>
      </c>
      <c r="H74" s="456">
        <v>3000</v>
      </c>
      <c r="I74" s="456"/>
      <c r="J74" s="456">
        <v>0</v>
      </c>
      <c r="K74" s="456">
        <v>0</v>
      </c>
      <c r="L74" s="456">
        <v>0</v>
      </c>
      <c r="M74" s="456"/>
      <c r="N74" s="456"/>
      <c r="O74" s="456"/>
      <c r="P74" s="456"/>
      <c r="Q74" s="456">
        <v>3500</v>
      </c>
      <c r="R74" s="456">
        <v>3000</v>
      </c>
    </row>
    <row r="75" spans="1:18" s="455" customFormat="1">
      <c r="A75" s="459" t="s">
        <v>842</v>
      </c>
      <c r="B75" s="459" t="s">
        <v>367</v>
      </c>
      <c r="C75" s="459" t="s">
        <v>348</v>
      </c>
      <c r="D75" s="458">
        <v>0</v>
      </c>
      <c r="E75" s="458">
        <v>15000</v>
      </c>
      <c r="F75" s="458">
        <v>15000</v>
      </c>
      <c r="G75" s="458">
        <v>15000</v>
      </c>
      <c r="H75" s="458">
        <v>15000</v>
      </c>
      <c r="I75" s="458"/>
      <c r="J75" s="458">
        <v>0</v>
      </c>
      <c r="K75" s="458">
        <v>0</v>
      </c>
      <c r="L75" s="458">
        <v>0</v>
      </c>
      <c r="M75" s="458"/>
      <c r="N75" s="458"/>
      <c r="O75" s="458"/>
      <c r="P75" s="458"/>
      <c r="Q75" s="458">
        <v>15000</v>
      </c>
      <c r="R75" s="458">
        <v>15000</v>
      </c>
    </row>
    <row r="76" spans="1:18" s="455" customFormat="1">
      <c r="A76" s="457" t="s">
        <v>841</v>
      </c>
      <c r="B76" s="457" t="s">
        <v>333</v>
      </c>
      <c r="C76" s="457" t="s">
        <v>333</v>
      </c>
      <c r="D76" s="456">
        <v>0</v>
      </c>
      <c r="E76" s="456">
        <v>874166.68</v>
      </c>
      <c r="F76" s="456">
        <v>205000</v>
      </c>
      <c r="G76" s="456">
        <v>205000</v>
      </c>
      <c r="H76" s="456">
        <v>205000</v>
      </c>
      <c r="I76" s="456"/>
      <c r="J76" s="456">
        <v>0</v>
      </c>
      <c r="K76" s="456">
        <v>0</v>
      </c>
      <c r="L76" s="456">
        <v>0</v>
      </c>
      <c r="M76" s="456"/>
      <c r="N76" s="456"/>
      <c r="O76" s="456"/>
      <c r="P76" s="456"/>
      <c r="Q76" s="456">
        <v>874166.68</v>
      </c>
      <c r="R76" s="456">
        <v>205000</v>
      </c>
    </row>
    <row r="77" spans="1:18" s="455" customFormat="1">
      <c r="A77" s="459" t="s">
        <v>841</v>
      </c>
      <c r="B77" s="459" t="s">
        <v>333</v>
      </c>
      <c r="C77" s="459" t="s">
        <v>401</v>
      </c>
      <c r="D77" s="458">
        <v>480</v>
      </c>
      <c r="E77" s="458">
        <v>3000</v>
      </c>
      <c r="F77" s="458">
        <v>2830</v>
      </c>
      <c r="G77" s="458">
        <v>3200</v>
      </c>
      <c r="H77" s="458">
        <v>2200</v>
      </c>
      <c r="I77" s="458"/>
      <c r="J77" s="458">
        <v>0</v>
      </c>
      <c r="K77" s="458">
        <v>0</v>
      </c>
      <c r="L77" s="458">
        <v>0</v>
      </c>
      <c r="M77" s="458"/>
      <c r="N77" s="458"/>
      <c r="O77" s="458"/>
      <c r="P77" s="458"/>
      <c r="Q77" s="458">
        <v>4470</v>
      </c>
      <c r="R77" s="458">
        <v>3310</v>
      </c>
    </row>
    <row r="78" spans="1:18" s="455" customFormat="1">
      <c r="A78" s="457" t="s">
        <v>840</v>
      </c>
      <c r="B78" s="457" t="s">
        <v>333</v>
      </c>
      <c r="C78" s="457" t="s">
        <v>333</v>
      </c>
      <c r="D78" s="456">
        <v>0</v>
      </c>
      <c r="E78" s="456">
        <v>5013000</v>
      </c>
      <c r="F78" s="456">
        <v>5473000</v>
      </c>
      <c r="G78" s="456">
        <v>5659000</v>
      </c>
      <c r="H78" s="456">
        <v>5727000</v>
      </c>
      <c r="I78" s="456"/>
      <c r="J78" s="456">
        <v>0</v>
      </c>
      <c r="K78" s="456">
        <v>0</v>
      </c>
      <c r="L78" s="456">
        <v>0</v>
      </c>
      <c r="M78" s="456"/>
      <c r="N78" s="456"/>
      <c r="O78" s="456"/>
      <c r="P78" s="456"/>
      <c r="Q78" s="456">
        <v>5017415</v>
      </c>
      <c r="R78" s="456">
        <v>5473000</v>
      </c>
    </row>
    <row r="79" spans="1:18" s="455" customFormat="1">
      <c r="A79" s="459" t="s">
        <v>840</v>
      </c>
      <c r="B79" s="459" t="s">
        <v>333</v>
      </c>
      <c r="C79" s="459" t="s">
        <v>401</v>
      </c>
      <c r="D79" s="458">
        <v>0</v>
      </c>
      <c r="E79" s="458">
        <v>5000</v>
      </c>
      <c r="F79" s="458">
        <v>5000</v>
      </c>
      <c r="G79" s="458">
        <v>5000</v>
      </c>
      <c r="H79" s="458">
        <v>5000</v>
      </c>
      <c r="I79" s="458"/>
      <c r="J79" s="458">
        <v>0</v>
      </c>
      <c r="K79" s="458">
        <v>0</v>
      </c>
      <c r="L79" s="458">
        <v>0</v>
      </c>
      <c r="M79" s="458"/>
      <c r="N79" s="458"/>
      <c r="O79" s="458"/>
      <c r="P79" s="458"/>
      <c r="Q79" s="458">
        <v>5000</v>
      </c>
      <c r="R79" s="458">
        <v>5000</v>
      </c>
    </row>
    <row r="80" spans="1:18" s="455" customFormat="1">
      <c r="A80" s="457" t="s">
        <v>840</v>
      </c>
      <c r="B80" s="457" t="s">
        <v>367</v>
      </c>
      <c r="C80" s="457" t="s">
        <v>348</v>
      </c>
      <c r="D80" s="456">
        <v>0</v>
      </c>
      <c r="E80" s="456">
        <v>0</v>
      </c>
      <c r="F80" s="456">
        <v>42500</v>
      </c>
      <c r="G80" s="456">
        <v>42500</v>
      </c>
      <c r="H80" s="456">
        <v>42500</v>
      </c>
      <c r="I80" s="456"/>
      <c r="J80" s="456">
        <v>0</v>
      </c>
      <c r="K80" s="456">
        <v>0</v>
      </c>
      <c r="L80" s="456">
        <v>0</v>
      </c>
      <c r="M80" s="456"/>
      <c r="N80" s="456"/>
      <c r="O80" s="456"/>
      <c r="P80" s="456"/>
      <c r="Q80" s="456">
        <v>0</v>
      </c>
      <c r="R80" s="456">
        <v>42500</v>
      </c>
    </row>
    <row r="81" spans="1:18" s="455" customFormat="1">
      <c r="A81" s="459" t="s">
        <v>839</v>
      </c>
      <c r="B81" s="459" t="s">
        <v>333</v>
      </c>
      <c r="C81" s="459" t="s">
        <v>333</v>
      </c>
      <c r="D81" s="458">
        <v>130630</v>
      </c>
      <c r="E81" s="458">
        <v>906750</v>
      </c>
      <c r="F81" s="458">
        <v>938950</v>
      </c>
      <c r="G81" s="458">
        <v>963950</v>
      </c>
      <c r="H81" s="458">
        <v>938950</v>
      </c>
      <c r="I81" s="458"/>
      <c r="J81" s="458">
        <v>8400</v>
      </c>
      <c r="K81" s="458">
        <v>0</v>
      </c>
      <c r="L81" s="458">
        <v>0</v>
      </c>
      <c r="M81" s="458"/>
      <c r="N81" s="458"/>
      <c r="O81" s="458"/>
      <c r="P81" s="458"/>
      <c r="Q81" s="458">
        <v>1019575.51</v>
      </c>
      <c r="R81" s="458">
        <v>1069580</v>
      </c>
    </row>
    <row r="82" spans="1:18" s="455" customFormat="1">
      <c r="A82" s="457" t="s">
        <v>839</v>
      </c>
      <c r="B82" s="457" t="s">
        <v>367</v>
      </c>
      <c r="C82" s="457" t="s">
        <v>331</v>
      </c>
      <c r="D82" s="456">
        <v>0</v>
      </c>
      <c r="E82" s="456">
        <v>50000</v>
      </c>
      <c r="F82" s="456">
        <v>50000</v>
      </c>
      <c r="G82" s="456">
        <v>50000</v>
      </c>
      <c r="H82" s="456">
        <v>50000</v>
      </c>
      <c r="I82" s="456"/>
      <c r="J82" s="456">
        <v>0</v>
      </c>
      <c r="K82" s="456">
        <v>0</v>
      </c>
      <c r="L82" s="456">
        <v>0</v>
      </c>
      <c r="M82" s="456"/>
      <c r="N82" s="456"/>
      <c r="O82" s="456"/>
      <c r="P82" s="456"/>
      <c r="Q82" s="456">
        <v>50000</v>
      </c>
      <c r="R82" s="456">
        <v>50000</v>
      </c>
    </row>
    <row r="83" spans="1:18" s="455" customFormat="1">
      <c r="A83" s="459" t="s">
        <v>839</v>
      </c>
      <c r="B83" s="459" t="s">
        <v>367</v>
      </c>
      <c r="C83" s="459" t="s">
        <v>348</v>
      </c>
      <c r="D83" s="458">
        <v>0</v>
      </c>
      <c r="E83" s="458">
        <v>85000</v>
      </c>
      <c r="F83" s="458">
        <v>42500</v>
      </c>
      <c r="G83" s="458">
        <v>42500</v>
      </c>
      <c r="H83" s="458">
        <v>42500</v>
      </c>
      <c r="I83" s="458"/>
      <c r="J83" s="458">
        <v>0</v>
      </c>
      <c r="K83" s="458">
        <v>0</v>
      </c>
      <c r="L83" s="458">
        <v>0</v>
      </c>
      <c r="M83" s="458"/>
      <c r="N83" s="458"/>
      <c r="O83" s="458"/>
      <c r="P83" s="458"/>
      <c r="Q83" s="458">
        <v>85000</v>
      </c>
      <c r="R83" s="458">
        <v>42500</v>
      </c>
    </row>
    <row r="84" spans="1:18" s="455" customFormat="1">
      <c r="A84" s="457" t="s">
        <v>838</v>
      </c>
      <c r="B84" s="457" t="s">
        <v>333</v>
      </c>
      <c r="C84" s="457" t="s">
        <v>333</v>
      </c>
      <c r="D84" s="456">
        <v>36700</v>
      </c>
      <c r="E84" s="456">
        <v>131500</v>
      </c>
      <c r="F84" s="456">
        <v>98000</v>
      </c>
      <c r="G84" s="456">
        <v>98000</v>
      </c>
      <c r="H84" s="456">
        <v>98000</v>
      </c>
      <c r="I84" s="456"/>
      <c r="J84" s="456">
        <v>20900</v>
      </c>
      <c r="K84" s="456">
        <v>0</v>
      </c>
      <c r="L84" s="456">
        <v>0</v>
      </c>
      <c r="M84" s="456"/>
      <c r="N84" s="456"/>
      <c r="O84" s="456"/>
      <c r="P84" s="456"/>
      <c r="Q84" s="456">
        <v>156278.85</v>
      </c>
      <c r="R84" s="456">
        <v>134700</v>
      </c>
    </row>
    <row r="85" spans="1:18" s="455" customFormat="1">
      <c r="A85" s="459" t="s">
        <v>838</v>
      </c>
      <c r="B85" s="459" t="s">
        <v>363</v>
      </c>
      <c r="C85" s="459" t="s">
        <v>331</v>
      </c>
      <c r="D85" s="458">
        <v>26290</v>
      </c>
      <c r="E85" s="458">
        <v>390919.96</v>
      </c>
      <c r="F85" s="458">
        <v>233000</v>
      </c>
      <c r="G85" s="458">
        <v>263000</v>
      </c>
      <c r="H85" s="458">
        <v>233000</v>
      </c>
      <c r="I85" s="458"/>
      <c r="J85" s="458">
        <v>150000</v>
      </c>
      <c r="K85" s="458">
        <v>0</v>
      </c>
      <c r="L85" s="458">
        <v>0</v>
      </c>
      <c r="M85" s="458"/>
      <c r="N85" s="458"/>
      <c r="O85" s="458"/>
      <c r="P85" s="458"/>
      <c r="Q85" s="458">
        <v>398188.47</v>
      </c>
      <c r="R85" s="458">
        <v>259290</v>
      </c>
    </row>
    <row r="86" spans="1:18" s="455" customFormat="1">
      <c r="A86" s="457" t="s">
        <v>838</v>
      </c>
      <c r="B86" s="457" t="s">
        <v>372</v>
      </c>
      <c r="C86" s="457" t="s">
        <v>333</v>
      </c>
      <c r="D86" s="456">
        <v>0</v>
      </c>
      <c r="E86" s="456">
        <v>350000</v>
      </c>
      <c r="F86" s="456">
        <v>0</v>
      </c>
      <c r="G86" s="456">
        <v>0</v>
      </c>
      <c r="H86" s="456">
        <v>0</v>
      </c>
      <c r="I86" s="456"/>
      <c r="J86" s="456">
        <v>0</v>
      </c>
      <c r="K86" s="456">
        <v>0</v>
      </c>
      <c r="L86" s="456">
        <v>0</v>
      </c>
      <c r="M86" s="456"/>
      <c r="N86" s="456"/>
      <c r="O86" s="456"/>
      <c r="P86" s="456"/>
      <c r="Q86" s="456">
        <v>352608.68</v>
      </c>
      <c r="R86" s="456">
        <v>0</v>
      </c>
    </row>
    <row r="87" spans="1:18" s="455" customFormat="1">
      <c r="A87" s="459" t="s">
        <v>838</v>
      </c>
      <c r="B87" s="459" t="s">
        <v>401</v>
      </c>
      <c r="C87" s="459" t="s">
        <v>331</v>
      </c>
      <c r="D87" s="458">
        <v>0</v>
      </c>
      <c r="E87" s="458">
        <v>159475.76</v>
      </c>
      <c r="F87" s="458">
        <v>3000</v>
      </c>
      <c r="G87" s="458">
        <v>3000</v>
      </c>
      <c r="H87" s="458">
        <v>3000</v>
      </c>
      <c r="I87" s="458"/>
      <c r="J87" s="458">
        <v>0</v>
      </c>
      <c r="K87" s="458">
        <v>0</v>
      </c>
      <c r="L87" s="458">
        <v>0</v>
      </c>
      <c r="M87" s="458"/>
      <c r="N87" s="458"/>
      <c r="O87" s="458"/>
      <c r="P87" s="458"/>
      <c r="Q87" s="458">
        <v>159475.76</v>
      </c>
      <c r="R87" s="458">
        <v>3000</v>
      </c>
    </row>
    <row r="88" spans="1:18" s="455" customFormat="1">
      <c r="A88" s="457" t="s">
        <v>838</v>
      </c>
      <c r="B88" s="457" t="s">
        <v>396</v>
      </c>
      <c r="C88" s="457" t="s">
        <v>384</v>
      </c>
      <c r="D88" s="456">
        <v>0</v>
      </c>
      <c r="E88" s="456">
        <v>57975.39</v>
      </c>
      <c r="F88" s="456">
        <v>2000</v>
      </c>
      <c r="G88" s="456">
        <v>2000</v>
      </c>
      <c r="H88" s="456">
        <v>2000</v>
      </c>
      <c r="I88" s="456"/>
      <c r="J88" s="456">
        <v>0</v>
      </c>
      <c r="K88" s="456">
        <v>0</v>
      </c>
      <c r="L88" s="456">
        <v>0</v>
      </c>
      <c r="M88" s="456"/>
      <c r="N88" s="456"/>
      <c r="O88" s="456"/>
      <c r="P88" s="456"/>
      <c r="Q88" s="456">
        <v>257975.39</v>
      </c>
      <c r="R88" s="456">
        <v>2000</v>
      </c>
    </row>
    <row r="89" spans="1:18" s="455" customFormat="1">
      <c r="A89" s="459" t="s">
        <v>838</v>
      </c>
      <c r="B89" s="459" t="s">
        <v>340</v>
      </c>
      <c r="C89" s="459" t="s">
        <v>331</v>
      </c>
      <c r="D89" s="458">
        <v>0</v>
      </c>
      <c r="E89" s="458">
        <v>62000</v>
      </c>
      <c r="F89" s="458">
        <v>62000</v>
      </c>
      <c r="G89" s="458">
        <v>62000</v>
      </c>
      <c r="H89" s="458">
        <v>62000</v>
      </c>
      <c r="I89" s="458"/>
      <c r="J89" s="458">
        <v>0</v>
      </c>
      <c r="K89" s="458">
        <v>0</v>
      </c>
      <c r="L89" s="458">
        <v>0</v>
      </c>
      <c r="M89" s="458"/>
      <c r="N89" s="458"/>
      <c r="O89" s="458"/>
      <c r="P89" s="458"/>
      <c r="Q89" s="458">
        <v>62000</v>
      </c>
      <c r="R89" s="458">
        <v>62000</v>
      </c>
    </row>
    <row r="90" spans="1:18" s="455" customFormat="1">
      <c r="A90" s="457" t="s">
        <v>837</v>
      </c>
      <c r="B90" s="457" t="s">
        <v>333</v>
      </c>
      <c r="C90" s="457" t="s">
        <v>401</v>
      </c>
      <c r="D90" s="456">
        <v>0</v>
      </c>
      <c r="E90" s="456">
        <v>500</v>
      </c>
      <c r="F90" s="456">
        <v>500</v>
      </c>
      <c r="G90" s="456">
        <v>500</v>
      </c>
      <c r="H90" s="456">
        <v>500</v>
      </c>
      <c r="I90" s="456"/>
      <c r="J90" s="456">
        <v>0</v>
      </c>
      <c r="K90" s="456">
        <v>0</v>
      </c>
      <c r="L90" s="456">
        <v>0</v>
      </c>
      <c r="M90" s="456"/>
      <c r="N90" s="456"/>
      <c r="O90" s="456"/>
      <c r="P90" s="456"/>
      <c r="Q90" s="456">
        <v>500</v>
      </c>
      <c r="R90" s="456">
        <v>500</v>
      </c>
    </row>
    <row r="91" spans="1:18" s="455" customFormat="1">
      <c r="A91" s="459" t="s">
        <v>836</v>
      </c>
      <c r="B91" s="459" t="s">
        <v>333</v>
      </c>
      <c r="C91" s="459" t="s">
        <v>384</v>
      </c>
      <c r="D91" s="458">
        <v>108930</v>
      </c>
      <c r="E91" s="458">
        <v>150443.98000000001</v>
      </c>
      <c r="F91" s="458">
        <v>151176.07</v>
      </c>
      <c r="G91" s="458">
        <v>141176.07</v>
      </c>
      <c r="H91" s="458">
        <v>141176.07</v>
      </c>
      <c r="I91" s="458"/>
      <c r="J91" s="458">
        <v>54176.07</v>
      </c>
      <c r="K91" s="458">
        <v>32176.07</v>
      </c>
      <c r="L91" s="458">
        <v>0</v>
      </c>
      <c r="M91" s="458"/>
      <c r="N91" s="458"/>
      <c r="O91" s="458"/>
      <c r="P91" s="458"/>
      <c r="Q91" s="458">
        <v>227443.98</v>
      </c>
      <c r="R91" s="458">
        <v>260106.07</v>
      </c>
    </row>
    <row r="92" spans="1:18" s="455" customFormat="1">
      <c r="A92" s="457" t="s">
        <v>835</v>
      </c>
      <c r="B92" s="457" t="s">
        <v>811</v>
      </c>
      <c r="C92" s="457" t="s">
        <v>333</v>
      </c>
      <c r="D92" s="456">
        <v>0</v>
      </c>
      <c r="E92" s="456">
        <v>79474.820000000007</v>
      </c>
      <c r="F92" s="456">
        <v>237320</v>
      </c>
      <c r="G92" s="456">
        <v>142500</v>
      </c>
      <c r="H92" s="456">
        <v>117910</v>
      </c>
      <c r="I92" s="456"/>
      <c r="J92" s="456">
        <v>0</v>
      </c>
      <c r="K92" s="456">
        <v>0</v>
      </c>
      <c r="L92" s="456">
        <v>0</v>
      </c>
      <c r="M92" s="456"/>
      <c r="N92" s="456"/>
      <c r="O92" s="456"/>
      <c r="P92" s="456"/>
      <c r="Q92" s="456">
        <v>79474.820000000007</v>
      </c>
      <c r="R92" s="456">
        <v>237320</v>
      </c>
    </row>
    <row r="93" spans="1:18" s="455" customFormat="1">
      <c r="A93" s="459" t="s">
        <v>835</v>
      </c>
      <c r="B93" s="459" t="s">
        <v>811</v>
      </c>
      <c r="C93" s="459" t="s">
        <v>348</v>
      </c>
      <c r="D93" s="458">
        <v>0</v>
      </c>
      <c r="E93" s="458">
        <v>0</v>
      </c>
      <c r="F93" s="458">
        <v>0</v>
      </c>
      <c r="G93" s="458">
        <v>0</v>
      </c>
      <c r="H93" s="458">
        <v>0</v>
      </c>
      <c r="I93" s="458"/>
      <c r="J93" s="458">
        <v>0</v>
      </c>
      <c r="K93" s="458">
        <v>0</v>
      </c>
      <c r="L93" s="458">
        <v>0</v>
      </c>
      <c r="M93" s="458"/>
      <c r="N93" s="458"/>
      <c r="O93" s="458"/>
      <c r="P93" s="458"/>
      <c r="Q93" s="458">
        <v>0</v>
      </c>
      <c r="R93" s="458">
        <v>0</v>
      </c>
    </row>
    <row r="94" spans="1:18" s="455" customFormat="1">
      <c r="A94" s="457" t="s">
        <v>834</v>
      </c>
      <c r="B94" s="457" t="s">
        <v>811</v>
      </c>
      <c r="C94" s="457" t="s">
        <v>348</v>
      </c>
      <c r="D94" s="456">
        <v>0</v>
      </c>
      <c r="E94" s="456">
        <v>3448932.41</v>
      </c>
      <c r="F94" s="456">
        <v>250000</v>
      </c>
      <c r="G94" s="456">
        <v>0</v>
      </c>
      <c r="H94" s="456">
        <v>0</v>
      </c>
      <c r="I94" s="456"/>
      <c r="J94" s="456">
        <v>0</v>
      </c>
      <c r="K94" s="456">
        <v>0</v>
      </c>
      <c r="L94" s="456">
        <v>0</v>
      </c>
      <c r="M94" s="456"/>
      <c r="N94" s="456"/>
      <c r="O94" s="456"/>
      <c r="P94" s="456"/>
      <c r="Q94" s="456">
        <v>3448932.41</v>
      </c>
      <c r="R94" s="456">
        <v>250000</v>
      </c>
    </row>
    <row r="95" spans="1:18" s="455" customFormat="1">
      <c r="A95" s="459" t="s">
        <v>833</v>
      </c>
      <c r="B95" s="459" t="s">
        <v>811</v>
      </c>
      <c r="C95" s="459" t="s">
        <v>331</v>
      </c>
      <c r="D95" s="458">
        <v>0</v>
      </c>
      <c r="E95" s="458">
        <v>0</v>
      </c>
      <c r="F95" s="458">
        <v>0</v>
      </c>
      <c r="G95" s="458">
        <v>0</v>
      </c>
      <c r="H95" s="458">
        <v>0</v>
      </c>
      <c r="I95" s="458"/>
      <c r="J95" s="458">
        <v>0</v>
      </c>
      <c r="K95" s="458">
        <v>0</v>
      </c>
      <c r="L95" s="458">
        <v>0</v>
      </c>
      <c r="M95" s="458"/>
      <c r="N95" s="458"/>
      <c r="O95" s="458"/>
      <c r="P95" s="458"/>
      <c r="Q95" s="458">
        <v>0</v>
      </c>
      <c r="R95" s="458">
        <v>0</v>
      </c>
    </row>
    <row r="96" spans="1:18" s="455" customFormat="1">
      <c r="A96" s="457" t="s">
        <v>832</v>
      </c>
      <c r="B96" s="457" t="s">
        <v>811</v>
      </c>
      <c r="C96" s="457" t="s">
        <v>348</v>
      </c>
      <c r="D96" s="456">
        <v>0</v>
      </c>
      <c r="E96" s="456">
        <v>0</v>
      </c>
      <c r="F96" s="456">
        <v>0</v>
      </c>
      <c r="G96" s="456">
        <v>0</v>
      </c>
      <c r="H96" s="456">
        <v>0</v>
      </c>
      <c r="I96" s="456"/>
      <c r="J96" s="456">
        <v>0</v>
      </c>
      <c r="K96" s="456">
        <v>0</v>
      </c>
      <c r="L96" s="456">
        <v>0</v>
      </c>
      <c r="M96" s="456"/>
      <c r="N96" s="456"/>
      <c r="O96" s="456"/>
      <c r="P96" s="456"/>
      <c r="Q96" s="456">
        <v>0</v>
      </c>
      <c r="R96" s="456">
        <v>0</v>
      </c>
    </row>
    <row r="97" spans="1:18" s="455" customFormat="1">
      <c r="A97" s="459" t="s">
        <v>831</v>
      </c>
      <c r="B97" s="459" t="s">
        <v>333</v>
      </c>
      <c r="C97" s="459" t="s">
        <v>348</v>
      </c>
      <c r="D97" s="458">
        <v>0</v>
      </c>
      <c r="E97" s="458">
        <v>509.75</v>
      </c>
      <c r="F97" s="458">
        <v>402.6</v>
      </c>
      <c r="G97" s="458">
        <v>0</v>
      </c>
      <c r="H97" s="458">
        <v>0</v>
      </c>
      <c r="I97" s="458"/>
      <c r="J97" s="458">
        <v>0</v>
      </c>
      <c r="K97" s="458">
        <v>0</v>
      </c>
      <c r="L97" s="458">
        <v>0</v>
      </c>
      <c r="M97" s="458">
        <v>509.75</v>
      </c>
      <c r="N97" s="458">
        <v>402.6</v>
      </c>
      <c r="O97" s="458">
        <v>0</v>
      </c>
      <c r="P97" s="458">
        <v>0</v>
      </c>
      <c r="Q97" s="458">
        <v>0</v>
      </c>
      <c r="R97" s="458">
        <v>0</v>
      </c>
    </row>
    <row r="98" spans="1:18" s="455" customFormat="1">
      <c r="A98" s="457" t="s">
        <v>831</v>
      </c>
      <c r="B98" s="457" t="s">
        <v>333</v>
      </c>
      <c r="C98" s="457" t="s">
        <v>370</v>
      </c>
      <c r="D98" s="456">
        <v>0</v>
      </c>
      <c r="E98" s="456">
        <v>189.32</v>
      </c>
      <c r="F98" s="456">
        <v>189.32</v>
      </c>
      <c r="G98" s="456">
        <v>0</v>
      </c>
      <c r="H98" s="456">
        <v>0</v>
      </c>
      <c r="I98" s="456"/>
      <c r="J98" s="456">
        <v>0</v>
      </c>
      <c r="K98" s="456">
        <v>0</v>
      </c>
      <c r="L98" s="456">
        <v>0</v>
      </c>
      <c r="M98" s="456">
        <v>189.32</v>
      </c>
      <c r="N98" s="456">
        <v>189.32</v>
      </c>
      <c r="O98" s="456">
        <v>0</v>
      </c>
      <c r="P98" s="456">
        <v>0</v>
      </c>
      <c r="Q98" s="456">
        <v>0</v>
      </c>
      <c r="R98" s="456">
        <v>0</v>
      </c>
    </row>
    <row r="99" spans="1:18" s="455" customFormat="1">
      <c r="A99" s="459" t="s">
        <v>831</v>
      </c>
      <c r="B99" s="459" t="s">
        <v>363</v>
      </c>
      <c r="C99" s="459" t="s">
        <v>331</v>
      </c>
      <c r="D99" s="458">
        <v>0</v>
      </c>
      <c r="E99" s="458">
        <v>107.31</v>
      </c>
      <c r="F99" s="458">
        <v>0</v>
      </c>
      <c r="G99" s="458">
        <v>0</v>
      </c>
      <c r="H99" s="458">
        <v>0</v>
      </c>
      <c r="I99" s="458"/>
      <c r="J99" s="458">
        <v>0</v>
      </c>
      <c r="K99" s="458">
        <v>0</v>
      </c>
      <c r="L99" s="458">
        <v>0</v>
      </c>
      <c r="M99" s="458">
        <v>107.31</v>
      </c>
      <c r="N99" s="458">
        <v>0</v>
      </c>
      <c r="O99" s="458">
        <v>0</v>
      </c>
      <c r="P99" s="458">
        <v>0</v>
      </c>
      <c r="Q99" s="458">
        <v>0</v>
      </c>
      <c r="R99" s="458">
        <v>0</v>
      </c>
    </row>
    <row r="100" spans="1:18" s="455" customFormat="1">
      <c r="A100" s="457" t="s">
        <v>830</v>
      </c>
      <c r="B100" s="457" t="s">
        <v>333</v>
      </c>
      <c r="C100" s="457" t="s">
        <v>333</v>
      </c>
      <c r="D100" s="456">
        <v>0</v>
      </c>
      <c r="E100" s="456">
        <v>5300</v>
      </c>
      <c r="F100" s="456">
        <v>2000</v>
      </c>
      <c r="G100" s="456">
        <v>2000</v>
      </c>
      <c r="H100" s="456">
        <v>2000</v>
      </c>
      <c r="I100" s="456"/>
      <c r="J100" s="456">
        <v>0</v>
      </c>
      <c r="K100" s="456">
        <v>0</v>
      </c>
      <c r="L100" s="456">
        <v>0</v>
      </c>
      <c r="M100" s="456"/>
      <c r="N100" s="456"/>
      <c r="O100" s="456"/>
      <c r="P100" s="456"/>
      <c r="Q100" s="456">
        <v>5300</v>
      </c>
      <c r="R100" s="456">
        <v>2000</v>
      </c>
    </row>
    <row r="101" spans="1:18" s="455" customFormat="1">
      <c r="A101" s="459" t="s">
        <v>830</v>
      </c>
      <c r="B101" s="459" t="s">
        <v>333</v>
      </c>
      <c r="C101" s="459" t="s">
        <v>374</v>
      </c>
      <c r="D101" s="458">
        <v>17145</v>
      </c>
      <c r="E101" s="458">
        <v>17145</v>
      </c>
      <c r="F101" s="458">
        <v>0</v>
      </c>
      <c r="G101" s="458">
        <v>7425</v>
      </c>
      <c r="H101" s="458">
        <v>0</v>
      </c>
      <c r="I101" s="458"/>
      <c r="J101" s="458">
        <v>0</v>
      </c>
      <c r="K101" s="458">
        <v>0</v>
      </c>
      <c r="L101" s="458">
        <v>0</v>
      </c>
      <c r="M101" s="458"/>
      <c r="N101" s="458"/>
      <c r="O101" s="458"/>
      <c r="P101" s="458"/>
      <c r="Q101" s="458">
        <v>17145</v>
      </c>
      <c r="R101" s="458">
        <v>17145</v>
      </c>
    </row>
    <row r="102" spans="1:18" s="455" customFormat="1">
      <c r="A102" s="457" t="s">
        <v>829</v>
      </c>
      <c r="B102" s="457" t="s">
        <v>333</v>
      </c>
      <c r="C102" s="457" t="s">
        <v>348</v>
      </c>
      <c r="D102" s="456">
        <v>25905</v>
      </c>
      <c r="E102" s="456">
        <v>74000</v>
      </c>
      <c r="F102" s="456">
        <v>63522.95</v>
      </c>
      <c r="G102" s="456">
        <v>63360.01</v>
      </c>
      <c r="H102" s="456">
        <v>63360.01</v>
      </c>
      <c r="I102" s="456"/>
      <c r="J102" s="456">
        <v>29468.69</v>
      </c>
      <c r="K102" s="456">
        <v>11360.01</v>
      </c>
      <c r="L102" s="456">
        <v>0</v>
      </c>
      <c r="M102" s="456"/>
      <c r="N102" s="456"/>
      <c r="O102" s="456"/>
      <c r="P102" s="456"/>
      <c r="Q102" s="456">
        <v>74225</v>
      </c>
      <c r="R102" s="456">
        <v>89427.95</v>
      </c>
    </row>
    <row r="103" spans="1:18" s="455" customFormat="1">
      <c r="A103" s="459" t="s">
        <v>829</v>
      </c>
      <c r="B103" s="459" t="s">
        <v>333</v>
      </c>
      <c r="C103" s="459" t="s">
        <v>363</v>
      </c>
      <c r="D103" s="458">
        <v>100</v>
      </c>
      <c r="E103" s="458">
        <v>5000</v>
      </c>
      <c r="F103" s="458">
        <v>6000</v>
      </c>
      <c r="G103" s="458">
        <v>6000</v>
      </c>
      <c r="H103" s="458">
        <v>6000</v>
      </c>
      <c r="I103" s="458"/>
      <c r="J103" s="458">
        <v>2116.31</v>
      </c>
      <c r="K103" s="458">
        <v>2116.31</v>
      </c>
      <c r="L103" s="458">
        <v>0</v>
      </c>
      <c r="M103" s="458"/>
      <c r="N103" s="458"/>
      <c r="O103" s="458"/>
      <c r="P103" s="458"/>
      <c r="Q103" s="458">
        <v>5000</v>
      </c>
      <c r="R103" s="458">
        <v>6100</v>
      </c>
    </row>
    <row r="104" spans="1:18" s="455" customFormat="1">
      <c r="A104" s="457" t="s">
        <v>828</v>
      </c>
      <c r="B104" s="457" t="s">
        <v>333</v>
      </c>
      <c r="C104" s="457" t="s">
        <v>348</v>
      </c>
      <c r="D104" s="456">
        <v>0</v>
      </c>
      <c r="E104" s="456"/>
      <c r="F104" s="456">
        <v>1000</v>
      </c>
      <c r="G104" s="456">
        <v>0</v>
      </c>
      <c r="H104" s="456">
        <v>0</v>
      </c>
      <c r="I104" s="456"/>
      <c r="J104" s="456"/>
      <c r="K104" s="456"/>
      <c r="L104" s="456"/>
      <c r="M104" s="456"/>
      <c r="N104" s="456"/>
      <c r="O104" s="456"/>
      <c r="P104" s="456"/>
      <c r="Q104" s="456"/>
      <c r="R104" s="456">
        <v>1000</v>
      </c>
    </row>
    <row r="105" spans="1:18" s="455" customFormat="1">
      <c r="A105" s="459" t="s">
        <v>827</v>
      </c>
      <c r="B105" s="459" t="s">
        <v>333</v>
      </c>
      <c r="C105" s="459" t="s">
        <v>401</v>
      </c>
      <c r="D105" s="458">
        <v>0</v>
      </c>
      <c r="E105" s="458">
        <v>1600</v>
      </c>
      <c r="F105" s="458">
        <v>1600</v>
      </c>
      <c r="G105" s="458">
        <v>1600</v>
      </c>
      <c r="H105" s="458">
        <v>1600</v>
      </c>
      <c r="I105" s="458"/>
      <c r="J105" s="458">
        <v>0</v>
      </c>
      <c r="K105" s="458">
        <v>0</v>
      </c>
      <c r="L105" s="458">
        <v>0</v>
      </c>
      <c r="M105" s="458"/>
      <c r="N105" s="458"/>
      <c r="O105" s="458"/>
      <c r="P105" s="458"/>
      <c r="Q105" s="458">
        <v>1600</v>
      </c>
      <c r="R105" s="458">
        <v>1600</v>
      </c>
    </row>
    <row r="106" spans="1:18" s="455" customFormat="1">
      <c r="A106" s="457" t="s">
        <v>826</v>
      </c>
      <c r="B106" s="457" t="s">
        <v>333</v>
      </c>
      <c r="C106" s="457" t="s">
        <v>401</v>
      </c>
      <c r="D106" s="456">
        <v>0</v>
      </c>
      <c r="E106" s="456">
        <v>2000</v>
      </c>
      <c r="F106" s="456">
        <v>2000</v>
      </c>
      <c r="G106" s="456">
        <v>2000</v>
      </c>
      <c r="H106" s="456">
        <v>2000</v>
      </c>
      <c r="I106" s="456"/>
      <c r="J106" s="456">
        <v>0</v>
      </c>
      <c r="K106" s="456">
        <v>0</v>
      </c>
      <c r="L106" s="456">
        <v>0</v>
      </c>
      <c r="M106" s="456"/>
      <c r="N106" s="456"/>
      <c r="O106" s="456"/>
      <c r="P106" s="456"/>
      <c r="Q106" s="456">
        <v>2000</v>
      </c>
      <c r="R106" s="456">
        <v>2000</v>
      </c>
    </row>
    <row r="107" spans="1:18" s="455" customFormat="1">
      <c r="A107" s="459" t="s">
        <v>825</v>
      </c>
      <c r="B107" s="459" t="s">
        <v>333</v>
      </c>
      <c r="C107" s="459" t="s">
        <v>374</v>
      </c>
      <c r="D107" s="458">
        <v>15525</v>
      </c>
      <c r="E107" s="458">
        <v>15525</v>
      </c>
      <c r="F107" s="458">
        <v>0</v>
      </c>
      <c r="G107" s="458">
        <v>7150</v>
      </c>
      <c r="H107" s="458">
        <v>0</v>
      </c>
      <c r="I107" s="458"/>
      <c r="J107" s="458">
        <v>0</v>
      </c>
      <c r="K107" s="458">
        <v>0</v>
      </c>
      <c r="L107" s="458">
        <v>0</v>
      </c>
      <c r="M107" s="458"/>
      <c r="N107" s="458"/>
      <c r="O107" s="458"/>
      <c r="P107" s="458"/>
      <c r="Q107" s="458">
        <v>15525</v>
      </c>
      <c r="R107" s="458">
        <v>15525</v>
      </c>
    </row>
    <row r="108" spans="1:18" s="455" customFormat="1">
      <c r="A108" s="457" t="s">
        <v>825</v>
      </c>
      <c r="B108" s="457" t="s">
        <v>363</v>
      </c>
      <c r="C108" s="457" t="s">
        <v>333</v>
      </c>
      <c r="D108" s="456">
        <v>0</v>
      </c>
      <c r="E108" s="456">
        <v>0</v>
      </c>
      <c r="F108" s="456">
        <v>0</v>
      </c>
      <c r="G108" s="456">
        <v>0</v>
      </c>
      <c r="H108" s="456">
        <v>0</v>
      </c>
      <c r="I108" s="456"/>
      <c r="J108" s="456">
        <v>0</v>
      </c>
      <c r="K108" s="456">
        <v>0</v>
      </c>
      <c r="L108" s="456">
        <v>0</v>
      </c>
      <c r="M108" s="456"/>
      <c r="N108" s="456"/>
      <c r="O108" s="456"/>
      <c r="P108" s="456"/>
      <c r="Q108" s="456">
        <v>0</v>
      </c>
      <c r="R108" s="456">
        <v>0</v>
      </c>
    </row>
    <row r="109" spans="1:18" s="455" customFormat="1">
      <c r="A109" s="459" t="s">
        <v>824</v>
      </c>
      <c r="B109" s="459" t="s">
        <v>333</v>
      </c>
      <c r="C109" s="459" t="s">
        <v>348</v>
      </c>
      <c r="D109" s="458">
        <v>0</v>
      </c>
      <c r="E109" s="458">
        <v>20500</v>
      </c>
      <c r="F109" s="458">
        <v>18500</v>
      </c>
      <c r="G109" s="458">
        <v>4500</v>
      </c>
      <c r="H109" s="458">
        <v>4000</v>
      </c>
      <c r="I109" s="458"/>
      <c r="J109" s="458">
        <v>0</v>
      </c>
      <c r="K109" s="458">
        <v>0</v>
      </c>
      <c r="L109" s="458">
        <v>0</v>
      </c>
      <c r="M109" s="458"/>
      <c r="N109" s="458"/>
      <c r="O109" s="458"/>
      <c r="P109" s="458"/>
      <c r="Q109" s="458">
        <v>20500</v>
      </c>
      <c r="R109" s="458">
        <v>18500</v>
      </c>
    </row>
    <row r="110" spans="1:18" s="455" customFormat="1">
      <c r="A110" s="457" t="s">
        <v>824</v>
      </c>
      <c r="B110" s="457" t="s">
        <v>333</v>
      </c>
      <c r="C110" s="457" t="s">
        <v>401</v>
      </c>
      <c r="D110" s="456">
        <v>0</v>
      </c>
      <c r="E110" s="456">
        <v>3306.42</v>
      </c>
      <c r="F110" s="456">
        <v>1000</v>
      </c>
      <c r="G110" s="456">
        <v>1000</v>
      </c>
      <c r="H110" s="456">
        <v>1000</v>
      </c>
      <c r="I110" s="456"/>
      <c r="J110" s="456">
        <v>0</v>
      </c>
      <c r="K110" s="456">
        <v>0</v>
      </c>
      <c r="L110" s="456">
        <v>0</v>
      </c>
      <c r="M110" s="456"/>
      <c r="N110" s="456"/>
      <c r="O110" s="456"/>
      <c r="P110" s="456"/>
      <c r="Q110" s="456">
        <v>18971.22</v>
      </c>
      <c r="R110" s="456">
        <v>1000</v>
      </c>
    </row>
    <row r="111" spans="1:18" s="455" customFormat="1">
      <c r="A111" s="459" t="s">
        <v>824</v>
      </c>
      <c r="B111" s="459" t="s">
        <v>363</v>
      </c>
      <c r="C111" s="459" t="s">
        <v>331</v>
      </c>
      <c r="D111" s="458">
        <v>0</v>
      </c>
      <c r="E111" s="458"/>
      <c r="F111" s="458">
        <v>35000</v>
      </c>
      <c r="G111" s="458">
        <v>0</v>
      </c>
      <c r="H111" s="458">
        <v>0</v>
      </c>
      <c r="I111" s="458"/>
      <c r="J111" s="458"/>
      <c r="K111" s="458"/>
      <c r="L111" s="458"/>
      <c r="M111" s="458"/>
      <c r="N111" s="458"/>
      <c r="O111" s="458"/>
      <c r="P111" s="458"/>
      <c r="Q111" s="458"/>
      <c r="R111" s="458">
        <v>35000</v>
      </c>
    </row>
    <row r="112" spans="1:18" s="455" customFormat="1">
      <c r="A112" s="457" t="s">
        <v>823</v>
      </c>
      <c r="B112" s="457" t="s">
        <v>333</v>
      </c>
      <c r="C112" s="457" t="s">
        <v>348</v>
      </c>
      <c r="D112" s="456">
        <v>0</v>
      </c>
      <c r="E112" s="456">
        <v>0</v>
      </c>
      <c r="F112" s="456">
        <v>0</v>
      </c>
      <c r="G112" s="456">
        <v>0</v>
      </c>
      <c r="H112" s="456">
        <v>0</v>
      </c>
      <c r="I112" s="456"/>
      <c r="J112" s="456">
        <v>0</v>
      </c>
      <c r="K112" s="456">
        <v>0</v>
      </c>
      <c r="L112" s="456">
        <v>0</v>
      </c>
      <c r="M112" s="456"/>
      <c r="N112" s="456"/>
      <c r="O112" s="456"/>
      <c r="P112" s="456"/>
      <c r="Q112" s="456">
        <v>0</v>
      </c>
      <c r="R112" s="456">
        <v>0</v>
      </c>
    </row>
    <row r="113" spans="1:18" s="455" customFormat="1">
      <c r="A113" s="459" t="s">
        <v>823</v>
      </c>
      <c r="B113" s="459" t="s">
        <v>333</v>
      </c>
      <c r="C113" s="459" t="s">
        <v>374</v>
      </c>
      <c r="D113" s="458">
        <v>88160</v>
      </c>
      <c r="E113" s="458">
        <v>102711.94</v>
      </c>
      <c r="F113" s="458">
        <v>107000</v>
      </c>
      <c r="G113" s="458">
        <v>115200</v>
      </c>
      <c r="H113" s="458">
        <v>115200</v>
      </c>
      <c r="I113" s="458"/>
      <c r="J113" s="458">
        <v>48000</v>
      </c>
      <c r="K113" s="458">
        <v>0</v>
      </c>
      <c r="L113" s="458">
        <v>0</v>
      </c>
      <c r="M113" s="458"/>
      <c r="N113" s="458"/>
      <c r="O113" s="458"/>
      <c r="P113" s="458"/>
      <c r="Q113" s="458">
        <v>134753.14000000001</v>
      </c>
      <c r="R113" s="458">
        <v>195160</v>
      </c>
    </row>
    <row r="114" spans="1:18" s="455" customFormat="1">
      <c r="A114" s="457" t="s">
        <v>823</v>
      </c>
      <c r="B114" s="457" t="s">
        <v>333</v>
      </c>
      <c r="C114" s="457" t="s">
        <v>370</v>
      </c>
      <c r="D114" s="456">
        <v>6711</v>
      </c>
      <c r="E114" s="456">
        <v>108691.13</v>
      </c>
      <c r="F114" s="456">
        <v>0</v>
      </c>
      <c r="G114" s="456">
        <v>0</v>
      </c>
      <c r="H114" s="456">
        <v>0</v>
      </c>
      <c r="I114" s="456"/>
      <c r="J114" s="456">
        <v>0</v>
      </c>
      <c r="K114" s="456">
        <v>0</v>
      </c>
      <c r="L114" s="456">
        <v>0</v>
      </c>
      <c r="M114" s="456"/>
      <c r="N114" s="456"/>
      <c r="O114" s="456"/>
      <c r="P114" s="456"/>
      <c r="Q114" s="456">
        <v>108691.13</v>
      </c>
      <c r="R114" s="456">
        <v>6711</v>
      </c>
    </row>
    <row r="115" spans="1:18" s="455" customFormat="1">
      <c r="A115" s="459" t="s">
        <v>822</v>
      </c>
      <c r="B115" s="459" t="s">
        <v>333</v>
      </c>
      <c r="C115" s="459" t="s">
        <v>348</v>
      </c>
      <c r="D115" s="458">
        <v>0</v>
      </c>
      <c r="E115" s="458">
        <v>11650</v>
      </c>
      <c r="F115" s="458">
        <v>13000</v>
      </c>
      <c r="G115" s="458">
        <v>7000</v>
      </c>
      <c r="H115" s="458">
        <v>7000</v>
      </c>
      <c r="I115" s="458"/>
      <c r="J115" s="458">
        <v>0</v>
      </c>
      <c r="K115" s="458">
        <v>0</v>
      </c>
      <c r="L115" s="458">
        <v>0</v>
      </c>
      <c r="M115" s="458"/>
      <c r="N115" s="458"/>
      <c r="O115" s="458"/>
      <c r="P115" s="458"/>
      <c r="Q115" s="458">
        <v>11650</v>
      </c>
      <c r="R115" s="458">
        <v>13000</v>
      </c>
    </row>
    <row r="116" spans="1:18" s="455" customFormat="1">
      <c r="A116" s="457" t="s">
        <v>822</v>
      </c>
      <c r="B116" s="457" t="s">
        <v>333</v>
      </c>
      <c r="C116" s="457" t="s">
        <v>401</v>
      </c>
      <c r="D116" s="456">
        <v>0</v>
      </c>
      <c r="E116" s="456">
        <v>19572.38</v>
      </c>
      <c r="F116" s="456">
        <v>4000</v>
      </c>
      <c r="G116" s="456">
        <v>3000</v>
      </c>
      <c r="H116" s="456">
        <v>3000</v>
      </c>
      <c r="I116" s="456"/>
      <c r="J116" s="456">
        <v>0</v>
      </c>
      <c r="K116" s="456">
        <v>0</v>
      </c>
      <c r="L116" s="456">
        <v>0</v>
      </c>
      <c r="M116" s="456"/>
      <c r="N116" s="456"/>
      <c r="O116" s="456"/>
      <c r="P116" s="456"/>
      <c r="Q116" s="456">
        <v>19572.38</v>
      </c>
      <c r="R116" s="456">
        <v>4000</v>
      </c>
    </row>
    <row r="117" spans="1:18" s="455" customFormat="1">
      <c r="A117" s="459" t="s">
        <v>822</v>
      </c>
      <c r="B117" s="459" t="s">
        <v>363</v>
      </c>
      <c r="C117" s="459" t="s">
        <v>331</v>
      </c>
      <c r="D117" s="458">
        <v>0</v>
      </c>
      <c r="E117" s="458">
        <v>0</v>
      </c>
      <c r="F117" s="458">
        <v>4500</v>
      </c>
      <c r="G117" s="458">
        <v>0</v>
      </c>
      <c r="H117" s="458">
        <v>0</v>
      </c>
      <c r="I117" s="458"/>
      <c r="J117" s="458">
        <v>0</v>
      </c>
      <c r="K117" s="458">
        <v>0</v>
      </c>
      <c r="L117" s="458">
        <v>0</v>
      </c>
      <c r="M117" s="458"/>
      <c r="N117" s="458"/>
      <c r="O117" s="458"/>
      <c r="P117" s="458"/>
      <c r="Q117" s="458">
        <v>0</v>
      </c>
      <c r="R117" s="458">
        <v>4500</v>
      </c>
    </row>
    <row r="118" spans="1:18" s="455" customFormat="1">
      <c r="A118" s="457" t="s">
        <v>821</v>
      </c>
      <c r="B118" s="457" t="s">
        <v>333</v>
      </c>
      <c r="C118" s="457" t="s">
        <v>370</v>
      </c>
      <c r="D118" s="456">
        <v>75302</v>
      </c>
      <c r="E118" s="456">
        <v>511931.08</v>
      </c>
      <c r="F118" s="456">
        <v>203656</v>
      </c>
      <c r="G118" s="456">
        <v>103656</v>
      </c>
      <c r="H118" s="456">
        <v>103656</v>
      </c>
      <c r="I118" s="456"/>
      <c r="J118" s="456">
        <v>44623.6</v>
      </c>
      <c r="K118" s="456">
        <v>0</v>
      </c>
      <c r="L118" s="456">
        <v>0</v>
      </c>
      <c r="M118" s="456"/>
      <c r="N118" s="456"/>
      <c r="O118" s="456"/>
      <c r="P118" s="456"/>
      <c r="Q118" s="456">
        <v>625658.16</v>
      </c>
      <c r="R118" s="456">
        <v>278958</v>
      </c>
    </row>
    <row r="119" spans="1:18" s="455" customFormat="1">
      <c r="A119" s="459" t="s">
        <v>820</v>
      </c>
      <c r="B119" s="459" t="s">
        <v>333</v>
      </c>
      <c r="C119" s="459" t="s">
        <v>374</v>
      </c>
      <c r="D119" s="458">
        <v>139600</v>
      </c>
      <c r="E119" s="458">
        <v>138998.06</v>
      </c>
      <c r="F119" s="458">
        <v>197800</v>
      </c>
      <c r="G119" s="458">
        <v>55000</v>
      </c>
      <c r="H119" s="458">
        <v>0</v>
      </c>
      <c r="I119" s="458"/>
      <c r="J119" s="458">
        <v>0</v>
      </c>
      <c r="K119" s="458">
        <v>0</v>
      </c>
      <c r="L119" s="458">
        <v>0</v>
      </c>
      <c r="M119" s="458"/>
      <c r="N119" s="458"/>
      <c r="O119" s="458"/>
      <c r="P119" s="458"/>
      <c r="Q119" s="458">
        <v>146799.49</v>
      </c>
      <c r="R119" s="458">
        <v>337400</v>
      </c>
    </row>
    <row r="120" spans="1:18" s="455" customFormat="1">
      <c r="A120" s="457" t="s">
        <v>819</v>
      </c>
      <c r="B120" s="457" t="s">
        <v>363</v>
      </c>
      <c r="C120" s="457" t="s">
        <v>333</v>
      </c>
      <c r="D120" s="456">
        <v>30000</v>
      </c>
      <c r="E120" s="456">
        <v>30000</v>
      </c>
      <c r="F120" s="456">
        <v>0</v>
      </c>
      <c r="G120" s="456">
        <v>0</v>
      </c>
      <c r="H120" s="456">
        <v>0</v>
      </c>
      <c r="I120" s="456"/>
      <c r="J120" s="456">
        <v>0</v>
      </c>
      <c r="K120" s="456">
        <v>0</v>
      </c>
      <c r="L120" s="456">
        <v>0</v>
      </c>
      <c r="M120" s="456"/>
      <c r="N120" s="456"/>
      <c r="O120" s="456"/>
      <c r="P120" s="456"/>
      <c r="Q120" s="456">
        <v>30000</v>
      </c>
      <c r="R120" s="456">
        <v>30000</v>
      </c>
    </row>
    <row r="121" spans="1:18" s="455" customFormat="1">
      <c r="A121" s="459" t="s">
        <v>818</v>
      </c>
      <c r="B121" s="459" t="s">
        <v>363</v>
      </c>
      <c r="C121" s="459" t="s">
        <v>333</v>
      </c>
      <c r="D121" s="458">
        <v>0</v>
      </c>
      <c r="E121" s="458"/>
      <c r="F121" s="458">
        <v>10000</v>
      </c>
      <c r="G121" s="458">
        <v>10000</v>
      </c>
      <c r="H121" s="458">
        <v>10000</v>
      </c>
      <c r="I121" s="458"/>
      <c r="J121" s="458"/>
      <c r="K121" s="458"/>
      <c r="L121" s="458"/>
      <c r="M121" s="458"/>
      <c r="N121" s="458"/>
      <c r="O121" s="458"/>
      <c r="P121" s="458"/>
      <c r="Q121" s="458"/>
      <c r="R121" s="458">
        <v>10000</v>
      </c>
    </row>
    <row r="122" spans="1:18" s="455" customFormat="1">
      <c r="A122" s="457" t="s">
        <v>817</v>
      </c>
      <c r="B122" s="457" t="s">
        <v>333</v>
      </c>
      <c r="C122" s="457" t="s">
        <v>370</v>
      </c>
      <c r="D122" s="456">
        <v>89610</v>
      </c>
      <c r="E122" s="456">
        <v>200263</v>
      </c>
      <c r="F122" s="456">
        <v>113900</v>
      </c>
      <c r="G122" s="456">
        <v>102000</v>
      </c>
      <c r="H122" s="456">
        <v>102000</v>
      </c>
      <c r="I122" s="456"/>
      <c r="J122" s="456">
        <v>19368.439999999999</v>
      </c>
      <c r="K122" s="456">
        <v>12776.5</v>
      </c>
      <c r="L122" s="456">
        <v>0</v>
      </c>
      <c r="M122" s="456"/>
      <c r="N122" s="456"/>
      <c r="O122" s="456"/>
      <c r="P122" s="456"/>
      <c r="Q122" s="456">
        <v>239200.7</v>
      </c>
      <c r="R122" s="456">
        <v>203510</v>
      </c>
    </row>
    <row r="123" spans="1:18" s="455" customFormat="1">
      <c r="A123" s="459" t="s">
        <v>816</v>
      </c>
      <c r="B123" s="459" t="s">
        <v>333</v>
      </c>
      <c r="C123" s="459" t="s">
        <v>348</v>
      </c>
      <c r="D123" s="458">
        <v>0</v>
      </c>
      <c r="E123" s="458">
        <v>15350</v>
      </c>
      <c r="F123" s="458">
        <v>5800</v>
      </c>
      <c r="G123" s="458">
        <v>0</v>
      </c>
      <c r="H123" s="458">
        <v>0</v>
      </c>
      <c r="I123" s="458"/>
      <c r="J123" s="458">
        <v>0</v>
      </c>
      <c r="K123" s="458">
        <v>0</v>
      </c>
      <c r="L123" s="458">
        <v>0</v>
      </c>
      <c r="M123" s="458"/>
      <c r="N123" s="458"/>
      <c r="O123" s="458"/>
      <c r="P123" s="458"/>
      <c r="Q123" s="458">
        <v>15564.06</v>
      </c>
      <c r="R123" s="458">
        <v>5800</v>
      </c>
    </row>
    <row r="124" spans="1:18" s="455" customFormat="1">
      <c r="A124" s="457" t="s">
        <v>816</v>
      </c>
      <c r="B124" s="457" t="s">
        <v>333</v>
      </c>
      <c r="C124" s="457" t="s">
        <v>374</v>
      </c>
      <c r="D124" s="456">
        <v>0</v>
      </c>
      <c r="E124" s="456">
        <v>12691</v>
      </c>
      <c r="F124" s="456">
        <v>32600</v>
      </c>
      <c r="G124" s="456">
        <v>65800</v>
      </c>
      <c r="H124" s="456">
        <v>65800</v>
      </c>
      <c r="I124" s="456"/>
      <c r="J124" s="456">
        <v>0</v>
      </c>
      <c r="K124" s="456">
        <v>0</v>
      </c>
      <c r="L124" s="456">
        <v>0</v>
      </c>
      <c r="M124" s="456"/>
      <c r="N124" s="456"/>
      <c r="O124" s="456"/>
      <c r="P124" s="456"/>
      <c r="Q124" s="456">
        <v>12691</v>
      </c>
      <c r="R124" s="456">
        <v>32600</v>
      </c>
    </row>
    <row r="125" spans="1:18" s="455" customFormat="1">
      <c r="A125" s="459" t="s">
        <v>815</v>
      </c>
      <c r="B125" s="459" t="s">
        <v>333</v>
      </c>
      <c r="C125" s="459" t="s">
        <v>370</v>
      </c>
      <c r="D125" s="458">
        <v>0</v>
      </c>
      <c r="E125" s="458">
        <v>0</v>
      </c>
      <c r="F125" s="458">
        <v>0</v>
      </c>
      <c r="G125" s="458">
        <v>0</v>
      </c>
      <c r="H125" s="458">
        <v>0</v>
      </c>
      <c r="I125" s="458"/>
      <c r="J125" s="458">
        <v>0</v>
      </c>
      <c r="K125" s="458">
        <v>0</v>
      </c>
      <c r="L125" s="458">
        <v>0</v>
      </c>
      <c r="M125" s="458"/>
      <c r="N125" s="458"/>
      <c r="O125" s="458"/>
      <c r="P125" s="458"/>
      <c r="Q125" s="458">
        <v>0</v>
      </c>
      <c r="R125" s="458">
        <v>0</v>
      </c>
    </row>
    <row r="126" spans="1:18" s="455" customFormat="1">
      <c r="A126" s="457" t="s">
        <v>814</v>
      </c>
      <c r="B126" s="457" t="s">
        <v>363</v>
      </c>
      <c r="C126" s="457" t="s">
        <v>333</v>
      </c>
      <c r="D126" s="456">
        <v>0</v>
      </c>
      <c r="E126" s="456">
        <v>1270000</v>
      </c>
      <c r="F126" s="456">
        <v>90000</v>
      </c>
      <c r="G126" s="456">
        <v>90000</v>
      </c>
      <c r="H126" s="456">
        <v>90000</v>
      </c>
      <c r="I126" s="456"/>
      <c r="J126" s="456">
        <v>0</v>
      </c>
      <c r="K126" s="456">
        <v>0</v>
      </c>
      <c r="L126" s="456">
        <v>0</v>
      </c>
      <c r="M126" s="456"/>
      <c r="N126" s="456"/>
      <c r="O126" s="456"/>
      <c r="P126" s="456"/>
      <c r="Q126" s="456">
        <v>1270000</v>
      </c>
      <c r="R126" s="456">
        <v>90000</v>
      </c>
    </row>
    <row r="127" spans="1:18" s="455" customFormat="1">
      <c r="A127" s="459" t="s">
        <v>813</v>
      </c>
      <c r="B127" s="459" t="s">
        <v>811</v>
      </c>
      <c r="C127" s="459" t="s">
        <v>348</v>
      </c>
      <c r="D127" s="458">
        <v>0</v>
      </c>
      <c r="E127" s="458">
        <v>60000</v>
      </c>
      <c r="F127" s="458">
        <v>52500</v>
      </c>
      <c r="G127" s="458">
        <v>52500</v>
      </c>
      <c r="H127" s="458">
        <v>52500</v>
      </c>
      <c r="I127" s="458"/>
      <c r="J127" s="458">
        <v>0</v>
      </c>
      <c r="K127" s="458">
        <v>0</v>
      </c>
      <c r="L127" s="458">
        <v>0</v>
      </c>
      <c r="M127" s="458"/>
      <c r="N127" s="458"/>
      <c r="O127" s="458"/>
      <c r="P127" s="458"/>
      <c r="Q127" s="458">
        <v>60000</v>
      </c>
      <c r="R127" s="458">
        <v>52500</v>
      </c>
    </row>
    <row r="128" spans="1:18" s="455" customFormat="1">
      <c r="A128" s="457" t="s">
        <v>812</v>
      </c>
      <c r="B128" s="457" t="s">
        <v>811</v>
      </c>
      <c r="C128" s="457" t="s">
        <v>348</v>
      </c>
      <c r="D128" s="456">
        <v>0</v>
      </c>
      <c r="E128" s="456">
        <v>0</v>
      </c>
      <c r="F128" s="456">
        <v>0</v>
      </c>
      <c r="G128" s="456">
        <v>0</v>
      </c>
      <c r="H128" s="456">
        <v>0</v>
      </c>
      <c r="I128" s="456"/>
      <c r="J128" s="456">
        <v>0</v>
      </c>
      <c r="K128" s="456">
        <v>0</v>
      </c>
      <c r="L128" s="456">
        <v>0</v>
      </c>
      <c r="M128" s="456"/>
      <c r="N128" s="456"/>
      <c r="O128" s="456"/>
      <c r="P128" s="456"/>
      <c r="Q128" s="456">
        <v>0</v>
      </c>
      <c r="R128" s="456">
        <v>0</v>
      </c>
    </row>
    <row r="129" spans="1:18" s="455" customFormat="1">
      <c r="A129" s="459" t="s">
        <v>810</v>
      </c>
      <c r="B129" s="459" t="s">
        <v>333</v>
      </c>
      <c r="C129" s="459" t="s">
        <v>374</v>
      </c>
      <c r="D129" s="458">
        <v>0</v>
      </c>
      <c r="E129" s="458">
        <v>186300</v>
      </c>
      <c r="F129" s="458">
        <v>0</v>
      </c>
      <c r="G129" s="458">
        <v>0</v>
      </c>
      <c r="H129" s="458">
        <v>0</v>
      </c>
      <c r="I129" s="458"/>
      <c r="J129" s="458">
        <v>0</v>
      </c>
      <c r="K129" s="458">
        <v>0</v>
      </c>
      <c r="L129" s="458">
        <v>0</v>
      </c>
      <c r="M129" s="458">
        <v>186300</v>
      </c>
      <c r="N129" s="458">
        <v>0</v>
      </c>
      <c r="O129" s="458">
        <v>0</v>
      </c>
      <c r="P129" s="458">
        <v>0</v>
      </c>
      <c r="Q129" s="458">
        <v>0</v>
      </c>
      <c r="R129" s="458">
        <v>0</v>
      </c>
    </row>
    <row r="130" spans="1:18" s="455" customFormat="1">
      <c r="A130" s="457" t="s">
        <v>809</v>
      </c>
      <c r="B130" s="457" t="s">
        <v>796</v>
      </c>
      <c r="C130" s="457" t="s">
        <v>333</v>
      </c>
      <c r="D130" s="456">
        <v>0</v>
      </c>
      <c r="E130" s="456">
        <v>3000</v>
      </c>
      <c r="F130" s="456">
        <v>3000</v>
      </c>
      <c r="G130" s="456">
        <v>3000</v>
      </c>
      <c r="H130" s="456">
        <v>3000</v>
      </c>
      <c r="I130" s="456"/>
      <c r="J130" s="456">
        <v>0</v>
      </c>
      <c r="K130" s="456">
        <v>0</v>
      </c>
      <c r="L130" s="456">
        <v>0</v>
      </c>
      <c r="M130" s="456"/>
      <c r="N130" s="456"/>
      <c r="O130" s="456"/>
      <c r="P130" s="456"/>
      <c r="Q130" s="456">
        <v>3000</v>
      </c>
      <c r="R130" s="456">
        <v>3000</v>
      </c>
    </row>
    <row r="131" spans="1:18" s="455" customFormat="1">
      <c r="A131" s="459" t="s">
        <v>808</v>
      </c>
      <c r="B131" s="459" t="s">
        <v>796</v>
      </c>
      <c r="C131" s="459" t="s">
        <v>333</v>
      </c>
      <c r="D131" s="458">
        <v>0</v>
      </c>
      <c r="E131" s="458">
        <v>1007000</v>
      </c>
      <c r="F131" s="458">
        <v>990000</v>
      </c>
      <c r="G131" s="458">
        <v>990000</v>
      </c>
      <c r="H131" s="458">
        <v>990000</v>
      </c>
      <c r="I131" s="458"/>
      <c r="J131" s="458">
        <v>0</v>
      </c>
      <c r="K131" s="458">
        <v>0</v>
      </c>
      <c r="L131" s="458">
        <v>0</v>
      </c>
      <c r="M131" s="458"/>
      <c r="N131" s="458"/>
      <c r="O131" s="458"/>
      <c r="P131" s="458"/>
      <c r="Q131" s="458">
        <v>1007000</v>
      </c>
      <c r="R131" s="458">
        <v>990000</v>
      </c>
    </row>
    <row r="132" spans="1:18" s="455" customFormat="1">
      <c r="A132" s="457" t="s">
        <v>807</v>
      </c>
      <c r="B132" s="457" t="s">
        <v>796</v>
      </c>
      <c r="C132" s="457" t="s">
        <v>333</v>
      </c>
      <c r="D132" s="456">
        <v>55000</v>
      </c>
      <c r="E132" s="456">
        <v>643350</v>
      </c>
      <c r="F132" s="456">
        <v>850800</v>
      </c>
      <c r="G132" s="456">
        <v>849750</v>
      </c>
      <c r="H132" s="456">
        <v>849750</v>
      </c>
      <c r="I132" s="456"/>
      <c r="J132" s="456">
        <v>0</v>
      </c>
      <c r="K132" s="456">
        <v>0</v>
      </c>
      <c r="L132" s="456">
        <v>0</v>
      </c>
      <c r="M132" s="456"/>
      <c r="N132" s="456"/>
      <c r="O132" s="456"/>
      <c r="P132" s="456"/>
      <c r="Q132" s="456">
        <v>684644.68</v>
      </c>
      <c r="R132" s="456">
        <v>905800</v>
      </c>
    </row>
    <row r="133" spans="1:18" s="455" customFormat="1">
      <c r="A133" s="459" t="s">
        <v>806</v>
      </c>
      <c r="B133" s="459" t="s">
        <v>796</v>
      </c>
      <c r="C133" s="459" t="s">
        <v>333</v>
      </c>
      <c r="D133" s="458">
        <v>0</v>
      </c>
      <c r="E133" s="458">
        <v>3070000</v>
      </c>
      <c r="F133" s="458">
        <v>2865000</v>
      </c>
      <c r="G133" s="458">
        <v>2870000</v>
      </c>
      <c r="H133" s="458">
        <v>2870000</v>
      </c>
      <c r="I133" s="458"/>
      <c r="J133" s="458">
        <v>0</v>
      </c>
      <c r="K133" s="458">
        <v>0</v>
      </c>
      <c r="L133" s="458">
        <v>0</v>
      </c>
      <c r="M133" s="458"/>
      <c r="N133" s="458"/>
      <c r="O133" s="458"/>
      <c r="P133" s="458"/>
      <c r="Q133" s="458">
        <v>3070000</v>
      </c>
      <c r="R133" s="458">
        <v>2865000</v>
      </c>
    </row>
    <row r="134" spans="1:18" s="455" customFormat="1">
      <c r="A134" s="457" t="s">
        <v>805</v>
      </c>
      <c r="B134" s="457" t="s">
        <v>796</v>
      </c>
      <c r="C134" s="457" t="s">
        <v>333</v>
      </c>
      <c r="D134" s="456">
        <v>0</v>
      </c>
      <c r="E134" s="456">
        <v>1000</v>
      </c>
      <c r="F134" s="456">
        <v>1000</v>
      </c>
      <c r="G134" s="456">
        <v>1000</v>
      </c>
      <c r="H134" s="456">
        <v>1000</v>
      </c>
      <c r="I134" s="456"/>
      <c r="J134" s="456">
        <v>0</v>
      </c>
      <c r="K134" s="456">
        <v>0</v>
      </c>
      <c r="L134" s="456">
        <v>0</v>
      </c>
      <c r="M134" s="456"/>
      <c r="N134" s="456"/>
      <c r="O134" s="456"/>
      <c r="P134" s="456"/>
      <c r="Q134" s="456">
        <v>1000</v>
      </c>
      <c r="R134" s="456">
        <v>1000</v>
      </c>
    </row>
    <row r="135" spans="1:18" s="455" customFormat="1">
      <c r="A135" s="459" t="s">
        <v>804</v>
      </c>
      <c r="B135" s="459" t="s">
        <v>796</v>
      </c>
      <c r="C135" s="459" t="s">
        <v>333</v>
      </c>
      <c r="D135" s="458">
        <v>0</v>
      </c>
      <c r="E135" s="458">
        <v>3500</v>
      </c>
      <c r="F135" s="458">
        <v>5000</v>
      </c>
      <c r="G135" s="458">
        <v>5000</v>
      </c>
      <c r="H135" s="458">
        <v>5000</v>
      </c>
      <c r="I135" s="458"/>
      <c r="J135" s="458">
        <v>0</v>
      </c>
      <c r="K135" s="458">
        <v>0</v>
      </c>
      <c r="L135" s="458">
        <v>0</v>
      </c>
      <c r="M135" s="458"/>
      <c r="N135" s="458"/>
      <c r="O135" s="458"/>
      <c r="P135" s="458"/>
      <c r="Q135" s="458">
        <v>3500</v>
      </c>
      <c r="R135" s="458">
        <v>5000</v>
      </c>
    </row>
    <row r="136" spans="1:18" s="455" customFormat="1">
      <c r="A136" s="457" t="s">
        <v>803</v>
      </c>
      <c r="B136" s="457" t="s">
        <v>796</v>
      </c>
      <c r="C136" s="457" t="s">
        <v>333</v>
      </c>
      <c r="D136" s="456">
        <v>0</v>
      </c>
      <c r="E136" s="456">
        <v>20000</v>
      </c>
      <c r="F136" s="456">
        <v>30000</v>
      </c>
      <c r="G136" s="456">
        <v>30000</v>
      </c>
      <c r="H136" s="456">
        <v>30000</v>
      </c>
      <c r="I136" s="456"/>
      <c r="J136" s="456">
        <v>0</v>
      </c>
      <c r="K136" s="456">
        <v>0</v>
      </c>
      <c r="L136" s="456">
        <v>0</v>
      </c>
      <c r="M136" s="456"/>
      <c r="N136" s="456"/>
      <c r="O136" s="456"/>
      <c r="P136" s="456"/>
      <c r="Q136" s="456">
        <v>20000</v>
      </c>
      <c r="R136" s="456">
        <v>30000</v>
      </c>
    </row>
    <row r="137" spans="1:18" s="455" customFormat="1">
      <c r="A137" s="459" t="s">
        <v>802</v>
      </c>
      <c r="B137" s="459" t="s">
        <v>796</v>
      </c>
      <c r="C137" s="459" t="s">
        <v>333</v>
      </c>
      <c r="D137" s="458">
        <v>0</v>
      </c>
      <c r="E137" s="458">
        <v>1500</v>
      </c>
      <c r="F137" s="458">
        <v>1500</v>
      </c>
      <c r="G137" s="458">
        <v>1500</v>
      </c>
      <c r="H137" s="458">
        <v>1500</v>
      </c>
      <c r="I137" s="458"/>
      <c r="J137" s="458">
        <v>0</v>
      </c>
      <c r="K137" s="458">
        <v>0</v>
      </c>
      <c r="L137" s="458">
        <v>0</v>
      </c>
      <c r="M137" s="458"/>
      <c r="N137" s="458"/>
      <c r="O137" s="458"/>
      <c r="P137" s="458"/>
      <c r="Q137" s="458">
        <v>1500</v>
      </c>
      <c r="R137" s="458">
        <v>1500</v>
      </c>
    </row>
    <row r="138" spans="1:18" s="455" customFormat="1">
      <c r="A138" s="457" t="s">
        <v>801</v>
      </c>
      <c r="B138" s="457" t="s">
        <v>796</v>
      </c>
      <c r="C138" s="457" t="s">
        <v>333</v>
      </c>
      <c r="D138" s="456">
        <v>0</v>
      </c>
      <c r="E138" s="456">
        <v>391536.63</v>
      </c>
      <c r="F138" s="456">
        <v>20000</v>
      </c>
      <c r="G138" s="456">
        <v>20000</v>
      </c>
      <c r="H138" s="456">
        <v>20000</v>
      </c>
      <c r="I138" s="456"/>
      <c r="J138" s="456">
        <v>0</v>
      </c>
      <c r="K138" s="456">
        <v>0</v>
      </c>
      <c r="L138" s="456">
        <v>0</v>
      </c>
      <c r="M138" s="456"/>
      <c r="N138" s="456"/>
      <c r="O138" s="456"/>
      <c r="P138" s="456"/>
      <c r="Q138" s="456">
        <v>391536.63</v>
      </c>
      <c r="R138" s="456">
        <v>20000</v>
      </c>
    </row>
    <row r="139" spans="1:18" s="455" customFormat="1">
      <c r="A139" s="459" t="s">
        <v>800</v>
      </c>
      <c r="B139" s="459" t="s">
        <v>796</v>
      </c>
      <c r="C139" s="459" t="s">
        <v>333</v>
      </c>
      <c r="D139" s="458">
        <v>0</v>
      </c>
      <c r="E139" s="458">
        <v>21000</v>
      </c>
      <c r="F139" s="458">
        <v>16000</v>
      </c>
      <c r="G139" s="458">
        <v>16000</v>
      </c>
      <c r="H139" s="458">
        <v>16000</v>
      </c>
      <c r="I139" s="458"/>
      <c r="J139" s="458">
        <v>0</v>
      </c>
      <c r="K139" s="458">
        <v>0</v>
      </c>
      <c r="L139" s="458">
        <v>0</v>
      </c>
      <c r="M139" s="458"/>
      <c r="N139" s="458"/>
      <c r="O139" s="458"/>
      <c r="P139" s="458"/>
      <c r="Q139" s="458">
        <v>21000</v>
      </c>
      <c r="R139" s="458">
        <v>16000</v>
      </c>
    </row>
    <row r="140" spans="1:18" s="455" customFormat="1">
      <c r="A140" s="457" t="s">
        <v>799</v>
      </c>
      <c r="B140" s="457" t="s">
        <v>796</v>
      </c>
      <c r="C140" s="457" t="s">
        <v>333</v>
      </c>
      <c r="D140" s="456">
        <v>0</v>
      </c>
      <c r="E140" s="456">
        <v>4963.37</v>
      </c>
      <c r="F140" s="456">
        <v>10000</v>
      </c>
      <c r="G140" s="456">
        <v>10000</v>
      </c>
      <c r="H140" s="456">
        <v>10000</v>
      </c>
      <c r="I140" s="456"/>
      <c r="J140" s="456">
        <v>0</v>
      </c>
      <c r="K140" s="456">
        <v>0</v>
      </c>
      <c r="L140" s="456">
        <v>0</v>
      </c>
      <c r="M140" s="456"/>
      <c r="N140" s="456"/>
      <c r="O140" s="456"/>
      <c r="P140" s="456"/>
      <c r="Q140" s="456">
        <v>4963.37</v>
      </c>
      <c r="R140" s="456">
        <v>10000</v>
      </c>
    </row>
    <row r="141" spans="1:18" s="455" customFormat="1">
      <c r="A141" s="459" t="s">
        <v>798</v>
      </c>
      <c r="B141" s="459" t="s">
        <v>796</v>
      </c>
      <c r="C141" s="459" t="s">
        <v>333</v>
      </c>
      <c r="D141" s="458">
        <v>0</v>
      </c>
      <c r="E141" s="458">
        <v>5000</v>
      </c>
      <c r="F141" s="458">
        <v>5000</v>
      </c>
      <c r="G141" s="458">
        <v>0</v>
      </c>
      <c r="H141" s="458">
        <v>0</v>
      </c>
      <c r="I141" s="458"/>
      <c r="J141" s="458">
        <v>0</v>
      </c>
      <c r="K141" s="458">
        <v>0</v>
      </c>
      <c r="L141" s="458">
        <v>0</v>
      </c>
      <c r="M141" s="458"/>
      <c r="N141" s="458"/>
      <c r="O141" s="458"/>
      <c r="P141" s="458"/>
      <c r="Q141" s="458">
        <v>5000</v>
      </c>
      <c r="R141" s="458">
        <v>5000</v>
      </c>
    </row>
    <row r="142" spans="1:18" s="455" customFormat="1">
      <c r="A142" s="457" t="s">
        <v>797</v>
      </c>
      <c r="B142" s="457" t="s">
        <v>796</v>
      </c>
      <c r="C142" s="457" t="s">
        <v>333</v>
      </c>
      <c r="D142" s="456">
        <v>0</v>
      </c>
      <c r="E142" s="456">
        <v>2000</v>
      </c>
      <c r="F142" s="456">
        <v>2000</v>
      </c>
      <c r="G142" s="456">
        <v>2000</v>
      </c>
      <c r="H142" s="456">
        <v>2000</v>
      </c>
      <c r="I142" s="456"/>
      <c r="J142" s="456">
        <v>0</v>
      </c>
      <c r="K142" s="456">
        <v>0</v>
      </c>
      <c r="L142" s="456">
        <v>0</v>
      </c>
      <c r="M142" s="456"/>
      <c r="N142" s="456"/>
      <c r="O142" s="456"/>
      <c r="P142" s="456"/>
      <c r="Q142" s="456">
        <v>2000</v>
      </c>
      <c r="R142" s="456">
        <v>2000</v>
      </c>
    </row>
  </sheetData>
  <pageMargins left="0.78740157480314965" right="0.78740157480314965" top="0.59055118110236227" bottom="0.39370078740157483" header="0.51181102362204722" footer="0.51181102362204722"/>
  <pageSetup paperSize="9" scale="39" fitToWidth="4" fitToHeight="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3"/>
  <sheetViews>
    <sheetView view="pageBreakPreview" zoomScale="60" zoomScaleNormal="100" workbookViewId="0">
      <selection sqref="A1:IV65536"/>
    </sheetView>
  </sheetViews>
  <sheetFormatPr defaultColWidth="9.109375" defaultRowHeight="15"/>
  <cols>
    <col min="1" max="1" width="22" style="462" customWidth="1"/>
    <col min="2" max="2" width="103.33203125" style="462" customWidth="1"/>
    <col min="3" max="3" width="17.88671875" style="462" customWidth="1"/>
    <col min="4" max="5" width="18" style="462" bestFit="1" customWidth="1"/>
    <col min="6" max="16384" width="9.109375" style="462"/>
  </cols>
  <sheetData>
    <row r="1" spans="1:5" ht="32.4">
      <c r="A1" s="470" t="s">
        <v>911</v>
      </c>
      <c r="B1" s="470" t="s">
        <v>910</v>
      </c>
      <c r="C1" s="470" t="s">
        <v>909</v>
      </c>
      <c r="D1" s="470" t="s">
        <v>908</v>
      </c>
      <c r="E1" s="470" t="s">
        <v>907</v>
      </c>
    </row>
    <row r="2" spans="1:5">
      <c r="A2" s="465">
        <v>20001</v>
      </c>
      <c r="B2" s="467" t="s">
        <v>906</v>
      </c>
      <c r="C2" s="466">
        <f>197800-186300</f>
        <v>11500</v>
      </c>
      <c r="D2" s="466">
        <v>0</v>
      </c>
      <c r="E2" s="466">
        <v>0</v>
      </c>
    </row>
    <row r="3" spans="1:5">
      <c r="A3" s="465">
        <v>20002</v>
      </c>
      <c r="B3" s="467" t="s">
        <v>905</v>
      </c>
      <c r="C3" s="466">
        <v>50000</v>
      </c>
      <c r="D3" s="466">
        <v>0</v>
      </c>
      <c r="E3" s="466">
        <v>0</v>
      </c>
    </row>
    <row r="4" spans="1:5">
      <c r="A4" s="465">
        <v>20005</v>
      </c>
      <c r="B4" s="467" t="s">
        <v>904</v>
      </c>
      <c r="C4" s="466">
        <v>18000</v>
      </c>
      <c r="D4" s="466">
        <v>4000</v>
      </c>
      <c r="E4" s="466">
        <v>4000</v>
      </c>
    </row>
    <row r="5" spans="1:5">
      <c r="A5" s="465">
        <v>20006</v>
      </c>
      <c r="B5" s="467" t="s">
        <v>903</v>
      </c>
      <c r="C5" s="466">
        <v>8000</v>
      </c>
      <c r="D5" s="466">
        <v>2000</v>
      </c>
      <c r="E5" s="466">
        <v>2000</v>
      </c>
    </row>
    <row r="6" spans="1:5">
      <c r="A6" s="465">
        <v>20007</v>
      </c>
      <c r="B6" s="467" t="s">
        <v>902</v>
      </c>
      <c r="C6" s="466">
        <v>500</v>
      </c>
      <c r="D6" s="466">
        <v>500</v>
      </c>
      <c r="E6" s="466">
        <v>0</v>
      </c>
    </row>
    <row r="7" spans="1:5">
      <c r="A7" s="465">
        <v>20008</v>
      </c>
      <c r="B7" s="467" t="s">
        <v>901</v>
      </c>
      <c r="C7" s="466">
        <v>5000</v>
      </c>
      <c r="D7" s="466">
        <v>5000</v>
      </c>
      <c r="E7" s="466">
        <v>5000</v>
      </c>
    </row>
    <row r="8" spans="1:5">
      <c r="A8" s="465">
        <v>20010</v>
      </c>
      <c r="B8" s="467" t="s">
        <v>900</v>
      </c>
      <c r="C8" s="466">
        <v>4500</v>
      </c>
      <c r="D8" s="466">
        <v>0</v>
      </c>
      <c r="E8" s="466">
        <v>0</v>
      </c>
    </row>
    <row r="9" spans="1:5" ht="30">
      <c r="A9" s="465">
        <v>20011</v>
      </c>
      <c r="B9" s="467" t="s">
        <v>899</v>
      </c>
      <c r="C9" s="466">
        <v>1000</v>
      </c>
      <c r="D9" s="466">
        <v>1000</v>
      </c>
      <c r="E9" s="466">
        <v>1000</v>
      </c>
    </row>
    <row r="10" spans="1:5">
      <c r="A10" s="465">
        <v>20012</v>
      </c>
      <c r="B10" s="467" t="s">
        <v>898</v>
      </c>
      <c r="C10" s="466">
        <v>111900</v>
      </c>
      <c r="D10" s="466">
        <v>100000</v>
      </c>
      <c r="E10" s="466">
        <v>100000</v>
      </c>
    </row>
    <row r="11" spans="1:5">
      <c r="A11" s="465">
        <v>20013</v>
      </c>
      <c r="B11" s="467" t="s">
        <v>897</v>
      </c>
      <c r="C11" s="466">
        <v>118000</v>
      </c>
      <c r="D11" s="466">
        <v>18000</v>
      </c>
      <c r="E11" s="466">
        <v>18000</v>
      </c>
    </row>
    <row r="12" spans="1:5">
      <c r="A12" s="465">
        <v>20014</v>
      </c>
      <c r="B12" s="467" t="s">
        <v>896</v>
      </c>
      <c r="C12" s="466">
        <v>48156</v>
      </c>
      <c r="D12" s="466">
        <v>48156</v>
      </c>
      <c r="E12" s="466">
        <v>48156</v>
      </c>
    </row>
    <row r="13" spans="1:5">
      <c r="A13" s="465">
        <v>20015</v>
      </c>
      <c r="B13" s="467" t="s">
        <v>895</v>
      </c>
      <c r="C13" s="466">
        <v>10000</v>
      </c>
      <c r="D13" s="466">
        <v>10000</v>
      </c>
      <c r="E13" s="466">
        <v>10000</v>
      </c>
    </row>
    <row r="14" spans="1:5">
      <c r="A14" s="465">
        <v>20016</v>
      </c>
      <c r="B14" s="467" t="s">
        <v>894</v>
      </c>
      <c r="C14" s="466">
        <v>12000</v>
      </c>
      <c r="D14" s="466">
        <v>12000</v>
      </c>
      <c r="E14" s="466">
        <v>12000</v>
      </c>
    </row>
    <row r="15" spans="1:5">
      <c r="A15" s="465">
        <v>20017</v>
      </c>
      <c r="B15" s="467" t="s">
        <v>893</v>
      </c>
      <c r="C15" s="466">
        <v>15000</v>
      </c>
      <c r="D15" s="466">
        <v>15000</v>
      </c>
      <c r="E15" s="466">
        <v>15000</v>
      </c>
    </row>
    <row r="16" spans="1:5">
      <c r="A16" s="465">
        <v>20024</v>
      </c>
      <c r="B16" s="467" t="s">
        <v>892</v>
      </c>
      <c r="C16" s="466">
        <v>2000</v>
      </c>
      <c r="D16" s="466">
        <v>1000</v>
      </c>
      <c r="E16" s="466">
        <v>1000</v>
      </c>
    </row>
    <row r="17" spans="1:5" ht="45">
      <c r="A17" s="465">
        <v>20027</v>
      </c>
      <c r="B17" s="467" t="s">
        <v>891</v>
      </c>
      <c r="C17" s="466">
        <v>90000</v>
      </c>
      <c r="D17" s="466">
        <v>90000</v>
      </c>
      <c r="E17" s="466">
        <v>90000</v>
      </c>
    </row>
    <row r="18" spans="1:5" ht="30">
      <c r="A18" s="465">
        <v>20029</v>
      </c>
      <c r="B18" s="467" t="s">
        <v>890</v>
      </c>
      <c r="C18" s="466">
        <v>1000</v>
      </c>
      <c r="D18" s="466">
        <v>1000</v>
      </c>
      <c r="E18" s="466">
        <v>1000</v>
      </c>
    </row>
    <row r="19" spans="1:5">
      <c r="A19" s="465">
        <v>20035</v>
      </c>
      <c r="B19" s="467" t="s">
        <v>889</v>
      </c>
      <c r="C19" s="466">
        <v>52500</v>
      </c>
      <c r="D19" s="466">
        <v>52500</v>
      </c>
      <c r="E19" s="466">
        <v>52500</v>
      </c>
    </row>
    <row r="20" spans="1:5" ht="30">
      <c r="A20" s="465">
        <v>20037</v>
      </c>
      <c r="B20" s="467" t="s">
        <v>888</v>
      </c>
      <c r="C20" s="466">
        <v>1000</v>
      </c>
      <c r="D20" s="466">
        <v>1000</v>
      </c>
      <c r="E20" s="466">
        <v>1000</v>
      </c>
    </row>
    <row r="21" spans="1:5">
      <c r="A21" s="465">
        <v>20040</v>
      </c>
      <c r="B21" s="467" t="s">
        <v>887</v>
      </c>
      <c r="C21" s="466">
        <v>5800</v>
      </c>
      <c r="D21" s="466">
        <v>0</v>
      </c>
      <c r="E21" s="466">
        <v>0</v>
      </c>
    </row>
    <row r="22" spans="1:5">
      <c r="A22" s="465">
        <v>20041</v>
      </c>
      <c r="B22" s="467" t="s">
        <v>886</v>
      </c>
      <c r="C22" s="466">
        <v>0</v>
      </c>
      <c r="D22" s="466">
        <v>55000</v>
      </c>
      <c r="E22" s="466">
        <v>0</v>
      </c>
    </row>
    <row r="23" spans="1:5">
      <c r="A23" s="465">
        <v>20043</v>
      </c>
      <c r="B23" s="467" t="s">
        <v>606</v>
      </c>
      <c r="C23" s="466">
        <v>57000</v>
      </c>
      <c r="D23" s="466">
        <v>115200</v>
      </c>
      <c r="E23" s="466">
        <v>115200</v>
      </c>
    </row>
    <row r="24" spans="1:5">
      <c r="A24" s="465">
        <v>20044</v>
      </c>
      <c r="B24" s="467" t="s">
        <v>605</v>
      </c>
      <c r="C24" s="466">
        <v>32600</v>
      </c>
      <c r="D24" s="466">
        <v>65800</v>
      </c>
      <c r="E24" s="466">
        <v>65800</v>
      </c>
    </row>
    <row r="25" spans="1:5">
      <c r="A25" s="465">
        <v>20048</v>
      </c>
      <c r="B25" s="467" t="s">
        <v>885</v>
      </c>
      <c r="C25" s="466">
        <v>35000</v>
      </c>
      <c r="D25" s="466">
        <v>0</v>
      </c>
      <c r="E25" s="466">
        <v>0</v>
      </c>
    </row>
    <row r="26" spans="1:5" ht="45">
      <c r="A26" s="465">
        <v>20049</v>
      </c>
      <c r="B26" s="467" t="s">
        <v>884</v>
      </c>
      <c r="C26" s="466">
        <v>10000</v>
      </c>
      <c r="D26" s="466">
        <v>10000</v>
      </c>
      <c r="E26" s="466">
        <v>10000</v>
      </c>
    </row>
    <row r="27" spans="1:5" ht="15.6">
      <c r="A27" s="465"/>
      <c r="B27" s="469" t="s">
        <v>880</v>
      </c>
      <c r="C27" s="468">
        <f>SUM(C2:C26)</f>
        <v>700456</v>
      </c>
      <c r="D27" s="468">
        <f>SUM(D2:D26)</f>
        <v>607156</v>
      </c>
      <c r="E27" s="468">
        <f>SUM(E2:E26)</f>
        <v>551656</v>
      </c>
    </row>
    <row r="28" spans="1:5">
      <c r="A28" s="465">
        <v>20038</v>
      </c>
      <c r="B28" s="467" t="s">
        <v>883</v>
      </c>
      <c r="C28" s="466">
        <v>500</v>
      </c>
      <c r="D28" s="466">
        <v>500</v>
      </c>
      <c r="E28" s="466">
        <v>500</v>
      </c>
    </row>
    <row r="29" spans="1:5">
      <c r="A29" s="465">
        <v>20039</v>
      </c>
      <c r="B29" s="467" t="s">
        <v>882</v>
      </c>
      <c r="C29" s="466">
        <v>2000</v>
      </c>
      <c r="D29" s="466">
        <v>2000</v>
      </c>
      <c r="E29" s="466">
        <v>2000</v>
      </c>
    </row>
    <row r="30" spans="1:5" ht="15.6">
      <c r="A30" s="465"/>
      <c r="B30" s="469" t="s">
        <v>880</v>
      </c>
      <c r="C30" s="468">
        <f>SUM(C28:C29)</f>
        <v>2500</v>
      </c>
      <c r="D30" s="468">
        <f>SUM(D28:D29)</f>
        <v>2500</v>
      </c>
      <c r="E30" s="468">
        <f>SUM(E28:E29)</f>
        <v>2500</v>
      </c>
    </row>
    <row r="31" spans="1:5">
      <c r="A31" s="465">
        <v>20001</v>
      </c>
      <c r="B31" s="467" t="s">
        <v>881</v>
      </c>
      <c r="C31" s="466">
        <v>186300</v>
      </c>
      <c r="D31" s="466">
        <v>0</v>
      </c>
      <c r="E31" s="466">
        <v>0</v>
      </c>
    </row>
    <row r="32" spans="1:5" ht="15.6">
      <c r="A32" s="465"/>
      <c r="B32" s="464" t="s">
        <v>880</v>
      </c>
      <c r="C32" s="463">
        <f>SUM(C31)</f>
        <v>186300</v>
      </c>
      <c r="D32" s="463">
        <f>SUM(D31)</f>
        <v>0</v>
      </c>
      <c r="E32" s="463">
        <f>SUM(E31)</f>
        <v>0</v>
      </c>
    </row>
    <row r="33" spans="1:5" ht="15.6">
      <c r="A33" s="465"/>
      <c r="B33" s="464" t="s">
        <v>879</v>
      </c>
      <c r="C33" s="463">
        <f>C32+C30+C27</f>
        <v>889256</v>
      </c>
      <c r="D33" s="463">
        <f>D32+D30+D27</f>
        <v>609656</v>
      </c>
      <c r="E33" s="463">
        <f>E32+E30+E27</f>
        <v>554156</v>
      </c>
    </row>
  </sheetData>
  <autoFilter ref="A1:E26">
    <sortState ref="A2:E37">
      <sortCondition ref="A1"/>
    </sortState>
  </autoFilter>
  <pageMargins left="0.74803149606299213" right="0.74803149606299213" top="0.98425196850393704" bottom="0.98425196850393704" header="0.51181102362204722" footer="0.51181102362204722"/>
  <pageSetup paperSize="9" scale="73" firstPageNumber="0" fitToWidth="0" fitToHeight="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46"/>
  <sheetViews>
    <sheetView view="pageBreakPreview" zoomScale="60" zoomScaleNormal="100" workbookViewId="0">
      <selection activeCell="O360" sqref="O360:P360"/>
    </sheetView>
  </sheetViews>
  <sheetFormatPr defaultRowHeight="13.2"/>
  <cols>
    <col min="1" max="1" width="10.6640625" customWidth="1"/>
    <col min="2" max="2" width="2.109375" customWidth="1"/>
    <col min="3" max="3" width="7.33203125" customWidth="1"/>
    <col min="4" max="4" width="0.33203125" customWidth="1"/>
    <col min="5" max="5" width="2.109375" customWidth="1"/>
    <col min="6" max="6" width="25" customWidth="1"/>
    <col min="7" max="7" width="2.109375" customWidth="1"/>
    <col min="8" max="8" width="14.33203125" customWidth="1"/>
    <col min="9" max="9" width="2.109375" customWidth="1"/>
    <col min="10" max="10" width="15.88671875" customWidth="1"/>
    <col min="11" max="14" width="6.44140625" customWidth="1"/>
    <col min="15" max="15" width="14.5546875" customWidth="1"/>
    <col min="16" max="16" width="9.33203125" customWidth="1"/>
    <col min="17" max="17" width="10.109375" customWidth="1"/>
    <col min="18" max="18" width="22" customWidth="1"/>
    <col min="19" max="19" width="13.5546875" bestFit="1" customWidth="1"/>
  </cols>
  <sheetData>
    <row r="1" spans="1:18" s="23" customFormat="1" ht="9" customHeight="1"/>
    <row r="2" spans="1:18" s="23" customFormat="1" ht="25.65" customHeight="1">
      <c r="A2" s="481" t="s">
        <v>91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</row>
    <row r="3" spans="1:18" s="23" customFormat="1" ht="10.35" customHeight="1"/>
    <row r="4" spans="1:18" s="23" customFormat="1" ht="45" customHeight="1">
      <c r="A4" s="483" t="s">
        <v>0</v>
      </c>
      <c r="B4" s="483"/>
      <c r="C4" s="483"/>
      <c r="D4" s="483"/>
      <c r="E4" s="483"/>
      <c r="F4" s="484" t="s">
        <v>1</v>
      </c>
      <c r="G4" s="484"/>
      <c r="H4" s="483" t="s">
        <v>2</v>
      </c>
      <c r="I4" s="483"/>
      <c r="J4" s="483"/>
      <c r="K4" s="483"/>
      <c r="L4" s="483" t="s">
        <v>3</v>
      </c>
      <c r="M4" s="483"/>
      <c r="N4" s="483" t="s">
        <v>4</v>
      </c>
      <c r="O4" s="483"/>
      <c r="P4" s="483" t="s">
        <v>5</v>
      </c>
      <c r="Q4" s="483"/>
      <c r="R4" s="2" t="s">
        <v>6</v>
      </c>
    </row>
    <row r="5" spans="1:18" s="23" customFormat="1" ht="3" customHeight="1">
      <c r="A5" s="1"/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1"/>
    </row>
    <row r="6" spans="1:18" s="23" customFormat="1" ht="27" customHeight="1">
      <c r="A6" s="24"/>
      <c r="B6" s="491"/>
      <c r="C6" s="491"/>
      <c r="D6" s="491"/>
      <c r="E6" s="491"/>
      <c r="F6" s="492" t="s">
        <v>7</v>
      </c>
      <c r="G6" s="492"/>
      <c r="H6" s="485"/>
      <c r="I6" s="485"/>
      <c r="J6" s="485"/>
      <c r="K6" s="485"/>
      <c r="L6" s="486">
        <v>0</v>
      </c>
      <c r="M6" s="486"/>
      <c r="N6" s="486">
        <v>0</v>
      </c>
      <c r="O6" s="486"/>
      <c r="P6" s="486">
        <v>0</v>
      </c>
      <c r="Q6" s="486"/>
      <c r="R6" s="28">
        <v>0</v>
      </c>
    </row>
    <row r="7" spans="1:18" s="23" customFormat="1" ht="30.75" customHeight="1">
      <c r="A7" s="25"/>
      <c r="B7" s="487"/>
      <c r="C7" s="487"/>
      <c r="D7" s="487"/>
      <c r="E7" s="487"/>
      <c r="F7" s="488" t="s">
        <v>92</v>
      </c>
      <c r="G7" s="488"/>
      <c r="H7" s="489"/>
      <c r="I7" s="489"/>
      <c r="J7" s="489"/>
      <c r="K7" s="489"/>
      <c r="L7" s="490">
        <v>0</v>
      </c>
      <c r="M7" s="490"/>
      <c r="N7" s="490">
        <v>0</v>
      </c>
      <c r="O7" s="490"/>
      <c r="P7" s="490">
        <v>0</v>
      </c>
      <c r="Q7" s="490"/>
      <c r="R7" s="29">
        <v>0</v>
      </c>
    </row>
    <row r="8" spans="1:18" s="23" customFormat="1" ht="7.35" customHeight="1"/>
    <row r="9" spans="1:18" s="23" customFormat="1" ht="6.75" customHeight="1"/>
    <row r="10" spans="1:18" s="23" customFormat="1" ht="3" customHeight="1">
      <c r="A10" s="4"/>
      <c r="B10" s="493"/>
      <c r="C10" s="493"/>
      <c r="D10" s="5" t="s">
        <v>8</v>
      </c>
      <c r="E10" s="4"/>
      <c r="F10" s="5" t="s">
        <v>9</v>
      </c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</row>
    <row r="11" spans="1:18" s="23" customFormat="1" ht="13.5" customHeight="1">
      <c r="A11" s="3"/>
      <c r="B11" s="479" t="s">
        <v>10</v>
      </c>
      <c r="C11" s="479"/>
      <c r="D11" s="479"/>
      <c r="E11" s="6"/>
      <c r="F11" s="471" t="s">
        <v>11</v>
      </c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</row>
    <row r="12" spans="1:18" s="23" customFormat="1" ht="12.6" customHeight="1"/>
    <row r="13" spans="1:18" s="23" customFormat="1" ht="15" customHeight="1">
      <c r="A13" s="7" t="s">
        <v>12</v>
      </c>
      <c r="B13" s="8"/>
      <c r="C13" s="492" t="s">
        <v>13</v>
      </c>
      <c r="D13" s="492"/>
      <c r="E13" s="492"/>
      <c r="F13" s="494" t="s">
        <v>14</v>
      </c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</row>
    <row r="14" spans="1:18" s="23" customFormat="1" ht="3" customHeight="1">
      <c r="A14" s="9"/>
      <c r="B14" s="10"/>
      <c r="C14" s="495"/>
      <c r="D14" s="495"/>
      <c r="E14" s="495"/>
      <c r="F14" s="496"/>
      <c r="G14" s="496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11"/>
    </row>
    <row r="15" spans="1:18" s="23" customFormat="1" ht="10.5" customHeight="1">
      <c r="A15" s="497"/>
      <c r="B15" s="10"/>
      <c r="C15" s="498" t="s">
        <v>15</v>
      </c>
      <c r="D15" s="498"/>
      <c r="E15" s="498"/>
      <c r="F15" s="499" t="s">
        <v>16</v>
      </c>
      <c r="G15" s="499"/>
      <c r="H15" s="500">
        <v>430093</v>
      </c>
      <c r="I15" s="500"/>
      <c r="J15" s="498" t="s">
        <v>17</v>
      </c>
      <c r="K15" s="498"/>
      <c r="L15" s="474">
        <v>16264539.329999998</v>
      </c>
      <c r="M15" s="474"/>
      <c r="N15" s="474">
        <v>17783548.390000001</v>
      </c>
      <c r="O15" s="474"/>
      <c r="P15" s="474">
        <v>16326418.32</v>
      </c>
      <c r="Q15" s="474"/>
      <c r="R15" s="12">
        <v>16339418.32</v>
      </c>
    </row>
    <row r="16" spans="1:18" s="23" customFormat="1" ht="10.5" customHeight="1">
      <c r="A16" s="497"/>
      <c r="B16" s="10"/>
      <c r="C16" s="498"/>
      <c r="D16" s="498"/>
      <c r="E16" s="498"/>
      <c r="F16" s="499"/>
      <c r="G16" s="499"/>
      <c r="H16" s="500"/>
      <c r="I16" s="500"/>
      <c r="J16" s="501" t="s">
        <v>18</v>
      </c>
      <c r="K16" s="501"/>
      <c r="L16" s="502"/>
      <c r="M16" s="502"/>
      <c r="N16" s="503">
        <v>452933.86</v>
      </c>
      <c r="O16" s="503"/>
      <c r="P16" s="503">
        <v>246525.23</v>
      </c>
      <c r="Q16" s="503"/>
      <c r="R16" s="13">
        <v>200000</v>
      </c>
    </row>
    <row r="17" spans="1:18" s="23" customFormat="1" ht="10.5" customHeight="1">
      <c r="A17" s="497"/>
      <c r="B17" s="10"/>
      <c r="C17" s="498"/>
      <c r="D17" s="498"/>
      <c r="E17" s="498"/>
      <c r="F17" s="499"/>
      <c r="G17" s="499"/>
      <c r="H17" s="500"/>
      <c r="I17" s="500"/>
      <c r="J17" s="501" t="s">
        <v>19</v>
      </c>
      <c r="K17" s="501"/>
      <c r="L17" s="503" t="s">
        <v>20</v>
      </c>
      <c r="M17" s="503"/>
      <c r="N17" s="503" t="s">
        <v>20</v>
      </c>
      <c r="O17" s="503"/>
      <c r="P17" s="503" t="s">
        <v>20</v>
      </c>
      <c r="Q17" s="503"/>
      <c r="R17" s="13" t="s">
        <v>20</v>
      </c>
    </row>
    <row r="18" spans="1:18" s="23" customFormat="1" ht="10.5" customHeight="1">
      <c r="A18" s="497"/>
      <c r="B18" s="10"/>
      <c r="C18" s="498"/>
      <c r="D18" s="498"/>
      <c r="E18" s="498"/>
      <c r="F18" s="499"/>
      <c r="G18" s="499"/>
      <c r="H18" s="500"/>
      <c r="I18" s="500"/>
      <c r="J18" s="498" t="s">
        <v>21</v>
      </c>
      <c r="K18" s="498"/>
      <c r="L18" s="474">
        <v>16710073.539999997</v>
      </c>
      <c r="M18" s="474"/>
      <c r="N18" s="474">
        <v>18213641.390000001</v>
      </c>
      <c r="O18" s="474"/>
      <c r="P18" s="495"/>
      <c r="Q18" s="495"/>
      <c r="R18" s="11"/>
    </row>
    <row r="19" spans="1:18" s="23" customFormat="1" ht="10.5" customHeight="1">
      <c r="A19" s="9"/>
      <c r="B19" s="10"/>
      <c r="C19" s="495"/>
      <c r="D19" s="495"/>
      <c r="E19" s="495"/>
      <c r="F19" s="504"/>
      <c r="G19" s="504"/>
      <c r="H19" s="505"/>
      <c r="I19" s="505"/>
      <c r="J19" s="495"/>
      <c r="K19" s="495"/>
      <c r="L19" s="495"/>
      <c r="M19" s="495"/>
      <c r="N19" s="495"/>
      <c r="O19" s="495"/>
      <c r="P19" s="495"/>
      <c r="Q19" s="495"/>
      <c r="R19" s="11"/>
    </row>
    <row r="20" spans="1:18" s="23" customFormat="1" ht="7.5" customHeight="1">
      <c r="A20" s="14"/>
      <c r="B20" s="15"/>
      <c r="C20" s="506"/>
      <c r="D20" s="506"/>
      <c r="E20" s="506"/>
      <c r="F20" s="506"/>
      <c r="G20" s="506"/>
      <c r="H20" s="507"/>
      <c r="I20" s="507"/>
      <c r="J20" s="508"/>
      <c r="K20" s="508"/>
      <c r="L20" s="509"/>
      <c r="M20" s="509"/>
      <c r="N20" s="508"/>
      <c r="O20" s="508"/>
      <c r="P20" s="508"/>
      <c r="Q20" s="508"/>
      <c r="R20" s="16"/>
    </row>
    <row r="21" spans="1:18" s="23" customFormat="1" ht="10.5" customHeight="1">
      <c r="A21" s="510"/>
      <c r="B21" s="511"/>
      <c r="C21" s="512" t="s">
        <v>22</v>
      </c>
      <c r="D21" s="512"/>
      <c r="E21" s="512"/>
      <c r="F21" s="512" t="s">
        <v>14</v>
      </c>
      <c r="G21" s="512"/>
      <c r="H21" s="513">
        <v>430093</v>
      </c>
      <c r="I21" s="513"/>
      <c r="J21" s="514" t="s">
        <v>17</v>
      </c>
      <c r="K21" s="514"/>
      <c r="L21" s="516">
        <v>16264539.329999998</v>
      </c>
      <c r="M21" s="516"/>
      <c r="N21" s="516">
        <v>17783548.390000001</v>
      </c>
      <c r="O21" s="516"/>
      <c r="P21" s="516">
        <v>16326418.32</v>
      </c>
      <c r="Q21" s="516"/>
      <c r="R21" s="17">
        <v>16339418.32</v>
      </c>
    </row>
    <row r="22" spans="1:18" s="23" customFormat="1" ht="10.5" customHeight="1">
      <c r="A22" s="510"/>
      <c r="B22" s="511"/>
      <c r="C22" s="512"/>
      <c r="D22" s="512"/>
      <c r="E22" s="512"/>
      <c r="F22" s="512"/>
      <c r="G22" s="512"/>
      <c r="H22" s="513"/>
      <c r="I22" s="513"/>
      <c r="J22" s="515" t="s">
        <v>18</v>
      </c>
      <c r="K22" s="515"/>
      <c r="L22" s="517"/>
      <c r="M22" s="517"/>
      <c r="N22" s="518">
        <v>452933.86</v>
      </c>
      <c r="O22" s="518"/>
      <c r="P22" s="518">
        <v>246525.23</v>
      </c>
      <c r="Q22" s="518"/>
      <c r="R22" s="18">
        <v>200000</v>
      </c>
    </row>
    <row r="23" spans="1:18" s="23" customFormat="1" ht="10.5" customHeight="1">
      <c r="A23" s="510"/>
      <c r="B23" s="511"/>
      <c r="C23" s="512"/>
      <c r="D23" s="512"/>
      <c r="E23" s="512"/>
      <c r="F23" s="512"/>
      <c r="G23" s="512"/>
      <c r="H23" s="513"/>
      <c r="I23" s="513"/>
      <c r="J23" s="515" t="s">
        <v>19</v>
      </c>
      <c r="K23" s="515"/>
      <c r="L23" s="518" t="s">
        <v>20</v>
      </c>
      <c r="M23" s="518"/>
      <c r="N23" s="518" t="s">
        <v>20</v>
      </c>
      <c r="O23" s="518"/>
      <c r="P23" s="518" t="s">
        <v>20</v>
      </c>
      <c r="Q23" s="518"/>
      <c r="R23" s="18" t="s">
        <v>20</v>
      </c>
    </row>
    <row r="24" spans="1:18" s="23" customFormat="1" ht="10.5" customHeight="1">
      <c r="A24" s="510"/>
      <c r="B24" s="511"/>
      <c r="C24" s="512"/>
      <c r="D24" s="512"/>
      <c r="E24" s="512"/>
      <c r="F24" s="512"/>
      <c r="G24" s="512"/>
      <c r="H24" s="513"/>
      <c r="I24" s="513"/>
      <c r="J24" s="519" t="s">
        <v>21</v>
      </c>
      <c r="K24" s="519"/>
      <c r="L24" s="520">
        <v>16710073.539999997</v>
      </c>
      <c r="M24" s="520"/>
      <c r="N24" s="520">
        <v>18213641.390000001</v>
      </c>
      <c r="O24" s="520"/>
      <c r="P24" s="507"/>
      <c r="Q24" s="507"/>
      <c r="R24" s="19"/>
    </row>
    <row r="25" spans="1:18" s="23" customFormat="1" ht="18" customHeight="1"/>
    <row r="26" spans="1:18" s="23" customFormat="1" ht="15" customHeight="1">
      <c r="A26" s="7" t="s">
        <v>23</v>
      </c>
      <c r="B26" s="8"/>
      <c r="C26" s="492" t="s">
        <v>24</v>
      </c>
      <c r="D26" s="492"/>
      <c r="E26" s="492"/>
      <c r="F26" s="494" t="s">
        <v>25</v>
      </c>
      <c r="G26" s="494"/>
      <c r="H26" s="494"/>
      <c r="I26" s="494"/>
      <c r="J26" s="494"/>
      <c r="K26" s="494"/>
      <c r="L26" s="494"/>
      <c r="M26" s="494"/>
      <c r="N26" s="494"/>
      <c r="O26" s="494"/>
      <c r="P26" s="494"/>
      <c r="Q26" s="494"/>
      <c r="R26" s="494"/>
    </row>
    <row r="27" spans="1:18" s="23" customFormat="1" ht="3" customHeight="1">
      <c r="A27" s="9"/>
      <c r="B27" s="10"/>
      <c r="C27" s="495"/>
      <c r="D27" s="495"/>
      <c r="E27" s="495"/>
      <c r="F27" s="496"/>
      <c r="G27" s="496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11"/>
    </row>
    <row r="28" spans="1:18" s="23" customFormat="1" ht="10.5" customHeight="1">
      <c r="A28" s="497"/>
      <c r="B28" s="10"/>
      <c r="C28" s="498" t="s">
        <v>15</v>
      </c>
      <c r="D28" s="498"/>
      <c r="E28" s="498"/>
      <c r="F28" s="499" t="s">
        <v>16</v>
      </c>
      <c r="G28" s="499"/>
      <c r="H28" s="500">
        <v>12400</v>
      </c>
      <c r="I28" s="500"/>
      <c r="J28" s="498" t="s">
        <v>17</v>
      </c>
      <c r="K28" s="498"/>
      <c r="L28" s="474">
        <v>60394.38</v>
      </c>
      <c r="M28" s="474"/>
      <c r="N28" s="474">
        <v>32090</v>
      </c>
      <c r="O28" s="474"/>
      <c r="P28" s="474">
        <v>27090</v>
      </c>
      <c r="Q28" s="474"/>
      <c r="R28" s="12">
        <v>27090</v>
      </c>
    </row>
    <row r="29" spans="1:18" s="23" customFormat="1" ht="10.5" customHeight="1">
      <c r="A29" s="497"/>
      <c r="B29" s="10"/>
      <c r="C29" s="498"/>
      <c r="D29" s="498"/>
      <c r="E29" s="498"/>
      <c r="F29" s="499"/>
      <c r="G29" s="499"/>
      <c r="H29" s="500"/>
      <c r="I29" s="500"/>
      <c r="J29" s="501" t="s">
        <v>18</v>
      </c>
      <c r="K29" s="501"/>
      <c r="L29" s="502"/>
      <c r="M29" s="502"/>
      <c r="N29" s="503">
        <v>2253.6</v>
      </c>
      <c r="O29" s="503"/>
      <c r="P29" s="503">
        <v>0</v>
      </c>
      <c r="Q29" s="503"/>
      <c r="R29" s="13">
        <v>0</v>
      </c>
    </row>
    <row r="30" spans="1:18" s="23" customFormat="1" ht="10.5" customHeight="1">
      <c r="A30" s="497"/>
      <c r="B30" s="10"/>
      <c r="C30" s="498"/>
      <c r="D30" s="498"/>
      <c r="E30" s="498"/>
      <c r="F30" s="499"/>
      <c r="G30" s="499"/>
      <c r="H30" s="500"/>
      <c r="I30" s="500"/>
      <c r="J30" s="501" t="s">
        <v>19</v>
      </c>
      <c r="K30" s="501"/>
      <c r="L30" s="503" t="s">
        <v>20</v>
      </c>
      <c r="M30" s="503"/>
      <c r="N30" s="503" t="s">
        <v>20</v>
      </c>
      <c r="O30" s="503"/>
      <c r="P30" s="503" t="s">
        <v>20</v>
      </c>
      <c r="Q30" s="503"/>
      <c r="R30" s="13" t="s">
        <v>20</v>
      </c>
    </row>
    <row r="31" spans="1:18" s="23" customFormat="1" ht="10.5" customHeight="1">
      <c r="A31" s="497"/>
      <c r="B31" s="10"/>
      <c r="C31" s="498"/>
      <c r="D31" s="498"/>
      <c r="E31" s="498"/>
      <c r="F31" s="499"/>
      <c r="G31" s="499"/>
      <c r="H31" s="500"/>
      <c r="I31" s="500"/>
      <c r="J31" s="498" t="s">
        <v>21</v>
      </c>
      <c r="K31" s="498"/>
      <c r="L31" s="474">
        <v>61636.46</v>
      </c>
      <c r="M31" s="474"/>
      <c r="N31" s="474">
        <v>44490</v>
      </c>
      <c r="O31" s="474"/>
      <c r="P31" s="495"/>
      <c r="Q31" s="495"/>
      <c r="R31" s="11"/>
    </row>
    <row r="32" spans="1:18" s="23" customFormat="1" ht="10.5" customHeight="1">
      <c r="A32" s="9"/>
      <c r="B32" s="10"/>
      <c r="C32" s="495"/>
      <c r="D32" s="495"/>
      <c r="E32" s="495"/>
      <c r="F32" s="504"/>
      <c r="G32" s="504"/>
      <c r="H32" s="505"/>
      <c r="I32" s="505"/>
      <c r="J32" s="495"/>
      <c r="K32" s="495"/>
      <c r="L32" s="495"/>
      <c r="M32" s="495"/>
      <c r="N32" s="495"/>
      <c r="O32" s="495"/>
      <c r="P32" s="495"/>
      <c r="Q32" s="495"/>
      <c r="R32" s="11"/>
    </row>
    <row r="33" spans="1:18" s="23" customFormat="1" ht="7.5" customHeight="1">
      <c r="A33" s="14"/>
      <c r="B33" s="15"/>
      <c r="C33" s="506"/>
      <c r="D33" s="506"/>
      <c r="E33" s="506"/>
      <c r="F33" s="506"/>
      <c r="G33" s="506"/>
      <c r="H33" s="507"/>
      <c r="I33" s="507"/>
      <c r="J33" s="508"/>
      <c r="K33" s="508"/>
      <c r="L33" s="509"/>
      <c r="M33" s="509"/>
      <c r="N33" s="508"/>
      <c r="O33" s="508"/>
      <c r="P33" s="508"/>
      <c r="Q33" s="508"/>
      <c r="R33" s="16"/>
    </row>
    <row r="34" spans="1:18" s="23" customFormat="1" ht="10.5" customHeight="1">
      <c r="A34" s="510"/>
      <c r="B34" s="511"/>
      <c r="C34" s="512" t="s">
        <v>26</v>
      </c>
      <c r="D34" s="512"/>
      <c r="E34" s="512"/>
      <c r="F34" s="512" t="s">
        <v>25</v>
      </c>
      <c r="G34" s="512"/>
      <c r="H34" s="513">
        <v>12400</v>
      </c>
      <c r="I34" s="513"/>
      <c r="J34" s="514" t="s">
        <v>17</v>
      </c>
      <c r="K34" s="514"/>
      <c r="L34" s="516">
        <v>60394.38</v>
      </c>
      <c r="M34" s="516"/>
      <c r="N34" s="516">
        <v>32090</v>
      </c>
      <c r="O34" s="516"/>
      <c r="P34" s="516">
        <v>27090</v>
      </c>
      <c r="Q34" s="516"/>
      <c r="R34" s="17">
        <v>27090</v>
      </c>
    </row>
    <row r="35" spans="1:18" s="23" customFormat="1" ht="10.5" customHeight="1">
      <c r="A35" s="510"/>
      <c r="B35" s="511"/>
      <c r="C35" s="512"/>
      <c r="D35" s="512"/>
      <c r="E35" s="512"/>
      <c r="F35" s="512"/>
      <c r="G35" s="512"/>
      <c r="H35" s="513"/>
      <c r="I35" s="513"/>
      <c r="J35" s="515" t="s">
        <v>18</v>
      </c>
      <c r="K35" s="515"/>
      <c r="L35" s="517"/>
      <c r="M35" s="517"/>
      <c r="N35" s="518">
        <v>2253.6</v>
      </c>
      <c r="O35" s="518"/>
      <c r="P35" s="518">
        <v>0</v>
      </c>
      <c r="Q35" s="518"/>
      <c r="R35" s="18">
        <v>0</v>
      </c>
    </row>
    <row r="36" spans="1:18" s="23" customFormat="1" ht="10.5" customHeight="1">
      <c r="A36" s="510"/>
      <c r="B36" s="511"/>
      <c r="C36" s="512"/>
      <c r="D36" s="512"/>
      <c r="E36" s="512"/>
      <c r="F36" s="512"/>
      <c r="G36" s="512"/>
      <c r="H36" s="513"/>
      <c r="I36" s="513"/>
      <c r="J36" s="515" t="s">
        <v>19</v>
      </c>
      <c r="K36" s="515"/>
      <c r="L36" s="518" t="s">
        <v>20</v>
      </c>
      <c r="M36" s="518"/>
      <c r="N36" s="518" t="s">
        <v>20</v>
      </c>
      <c r="O36" s="518"/>
      <c r="P36" s="518" t="s">
        <v>20</v>
      </c>
      <c r="Q36" s="518"/>
      <c r="R36" s="18" t="s">
        <v>20</v>
      </c>
    </row>
    <row r="37" spans="1:18" s="23" customFormat="1" ht="10.5" customHeight="1">
      <c r="A37" s="510"/>
      <c r="B37" s="511"/>
      <c r="C37" s="512"/>
      <c r="D37" s="512"/>
      <c r="E37" s="512"/>
      <c r="F37" s="512"/>
      <c r="G37" s="512"/>
      <c r="H37" s="513"/>
      <c r="I37" s="513"/>
      <c r="J37" s="519" t="s">
        <v>21</v>
      </c>
      <c r="K37" s="519"/>
      <c r="L37" s="520">
        <v>61636.46</v>
      </c>
      <c r="M37" s="520"/>
      <c r="N37" s="520">
        <v>44490</v>
      </c>
      <c r="O37" s="520"/>
      <c r="P37" s="507"/>
      <c r="Q37" s="507"/>
      <c r="R37" s="19"/>
    </row>
    <row r="38" spans="1:18" s="23" customFormat="1" ht="18" customHeight="1"/>
    <row r="39" spans="1:18" s="23" customFormat="1" ht="15" customHeight="1">
      <c r="A39" s="7" t="s">
        <v>27</v>
      </c>
      <c r="B39" s="8"/>
      <c r="C39" s="492" t="s">
        <v>28</v>
      </c>
      <c r="D39" s="492"/>
      <c r="E39" s="492"/>
      <c r="F39" s="494" t="s">
        <v>29</v>
      </c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</row>
    <row r="40" spans="1:18" s="23" customFormat="1" ht="3" customHeight="1">
      <c r="A40" s="9"/>
      <c r="B40" s="10"/>
      <c r="C40" s="495"/>
      <c r="D40" s="495"/>
      <c r="E40" s="495"/>
      <c r="F40" s="496"/>
      <c r="G40" s="496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11"/>
    </row>
    <row r="41" spans="1:18" s="23" customFormat="1" ht="10.5" customHeight="1">
      <c r="A41" s="497"/>
      <c r="B41" s="10"/>
      <c r="C41" s="498" t="s">
        <v>15</v>
      </c>
      <c r="D41" s="498"/>
      <c r="E41" s="498"/>
      <c r="F41" s="499" t="s">
        <v>16</v>
      </c>
      <c r="G41" s="499"/>
      <c r="H41" s="500">
        <v>527187</v>
      </c>
      <c r="I41" s="500"/>
      <c r="J41" s="498" t="s">
        <v>17</v>
      </c>
      <c r="K41" s="498"/>
      <c r="L41" s="474">
        <v>2891661.09</v>
      </c>
      <c r="M41" s="474"/>
      <c r="N41" s="474">
        <v>2773719.6100000003</v>
      </c>
      <c r="O41" s="474"/>
      <c r="P41" s="474">
        <v>2642218.4299999997</v>
      </c>
      <c r="Q41" s="474"/>
      <c r="R41" s="12">
        <v>2644750.0599999996</v>
      </c>
    </row>
    <row r="42" spans="1:18" s="23" customFormat="1" ht="10.5" customHeight="1">
      <c r="A42" s="497"/>
      <c r="B42" s="10"/>
      <c r="C42" s="498"/>
      <c r="D42" s="498"/>
      <c r="E42" s="498"/>
      <c r="F42" s="499"/>
      <c r="G42" s="499"/>
      <c r="H42" s="500"/>
      <c r="I42" s="500"/>
      <c r="J42" s="501" t="s">
        <v>18</v>
      </c>
      <c r="K42" s="501"/>
      <c r="L42" s="502"/>
      <c r="M42" s="502"/>
      <c r="N42" s="503">
        <v>1657432.03</v>
      </c>
      <c r="O42" s="503"/>
      <c r="P42" s="503">
        <v>1424039.4300000002</v>
      </c>
      <c r="Q42" s="503"/>
      <c r="R42" s="13">
        <v>797.59</v>
      </c>
    </row>
    <row r="43" spans="1:18" s="23" customFormat="1" ht="10.5" customHeight="1">
      <c r="A43" s="497"/>
      <c r="B43" s="10"/>
      <c r="C43" s="498"/>
      <c r="D43" s="498"/>
      <c r="E43" s="498"/>
      <c r="F43" s="499"/>
      <c r="G43" s="499"/>
      <c r="H43" s="500"/>
      <c r="I43" s="500"/>
      <c r="J43" s="501" t="s">
        <v>19</v>
      </c>
      <c r="K43" s="501"/>
      <c r="L43" s="503">
        <v>509.75</v>
      </c>
      <c r="M43" s="503"/>
      <c r="N43" s="503">
        <v>402.6</v>
      </c>
      <c r="O43" s="503"/>
      <c r="P43" s="503">
        <v>0</v>
      </c>
      <c r="Q43" s="503"/>
      <c r="R43" s="13">
        <v>0</v>
      </c>
    </row>
    <row r="44" spans="1:18" s="23" customFormat="1" ht="10.5" customHeight="1">
      <c r="A44" s="497"/>
      <c r="B44" s="10"/>
      <c r="C44" s="498"/>
      <c r="D44" s="498"/>
      <c r="E44" s="498"/>
      <c r="F44" s="499"/>
      <c r="G44" s="499"/>
      <c r="H44" s="500"/>
      <c r="I44" s="500"/>
      <c r="J44" s="498" t="s">
        <v>21</v>
      </c>
      <c r="K44" s="498"/>
      <c r="L44" s="474">
        <v>3169259.6700000004</v>
      </c>
      <c r="M44" s="474"/>
      <c r="N44" s="474">
        <v>3300504.01</v>
      </c>
      <c r="O44" s="474"/>
      <c r="P44" s="495"/>
      <c r="Q44" s="495"/>
      <c r="R44" s="11"/>
    </row>
    <row r="45" spans="1:18" s="23" customFormat="1" ht="10.5" customHeight="1">
      <c r="A45" s="9"/>
      <c r="B45" s="10"/>
      <c r="C45" s="495"/>
      <c r="D45" s="495"/>
      <c r="E45" s="495"/>
      <c r="F45" s="504"/>
      <c r="G45" s="504"/>
      <c r="H45" s="505"/>
      <c r="I45" s="505"/>
      <c r="J45" s="495"/>
      <c r="K45" s="495"/>
      <c r="L45" s="495"/>
      <c r="M45" s="495"/>
      <c r="N45" s="495"/>
      <c r="O45" s="495"/>
      <c r="P45" s="495"/>
      <c r="Q45" s="495"/>
      <c r="R45" s="11"/>
    </row>
    <row r="46" spans="1:18" s="23" customFormat="1" ht="3" customHeight="1">
      <c r="A46" s="9"/>
      <c r="B46" s="10"/>
      <c r="C46" s="495"/>
      <c r="D46" s="495"/>
      <c r="E46" s="495"/>
      <c r="F46" s="496"/>
      <c r="G46" s="496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11"/>
    </row>
    <row r="47" spans="1:18" s="23" customFormat="1" ht="10.5" customHeight="1">
      <c r="A47" s="497"/>
      <c r="B47" s="31"/>
      <c r="C47" s="521" t="s">
        <v>30</v>
      </c>
      <c r="D47" s="521"/>
      <c r="E47" s="521"/>
      <c r="F47" s="522" t="s">
        <v>31</v>
      </c>
      <c r="G47" s="522"/>
      <c r="H47" s="523">
        <v>0</v>
      </c>
      <c r="I47" s="523"/>
      <c r="J47" s="521" t="s">
        <v>17</v>
      </c>
      <c r="K47" s="521"/>
      <c r="L47" s="524">
        <v>47500</v>
      </c>
      <c r="M47" s="524"/>
      <c r="N47" s="524">
        <v>37300</v>
      </c>
      <c r="O47" s="524"/>
      <c r="P47" s="524">
        <v>11500</v>
      </c>
      <c r="Q47" s="524"/>
      <c r="R47" s="12">
        <v>11000</v>
      </c>
    </row>
    <row r="48" spans="1:18" s="23" customFormat="1" ht="10.5" customHeight="1">
      <c r="A48" s="497"/>
      <c r="B48" s="31"/>
      <c r="C48" s="521"/>
      <c r="D48" s="521"/>
      <c r="E48" s="521"/>
      <c r="F48" s="522"/>
      <c r="G48" s="522"/>
      <c r="H48" s="523"/>
      <c r="I48" s="523"/>
      <c r="J48" s="525" t="s">
        <v>18</v>
      </c>
      <c r="K48" s="525"/>
      <c r="L48" s="527"/>
      <c r="M48" s="527"/>
      <c r="N48" s="526">
        <v>0</v>
      </c>
      <c r="O48" s="526"/>
      <c r="P48" s="526">
        <v>0</v>
      </c>
      <c r="Q48" s="526"/>
      <c r="R48" s="13">
        <v>0</v>
      </c>
    </row>
    <row r="49" spans="1:18" s="23" customFormat="1" ht="10.5" customHeight="1">
      <c r="A49" s="497"/>
      <c r="B49" s="31"/>
      <c r="C49" s="521"/>
      <c r="D49" s="521"/>
      <c r="E49" s="521"/>
      <c r="F49" s="522"/>
      <c r="G49" s="522"/>
      <c r="H49" s="523"/>
      <c r="I49" s="523"/>
      <c r="J49" s="525" t="s">
        <v>19</v>
      </c>
      <c r="K49" s="525"/>
      <c r="L49" s="526" t="s">
        <v>20</v>
      </c>
      <c r="M49" s="526"/>
      <c r="N49" s="526" t="s">
        <v>20</v>
      </c>
      <c r="O49" s="526"/>
      <c r="P49" s="526" t="s">
        <v>20</v>
      </c>
      <c r="Q49" s="526"/>
      <c r="R49" s="13" t="s">
        <v>20</v>
      </c>
    </row>
    <row r="50" spans="1:18" s="23" customFormat="1" ht="10.5" customHeight="1">
      <c r="A50" s="497"/>
      <c r="B50" s="31"/>
      <c r="C50" s="521"/>
      <c r="D50" s="521"/>
      <c r="E50" s="521"/>
      <c r="F50" s="522"/>
      <c r="G50" s="522"/>
      <c r="H50" s="523"/>
      <c r="I50" s="523"/>
      <c r="J50" s="521" t="s">
        <v>21</v>
      </c>
      <c r="K50" s="521"/>
      <c r="L50" s="524">
        <v>47714.06</v>
      </c>
      <c r="M50" s="524"/>
      <c r="N50" s="524">
        <v>37300</v>
      </c>
      <c r="O50" s="524"/>
      <c r="P50" s="529"/>
      <c r="Q50" s="529"/>
      <c r="R50" s="11"/>
    </row>
    <row r="51" spans="1:18" s="23" customFormat="1" ht="10.5" customHeight="1">
      <c r="A51" s="9"/>
      <c r="B51" s="31"/>
      <c r="C51" s="529"/>
      <c r="D51" s="529"/>
      <c r="E51" s="529"/>
      <c r="F51" s="533"/>
      <c r="G51" s="533"/>
      <c r="H51" s="528"/>
      <c r="I51" s="528"/>
      <c r="J51" s="529"/>
      <c r="K51" s="529"/>
      <c r="L51" s="529"/>
      <c r="M51" s="529"/>
      <c r="N51" s="529"/>
      <c r="O51" s="529"/>
      <c r="P51" s="529"/>
      <c r="Q51" s="529"/>
      <c r="R51" s="11"/>
    </row>
    <row r="52" spans="1:18" s="23" customFormat="1" ht="7.5" customHeight="1">
      <c r="A52" s="32"/>
      <c r="B52" s="33"/>
      <c r="C52" s="530"/>
      <c r="D52" s="530"/>
      <c r="E52" s="530"/>
      <c r="F52" s="530"/>
      <c r="G52" s="530"/>
      <c r="H52" s="531"/>
      <c r="I52" s="531"/>
      <c r="J52" s="531"/>
      <c r="K52" s="531"/>
      <c r="L52" s="532"/>
      <c r="M52" s="532"/>
      <c r="N52" s="531"/>
      <c r="O52" s="531"/>
      <c r="P52" s="531"/>
      <c r="Q52" s="531"/>
      <c r="R52" s="34"/>
    </row>
    <row r="53" spans="1:18" s="23" customFormat="1" ht="10.5" customHeight="1">
      <c r="A53" s="534"/>
      <c r="B53" s="535"/>
      <c r="C53" s="488" t="s">
        <v>32</v>
      </c>
      <c r="D53" s="488"/>
      <c r="E53" s="488"/>
      <c r="F53" s="488" t="s">
        <v>29</v>
      </c>
      <c r="G53" s="488"/>
      <c r="H53" s="536">
        <v>527187</v>
      </c>
      <c r="I53" s="536"/>
      <c r="J53" s="537" t="s">
        <v>17</v>
      </c>
      <c r="K53" s="537"/>
      <c r="L53" s="538">
        <v>2939161.09</v>
      </c>
      <c r="M53" s="538"/>
      <c r="N53" s="538">
        <v>2811019.6100000003</v>
      </c>
      <c r="O53" s="538"/>
      <c r="P53" s="538">
        <v>2653718.4299999997</v>
      </c>
      <c r="Q53" s="538"/>
      <c r="R53" s="30">
        <v>2655750.0599999996</v>
      </c>
    </row>
    <row r="54" spans="1:18" s="23" customFormat="1" ht="10.5" customHeight="1">
      <c r="A54" s="510"/>
      <c r="B54" s="511"/>
      <c r="C54" s="512"/>
      <c r="D54" s="512"/>
      <c r="E54" s="512"/>
      <c r="F54" s="512"/>
      <c r="G54" s="512"/>
      <c r="H54" s="513"/>
      <c r="I54" s="513"/>
      <c r="J54" s="515" t="s">
        <v>18</v>
      </c>
      <c r="K54" s="515"/>
      <c r="L54" s="517"/>
      <c r="M54" s="517"/>
      <c r="N54" s="518">
        <v>1657432.03</v>
      </c>
      <c r="O54" s="518"/>
      <c r="P54" s="518">
        <v>1424039.4300000002</v>
      </c>
      <c r="Q54" s="518"/>
      <c r="R54" s="18">
        <v>797.59</v>
      </c>
    </row>
    <row r="55" spans="1:18" s="23" customFormat="1" ht="10.5" customHeight="1">
      <c r="A55" s="510"/>
      <c r="B55" s="511"/>
      <c r="C55" s="512"/>
      <c r="D55" s="512"/>
      <c r="E55" s="512"/>
      <c r="F55" s="512"/>
      <c r="G55" s="512"/>
      <c r="H55" s="513"/>
      <c r="I55" s="513"/>
      <c r="J55" s="515" t="s">
        <v>19</v>
      </c>
      <c r="K55" s="515"/>
      <c r="L55" s="518">
        <v>509.75</v>
      </c>
      <c r="M55" s="518"/>
      <c r="N55" s="518">
        <v>402.6</v>
      </c>
      <c r="O55" s="518"/>
      <c r="P55" s="518">
        <v>0</v>
      </c>
      <c r="Q55" s="518"/>
      <c r="R55" s="18">
        <v>0</v>
      </c>
    </row>
    <row r="56" spans="1:18" s="23" customFormat="1" ht="10.5" customHeight="1">
      <c r="A56" s="510"/>
      <c r="B56" s="511"/>
      <c r="C56" s="512"/>
      <c r="D56" s="512"/>
      <c r="E56" s="512"/>
      <c r="F56" s="512"/>
      <c r="G56" s="512"/>
      <c r="H56" s="513"/>
      <c r="I56" s="513"/>
      <c r="J56" s="519" t="s">
        <v>21</v>
      </c>
      <c r="K56" s="519"/>
      <c r="L56" s="520">
        <v>3216973.7300000004</v>
      </c>
      <c r="M56" s="520"/>
      <c r="N56" s="520">
        <v>3337804.01</v>
      </c>
      <c r="O56" s="520"/>
      <c r="P56" s="507"/>
      <c r="Q56" s="507"/>
      <c r="R56" s="19"/>
    </row>
    <row r="57" spans="1:18" s="23" customFormat="1" ht="8.25" customHeight="1"/>
    <row r="58" spans="1:18" s="23" customFormat="1" ht="15" customHeight="1">
      <c r="A58" s="7" t="s">
        <v>33</v>
      </c>
      <c r="B58" s="8"/>
      <c r="C58" s="492" t="s">
        <v>34</v>
      </c>
      <c r="D58" s="492"/>
      <c r="E58" s="492"/>
      <c r="F58" s="494" t="s">
        <v>35</v>
      </c>
      <c r="G58" s="494"/>
      <c r="H58" s="494"/>
      <c r="I58" s="494"/>
      <c r="J58" s="494"/>
      <c r="K58" s="494"/>
      <c r="L58" s="494"/>
      <c r="M58" s="494"/>
      <c r="N58" s="494"/>
      <c r="O58" s="494"/>
      <c r="P58" s="494"/>
      <c r="Q58" s="494"/>
      <c r="R58" s="494"/>
    </row>
    <row r="59" spans="1:18" s="23" customFormat="1" ht="3" customHeight="1">
      <c r="A59" s="9"/>
      <c r="B59" s="10"/>
      <c r="C59" s="495"/>
      <c r="D59" s="495"/>
      <c r="E59" s="495"/>
      <c r="F59" s="496"/>
      <c r="G59" s="496"/>
      <c r="H59" s="495"/>
      <c r="I59" s="495"/>
      <c r="J59" s="495"/>
      <c r="K59" s="495"/>
      <c r="L59" s="495"/>
      <c r="M59" s="495"/>
      <c r="N59" s="495"/>
      <c r="O59" s="495"/>
      <c r="P59" s="495"/>
      <c r="Q59" s="495"/>
      <c r="R59" s="11"/>
    </row>
    <row r="60" spans="1:18" s="23" customFormat="1" ht="10.5" customHeight="1">
      <c r="A60" s="497"/>
      <c r="B60" s="10"/>
      <c r="C60" s="498" t="s">
        <v>15</v>
      </c>
      <c r="D60" s="498"/>
      <c r="E60" s="498"/>
      <c r="F60" s="499" t="s">
        <v>16</v>
      </c>
      <c r="G60" s="499"/>
      <c r="H60" s="500">
        <v>7125</v>
      </c>
      <c r="I60" s="500"/>
      <c r="J60" s="498" t="s">
        <v>17</v>
      </c>
      <c r="K60" s="498"/>
      <c r="L60" s="474">
        <v>235010.5</v>
      </c>
      <c r="M60" s="474"/>
      <c r="N60" s="474">
        <v>243010</v>
      </c>
      <c r="O60" s="474"/>
      <c r="P60" s="474">
        <v>243010</v>
      </c>
      <c r="Q60" s="474"/>
      <c r="R60" s="12">
        <v>243065</v>
      </c>
    </row>
    <row r="61" spans="1:18" s="23" customFormat="1" ht="10.5" customHeight="1">
      <c r="A61" s="497"/>
      <c r="B61" s="10"/>
      <c r="C61" s="498"/>
      <c r="D61" s="498"/>
      <c r="E61" s="498"/>
      <c r="F61" s="499"/>
      <c r="G61" s="499"/>
      <c r="H61" s="500"/>
      <c r="I61" s="500"/>
      <c r="J61" s="501" t="s">
        <v>18</v>
      </c>
      <c r="K61" s="501"/>
      <c r="L61" s="502"/>
      <c r="M61" s="502"/>
      <c r="N61" s="503">
        <v>2116.31</v>
      </c>
      <c r="O61" s="503"/>
      <c r="P61" s="503">
        <v>2116.31</v>
      </c>
      <c r="Q61" s="503"/>
      <c r="R61" s="13">
        <v>0</v>
      </c>
    </row>
    <row r="62" spans="1:18" s="23" customFormat="1" ht="10.5" customHeight="1">
      <c r="A62" s="497"/>
      <c r="B62" s="10"/>
      <c r="C62" s="498"/>
      <c r="D62" s="498"/>
      <c r="E62" s="498"/>
      <c r="F62" s="499"/>
      <c r="G62" s="499"/>
      <c r="H62" s="500"/>
      <c r="I62" s="500"/>
      <c r="J62" s="501" t="s">
        <v>19</v>
      </c>
      <c r="K62" s="501"/>
      <c r="L62" s="503" t="s">
        <v>20</v>
      </c>
      <c r="M62" s="503"/>
      <c r="N62" s="503" t="s">
        <v>20</v>
      </c>
      <c r="O62" s="503"/>
      <c r="P62" s="503" t="s">
        <v>20</v>
      </c>
      <c r="Q62" s="503"/>
      <c r="R62" s="13" t="s">
        <v>20</v>
      </c>
    </row>
    <row r="63" spans="1:18" s="23" customFormat="1" ht="10.5" customHeight="1">
      <c r="A63" s="497"/>
      <c r="B63" s="10"/>
      <c r="C63" s="498"/>
      <c r="D63" s="498"/>
      <c r="E63" s="498"/>
      <c r="F63" s="499"/>
      <c r="G63" s="499"/>
      <c r="H63" s="500"/>
      <c r="I63" s="500"/>
      <c r="J63" s="498" t="s">
        <v>21</v>
      </c>
      <c r="K63" s="498"/>
      <c r="L63" s="474">
        <v>235010.5</v>
      </c>
      <c r="M63" s="474"/>
      <c r="N63" s="474">
        <v>250135</v>
      </c>
      <c r="O63" s="474"/>
      <c r="P63" s="495"/>
      <c r="Q63" s="495"/>
      <c r="R63" s="11"/>
    </row>
    <row r="64" spans="1:18" s="23" customFormat="1" ht="10.5" customHeight="1">
      <c r="A64" s="9"/>
      <c r="B64" s="10"/>
      <c r="C64" s="495"/>
      <c r="D64" s="495"/>
      <c r="E64" s="495"/>
      <c r="F64" s="504"/>
      <c r="G64" s="504"/>
      <c r="H64" s="505"/>
      <c r="I64" s="505"/>
      <c r="J64" s="495"/>
      <c r="K64" s="495"/>
      <c r="L64" s="495"/>
      <c r="M64" s="495"/>
      <c r="N64" s="495"/>
      <c r="O64" s="495"/>
      <c r="P64" s="495"/>
      <c r="Q64" s="495"/>
      <c r="R64" s="11"/>
    </row>
    <row r="65" spans="1:18" s="23" customFormat="1" ht="7.5" customHeight="1">
      <c r="A65" s="14"/>
      <c r="B65" s="15"/>
      <c r="C65" s="506"/>
      <c r="D65" s="506"/>
      <c r="E65" s="506"/>
      <c r="F65" s="506"/>
      <c r="G65" s="506"/>
      <c r="H65" s="507"/>
      <c r="I65" s="507"/>
      <c r="J65" s="508"/>
      <c r="K65" s="508"/>
      <c r="L65" s="509"/>
      <c r="M65" s="509"/>
      <c r="N65" s="508"/>
      <c r="O65" s="508"/>
      <c r="P65" s="508"/>
      <c r="Q65" s="508"/>
      <c r="R65" s="16"/>
    </row>
    <row r="66" spans="1:18" s="23" customFormat="1" ht="10.5" customHeight="1">
      <c r="A66" s="510"/>
      <c r="B66" s="511"/>
      <c r="C66" s="512" t="s">
        <v>36</v>
      </c>
      <c r="D66" s="512"/>
      <c r="E66" s="512"/>
      <c r="F66" s="512" t="s">
        <v>35</v>
      </c>
      <c r="G66" s="512"/>
      <c r="H66" s="513">
        <v>7125</v>
      </c>
      <c r="I66" s="513"/>
      <c r="J66" s="514" t="s">
        <v>17</v>
      </c>
      <c r="K66" s="514"/>
      <c r="L66" s="516">
        <v>235010.5</v>
      </c>
      <c r="M66" s="516"/>
      <c r="N66" s="516">
        <v>243010</v>
      </c>
      <c r="O66" s="516"/>
      <c r="P66" s="516">
        <v>243010</v>
      </c>
      <c r="Q66" s="516"/>
      <c r="R66" s="17">
        <v>243065</v>
      </c>
    </row>
    <row r="67" spans="1:18" s="23" customFormat="1" ht="10.5" customHeight="1">
      <c r="A67" s="510"/>
      <c r="B67" s="511"/>
      <c r="C67" s="512"/>
      <c r="D67" s="512"/>
      <c r="E67" s="512"/>
      <c r="F67" s="512"/>
      <c r="G67" s="512"/>
      <c r="H67" s="513"/>
      <c r="I67" s="513"/>
      <c r="J67" s="515" t="s">
        <v>18</v>
      </c>
      <c r="K67" s="515"/>
      <c r="L67" s="517"/>
      <c r="M67" s="517"/>
      <c r="N67" s="518">
        <v>2116.31</v>
      </c>
      <c r="O67" s="518"/>
      <c r="P67" s="518">
        <v>2116.31</v>
      </c>
      <c r="Q67" s="518"/>
      <c r="R67" s="18">
        <v>0</v>
      </c>
    </row>
    <row r="68" spans="1:18" s="23" customFormat="1" ht="10.5" customHeight="1">
      <c r="A68" s="510"/>
      <c r="B68" s="511"/>
      <c r="C68" s="512"/>
      <c r="D68" s="512"/>
      <c r="E68" s="512"/>
      <c r="F68" s="512"/>
      <c r="G68" s="512"/>
      <c r="H68" s="513"/>
      <c r="I68" s="513"/>
      <c r="J68" s="515" t="s">
        <v>19</v>
      </c>
      <c r="K68" s="515"/>
      <c r="L68" s="518" t="s">
        <v>20</v>
      </c>
      <c r="M68" s="518"/>
      <c r="N68" s="518" t="s">
        <v>20</v>
      </c>
      <c r="O68" s="518"/>
      <c r="P68" s="518" t="s">
        <v>20</v>
      </c>
      <c r="Q68" s="518"/>
      <c r="R68" s="18" t="s">
        <v>20</v>
      </c>
    </row>
    <row r="69" spans="1:18" s="23" customFormat="1" ht="10.5" customHeight="1">
      <c r="A69" s="510"/>
      <c r="B69" s="511"/>
      <c r="C69" s="512"/>
      <c r="D69" s="512"/>
      <c r="E69" s="512"/>
      <c r="F69" s="512"/>
      <c r="G69" s="512"/>
      <c r="H69" s="513"/>
      <c r="I69" s="513"/>
      <c r="J69" s="519" t="s">
        <v>21</v>
      </c>
      <c r="K69" s="519"/>
      <c r="L69" s="520">
        <v>235010.5</v>
      </c>
      <c r="M69" s="520"/>
      <c r="N69" s="520">
        <v>250135</v>
      </c>
      <c r="O69" s="520"/>
      <c r="P69" s="507"/>
      <c r="Q69" s="507"/>
      <c r="R69" s="19"/>
    </row>
    <row r="70" spans="1:18" s="23" customFormat="1" ht="8.25" customHeight="1"/>
    <row r="71" spans="1:18" s="23" customFormat="1" ht="15" customHeight="1">
      <c r="A71" s="7" t="s">
        <v>37</v>
      </c>
      <c r="B71" s="8"/>
      <c r="C71" s="492" t="s">
        <v>38</v>
      </c>
      <c r="D71" s="492"/>
      <c r="E71" s="492"/>
      <c r="F71" s="494" t="s">
        <v>39</v>
      </c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</row>
    <row r="72" spans="1:18" s="23" customFormat="1" ht="3" customHeight="1">
      <c r="A72" s="9"/>
      <c r="B72" s="10"/>
      <c r="C72" s="495"/>
      <c r="D72" s="495"/>
      <c r="E72" s="495"/>
      <c r="F72" s="496"/>
      <c r="G72" s="496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11"/>
    </row>
    <row r="73" spans="1:18" s="23" customFormat="1" ht="10.5" customHeight="1">
      <c r="A73" s="497"/>
      <c r="B73" s="10"/>
      <c r="C73" s="498" t="s">
        <v>15</v>
      </c>
      <c r="D73" s="498"/>
      <c r="E73" s="498"/>
      <c r="F73" s="499" t="s">
        <v>16</v>
      </c>
      <c r="G73" s="499"/>
      <c r="H73" s="500">
        <v>337001</v>
      </c>
      <c r="I73" s="500"/>
      <c r="J73" s="498" t="s">
        <v>17</v>
      </c>
      <c r="K73" s="498"/>
      <c r="L73" s="474">
        <v>431415.7</v>
      </c>
      <c r="M73" s="474"/>
      <c r="N73" s="474">
        <v>460060.44</v>
      </c>
      <c r="O73" s="474"/>
      <c r="P73" s="474">
        <v>391575</v>
      </c>
      <c r="Q73" s="474"/>
      <c r="R73" s="12">
        <v>372200</v>
      </c>
    </row>
    <row r="74" spans="1:18" s="23" customFormat="1" ht="10.5" customHeight="1">
      <c r="A74" s="497"/>
      <c r="B74" s="10"/>
      <c r="C74" s="498"/>
      <c r="D74" s="498"/>
      <c r="E74" s="498"/>
      <c r="F74" s="499"/>
      <c r="G74" s="499"/>
      <c r="H74" s="500"/>
      <c r="I74" s="500"/>
      <c r="J74" s="501" t="s">
        <v>18</v>
      </c>
      <c r="K74" s="501"/>
      <c r="L74" s="502"/>
      <c r="M74" s="502"/>
      <c r="N74" s="503">
        <v>216486.28</v>
      </c>
      <c r="O74" s="503"/>
      <c r="P74" s="503">
        <v>26565</v>
      </c>
      <c r="Q74" s="503"/>
      <c r="R74" s="13">
        <v>0</v>
      </c>
    </row>
    <row r="75" spans="1:18" s="23" customFormat="1" ht="10.5" customHeight="1">
      <c r="A75" s="497"/>
      <c r="B75" s="10"/>
      <c r="C75" s="498"/>
      <c r="D75" s="498"/>
      <c r="E75" s="498"/>
      <c r="F75" s="499"/>
      <c r="G75" s="499"/>
      <c r="H75" s="500"/>
      <c r="I75" s="500"/>
      <c r="J75" s="501" t="s">
        <v>19</v>
      </c>
      <c r="K75" s="501"/>
      <c r="L75" s="503" t="s">
        <v>20</v>
      </c>
      <c r="M75" s="503"/>
      <c r="N75" s="503" t="s">
        <v>20</v>
      </c>
      <c r="O75" s="503"/>
      <c r="P75" s="503" t="s">
        <v>20</v>
      </c>
      <c r="Q75" s="503"/>
      <c r="R75" s="13" t="s">
        <v>20</v>
      </c>
    </row>
    <row r="76" spans="1:18" s="23" customFormat="1" ht="10.5" customHeight="1">
      <c r="A76" s="497"/>
      <c r="B76" s="10"/>
      <c r="C76" s="498"/>
      <c r="D76" s="498"/>
      <c r="E76" s="498"/>
      <c r="F76" s="499"/>
      <c r="G76" s="499"/>
      <c r="H76" s="500"/>
      <c r="I76" s="500"/>
      <c r="J76" s="498" t="s">
        <v>21</v>
      </c>
      <c r="K76" s="498"/>
      <c r="L76" s="474">
        <v>584801.17000000004</v>
      </c>
      <c r="M76" s="474"/>
      <c r="N76" s="474">
        <v>797061.44</v>
      </c>
      <c r="O76" s="474"/>
      <c r="P76" s="495"/>
      <c r="Q76" s="495"/>
      <c r="R76" s="11"/>
    </row>
    <row r="77" spans="1:18" s="23" customFormat="1" ht="10.5" customHeight="1">
      <c r="A77" s="9"/>
      <c r="B77" s="10"/>
      <c r="C77" s="495"/>
      <c r="D77" s="495"/>
      <c r="E77" s="495"/>
      <c r="F77" s="504"/>
      <c r="G77" s="504"/>
      <c r="H77" s="505"/>
      <c r="I77" s="505"/>
      <c r="J77" s="495"/>
      <c r="K77" s="495"/>
      <c r="L77" s="495"/>
      <c r="M77" s="495"/>
      <c r="N77" s="495"/>
      <c r="O77" s="495"/>
      <c r="P77" s="495"/>
      <c r="Q77" s="495"/>
      <c r="R77" s="11"/>
    </row>
    <row r="78" spans="1:18" s="23" customFormat="1" ht="3" customHeight="1">
      <c r="A78" s="9"/>
      <c r="B78" s="10"/>
      <c r="C78" s="495"/>
      <c r="D78" s="495"/>
      <c r="E78" s="495"/>
      <c r="F78" s="496"/>
      <c r="G78" s="496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11"/>
    </row>
    <row r="79" spans="1:18" s="23" customFormat="1" ht="10.5" customHeight="1">
      <c r="A79" s="497"/>
      <c r="B79" s="10"/>
      <c r="C79" s="498" t="s">
        <v>30</v>
      </c>
      <c r="D79" s="498"/>
      <c r="E79" s="498"/>
      <c r="F79" s="499" t="s">
        <v>31</v>
      </c>
      <c r="G79" s="499"/>
      <c r="H79" s="500">
        <v>227760</v>
      </c>
      <c r="I79" s="500"/>
      <c r="J79" s="498" t="s">
        <v>17</v>
      </c>
      <c r="K79" s="498"/>
      <c r="L79" s="474">
        <v>440701</v>
      </c>
      <c r="M79" s="474"/>
      <c r="N79" s="474">
        <v>337400</v>
      </c>
      <c r="O79" s="474"/>
      <c r="P79" s="474">
        <v>236000</v>
      </c>
      <c r="Q79" s="474"/>
      <c r="R79" s="12">
        <v>181000</v>
      </c>
    </row>
    <row r="80" spans="1:18" s="23" customFormat="1" ht="10.5" customHeight="1">
      <c r="A80" s="497"/>
      <c r="B80" s="10"/>
      <c r="C80" s="498"/>
      <c r="D80" s="498"/>
      <c r="E80" s="498"/>
      <c r="F80" s="499"/>
      <c r="G80" s="499"/>
      <c r="H80" s="500"/>
      <c r="I80" s="500"/>
      <c r="J80" s="501" t="s">
        <v>18</v>
      </c>
      <c r="K80" s="501"/>
      <c r="L80" s="502"/>
      <c r="M80" s="502"/>
      <c r="N80" s="503">
        <v>48000</v>
      </c>
      <c r="O80" s="503"/>
      <c r="P80" s="503">
        <v>0</v>
      </c>
      <c r="Q80" s="503"/>
      <c r="R80" s="13">
        <v>0</v>
      </c>
    </row>
    <row r="81" spans="1:18" s="23" customFormat="1" ht="10.5" customHeight="1">
      <c r="A81" s="497"/>
      <c r="B81" s="10"/>
      <c r="C81" s="498"/>
      <c r="D81" s="498"/>
      <c r="E81" s="498"/>
      <c r="F81" s="499"/>
      <c r="G81" s="499"/>
      <c r="H81" s="500"/>
      <c r="I81" s="500"/>
      <c r="J81" s="501" t="s">
        <v>19</v>
      </c>
      <c r="K81" s="501"/>
      <c r="L81" s="503">
        <v>186300</v>
      </c>
      <c r="M81" s="503"/>
      <c r="N81" s="503">
        <v>0</v>
      </c>
      <c r="O81" s="503"/>
      <c r="P81" s="503">
        <v>0</v>
      </c>
      <c r="Q81" s="503"/>
      <c r="R81" s="13">
        <v>0</v>
      </c>
    </row>
    <row r="82" spans="1:18" s="23" customFormat="1" ht="10.5" customHeight="1">
      <c r="A82" s="497"/>
      <c r="B82" s="10"/>
      <c r="C82" s="498"/>
      <c r="D82" s="498"/>
      <c r="E82" s="498"/>
      <c r="F82" s="499"/>
      <c r="G82" s="499"/>
      <c r="H82" s="500"/>
      <c r="I82" s="500"/>
      <c r="J82" s="498" t="s">
        <v>21</v>
      </c>
      <c r="K82" s="498"/>
      <c r="L82" s="474">
        <v>294243.63</v>
      </c>
      <c r="M82" s="474"/>
      <c r="N82" s="474">
        <v>565160</v>
      </c>
      <c r="O82" s="474"/>
      <c r="P82" s="495"/>
      <c r="Q82" s="495"/>
      <c r="R82" s="11"/>
    </row>
    <row r="83" spans="1:18" s="23" customFormat="1" ht="9" customHeight="1">
      <c r="A83" s="9"/>
      <c r="B83" s="10"/>
      <c r="C83" s="495"/>
      <c r="D83" s="495"/>
      <c r="E83" s="495"/>
      <c r="F83" s="504"/>
      <c r="G83" s="504"/>
      <c r="H83" s="505"/>
      <c r="I83" s="505"/>
      <c r="J83" s="495"/>
      <c r="K83" s="495"/>
      <c r="L83" s="495"/>
      <c r="M83" s="495"/>
      <c r="N83" s="495"/>
      <c r="O83" s="495"/>
      <c r="P83" s="495"/>
      <c r="Q83" s="495"/>
      <c r="R83" s="11"/>
    </row>
    <row r="84" spans="1:18" s="23" customFormat="1" ht="7.5" hidden="1" customHeight="1">
      <c r="A84" s="14"/>
      <c r="B84" s="15"/>
      <c r="C84" s="506"/>
      <c r="D84" s="506"/>
      <c r="E84" s="506"/>
      <c r="F84" s="506"/>
      <c r="G84" s="506"/>
      <c r="H84" s="507"/>
      <c r="I84" s="507"/>
      <c r="J84" s="508"/>
      <c r="K84" s="508"/>
      <c r="L84" s="509"/>
      <c r="M84" s="509"/>
      <c r="N84" s="508"/>
      <c r="O84" s="508"/>
      <c r="P84" s="508"/>
      <c r="Q84" s="508"/>
      <c r="R84" s="16"/>
    </row>
    <row r="85" spans="1:18" s="23" customFormat="1" ht="10.5" customHeight="1">
      <c r="A85" s="510"/>
      <c r="B85" s="511"/>
      <c r="C85" s="512" t="s">
        <v>40</v>
      </c>
      <c r="D85" s="512"/>
      <c r="E85" s="512"/>
      <c r="F85" s="512" t="s">
        <v>39</v>
      </c>
      <c r="G85" s="512"/>
      <c r="H85" s="513">
        <v>564761</v>
      </c>
      <c r="I85" s="513"/>
      <c r="J85" s="514" t="s">
        <v>17</v>
      </c>
      <c r="K85" s="514"/>
      <c r="L85" s="516">
        <v>872116.7</v>
      </c>
      <c r="M85" s="516"/>
      <c r="N85" s="516">
        <v>797460.44</v>
      </c>
      <c r="O85" s="516"/>
      <c r="P85" s="516">
        <v>627575</v>
      </c>
      <c r="Q85" s="516"/>
      <c r="R85" s="17">
        <v>553200</v>
      </c>
    </row>
    <row r="86" spans="1:18" s="23" customFormat="1" ht="10.5" customHeight="1">
      <c r="A86" s="510"/>
      <c r="B86" s="511"/>
      <c r="C86" s="512"/>
      <c r="D86" s="512"/>
      <c r="E86" s="512"/>
      <c r="F86" s="512"/>
      <c r="G86" s="512"/>
      <c r="H86" s="513"/>
      <c r="I86" s="513"/>
      <c r="J86" s="515" t="s">
        <v>18</v>
      </c>
      <c r="K86" s="515"/>
      <c r="L86" s="517"/>
      <c r="M86" s="517"/>
      <c r="N86" s="518">
        <v>264486.28000000003</v>
      </c>
      <c r="O86" s="518"/>
      <c r="P86" s="518">
        <v>26565</v>
      </c>
      <c r="Q86" s="518"/>
      <c r="R86" s="18">
        <v>0</v>
      </c>
    </row>
    <row r="87" spans="1:18" s="23" customFormat="1" ht="10.5" customHeight="1">
      <c r="A87" s="510"/>
      <c r="B87" s="511"/>
      <c r="C87" s="512"/>
      <c r="D87" s="512"/>
      <c r="E87" s="512"/>
      <c r="F87" s="512"/>
      <c r="G87" s="512"/>
      <c r="H87" s="513"/>
      <c r="I87" s="513"/>
      <c r="J87" s="515" t="s">
        <v>19</v>
      </c>
      <c r="K87" s="515"/>
      <c r="L87" s="518">
        <v>186300</v>
      </c>
      <c r="M87" s="518"/>
      <c r="N87" s="518">
        <v>0</v>
      </c>
      <c r="O87" s="518"/>
      <c r="P87" s="518">
        <v>0</v>
      </c>
      <c r="Q87" s="518"/>
      <c r="R87" s="18">
        <v>0</v>
      </c>
    </row>
    <row r="88" spans="1:18" s="23" customFormat="1" ht="10.5" customHeight="1">
      <c r="A88" s="510"/>
      <c r="B88" s="511"/>
      <c r="C88" s="512"/>
      <c r="D88" s="512"/>
      <c r="E88" s="512"/>
      <c r="F88" s="512"/>
      <c r="G88" s="512"/>
      <c r="H88" s="513"/>
      <c r="I88" s="513"/>
      <c r="J88" s="519" t="s">
        <v>21</v>
      </c>
      <c r="K88" s="519"/>
      <c r="L88" s="520">
        <v>879044.8</v>
      </c>
      <c r="M88" s="520"/>
      <c r="N88" s="520">
        <v>1362221.44</v>
      </c>
      <c r="O88" s="520"/>
      <c r="P88" s="507"/>
      <c r="Q88" s="507"/>
      <c r="R88" s="19"/>
    </row>
    <row r="89" spans="1:18" s="23" customFormat="1" ht="8.25" customHeight="1"/>
    <row r="90" spans="1:18" s="23" customFormat="1" ht="15" customHeight="1">
      <c r="A90" s="7" t="s">
        <v>41</v>
      </c>
      <c r="B90" s="8"/>
      <c r="C90" s="492" t="s">
        <v>42</v>
      </c>
      <c r="D90" s="492"/>
      <c r="E90" s="492"/>
      <c r="F90" s="494" t="s">
        <v>43</v>
      </c>
      <c r="G90" s="494"/>
      <c r="H90" s="494"/>
      <c r="I90" s="494"/>
      <c r="J90" s="494"/>
      <c r="K90" s="494"/>
      <c r="L90" s="494"/>
      <c r="M90" s="494"/>
      <c r="N90" s="494"/>
      <c r="O90" s="494"/>
      <c r="P90" s="494"/>
      <c r="Q90" s="494"/>
      <c r="R90" s="494"/>
    </row>
    <row r="91" spans="1:18" s="23" customFormat="1" ht="3" customHeight="1">
      <c r="A91" s="9"/>
      <c r="B91" s="10"/>
      <c r="C91" s="495"/>
      <c r="D91" s="495"/>
      <c r="E91" s="495"/>
      <c r="F91" s="496"/>
      <c r="G91" s="496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11"/>
    </row>
    <row r="92" spans="1:18" s="23" customFormat="1" ht="10.5" customHeight="1">
      <c r="A92" s="497"/>
      <c r="B92" s="10"/>
      <c r="C92" s="498" t="s">
        <v>15</v>
      </c>
      <c r="D92" s="498"/>
      <c r="E92" s="498"/>
      <c r="F92" s="499" t="s">
        <v>16</v>
      </c>
      <c r="G92" s="499"/>
      <c r="H92" s="500">
        <v>388831</v>
      </c>
      <c r="I92" s="500"/>
      <c r="J92" s="498" t="s">
        <v>17</v>
      </c>
      <c r="K92" s="498"/>
      <c r="L92" s="474">
        <v>1065338.53</v>
      </c>
      <c r="M92" s="474"/>
      <c r="N92" s="474">
        <v>1058263.49</v>
      </c>
      <c r="O92" s="474"/>
      <c r="P92" s="474">
        <v>1064513.7</v>
      </c>
      <c r="Q92" s="474"/>
      <c r="R92" s="12">
        <v>1092080.55</v>
      </c>
    </row>
    <row r="93" spans="1:18" s="23" customFormat="1" ht="10.5" customHeight="1">
      <c r="A93" s="497"/>
      <c r="B93" s="10"/>
      <c r="C93" s="498"/>
      <c r="D93" s="498"/>
      <c r="E93" s="498"/>
      <c r="F93" s="499"/>
      <c r="G93" s="499"/>
      <c r="H93" s="500"/>
      <c r="I93" s="500"/>
      <c r="J93" s="501" t="s">
        <v>18</v>
      </c>
      <c r="K93" s="501"/>
      <c r="L93" s="502"/>
      <c r="M93" s="502"/>
      <c r="N93" s="503">
        <v>475777.80999999994</v>
      </c>
      <c r="O93" s="503"/>
      <c r="P93" s="503">
        <v>237483.18</v>
      </c>
      <c r="Q93" s="503"/>
      <c r="R93" s="13">
        <v>0</v>
      </c>
    </row>
    <row r="94" spans="1:18" s="23" customFormat="1" ht="10.5" customHeight="1">
      <c r="A94" s="497"/>
      <c r="B94" s="10"/>
      <c r="C94" s="498"/>
      <c r="D94" s="498"/>
      <c r="E94" s="498"/>
      <c r="F94" s="499"/>
      <c r="G94" s="499"/>
      <c r="H94" s="500"/>
      <c r="I94" s="500"/>
      <c r="J94" s="501" t="s">
        <v>19</v>
      </c>
      <c r="K94" s="501"/>
      <c r="L94" s="503">
        <v>189.32</v>
      </c>
      <c r="M94" s="503"/>
      <c r="N94" s="503">
        <v>189.32</v>
      </c>
      <c r="O94" s="503"/>
      <c r="P94" s="503">
        <v>0</v>
      </c>
      <c r="Q94" s="503"/>
      <c r="R94" s="13">
        <v>0</v>
      </c>
    </row>
    <row r="95" spans="1:18" s="23" customFormat="1" ht="10.5" customHeight="1">
      <c r="A95" s="497"/>
      <c r="B95" s="10"/>
      <c r="C95" s="498"/>
      <c r="D95" s="498"/>
      <c r="E95" s="498"/>
      <c r="F95" s="499"/>
      <c r="G95" s="499"/>
      <c r="H95" s="500"/>
      <c r="I95" s="500"/>
      <c r="J95" s="498" t="s">
        <v>21</v>
      </c>
      <c r="K95" s="498"/>
      <c r="L95" s="474">
        <v>1326337.54</v>
      </c>
      <c r="M95" s="474"/>
      <c r="N95" s="474">
        <v>1446905.17</v>
      </c>
      <c r="O95" s="474"/>
      <c r="P95" s="495"/>
      <c r="Q95" s="495"/>
      <c r="R95" s="11"/>
    </row>
    <row r="96" spans="1:18" s="23" customFormat="1" ht="10.5" customHeight="1">
      <c r="A96" s="9"/>
      <c r="B96" s="10"/>
      <c r="C96" s="495"/>
      <c r="D96" s="495"/>
      <c r="E96" s="495"/>
      <c r="F96" s="504"/>
      <c r="G96" s="504"/>
      <c r="H96" s="505"/>
      <c r="I96" s="505"/>
      <c r="J96" s="495"/>
      <c r="K96" s="495"/>
      <c r="L96" s="495"/>
      <c r="M96" s="495"/>
      <c r="N96" s="495"/>
      <c r="O96" s="495"/>
      <c r="P96" s="495"/>
      <c r="Q96" s="495"/>
      <c r="R96" s="11"/>
    </row>
    <row r="97" spans="1:18" s="23" customFormat="1" ht="3" customHeight="1">
      <c r="A97" s="9"/>
      <c r="B97" s="10"/>
      <c r="C97" s="495"/>
      <c r="D97" s="495"/>
      <c r="E97" s="495"/>
      <c r="F97" s="496"/>
      <c r="G97" s="496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11"/>
    </row>
    <row r="98" spans="1:18" s="23" customFormat="1" ht="10.5" customHeight="1">
      <c r="A98" s="497"/>
      <c r="B98" s="10"/>
      <c r="C98" s="498" t="s">
        <v>30</v>
      </c>
      <c r="D98" s="498"/>
      <c r="E98" s="498"/>
      <c r="F98" s="499" t="s">
        <v>31</v>
      </c>
      <c r="G98" s="499"/>
      <c r="H98" s="500">
        <v>171623</v>
      </c>
      <c r="I98" s="500"/>
      <c r="J98" s="498" t="s">
        <v>17</v>
      </c>
      <c r="K98" s="498"/>
      <c r="L98" s="474">
        <v>820885.21</v>
      </c>
      <c r="M98" s="474"/>
      <c r="N98" s="474">
        <v>317556</v>
      </c>
      <c r="O98" s="474"/>
      <c r="P98" s="474">
        <v>205656</v>
      </c>
      <c r="Q98" s="474"/>
      <c r="R98" s="12">
        <v>205656</v>
      </c>
    </row>
    <row r="99" spans="1:18" s="23" customFormat="1" ht="10.5" customHeight="1">
      <c r="A99" s="497"/>
      <c r="B99" s="10"/>
      <c r="C99" s="498"/>
      <c r="D99" s="498"/>
      <c r="E99" s="498"/>
      <c r="F99" s="499"/>
      <c r="G99" s="499"/>
      <c r="H99" s="500"/>
      <c r="I99" s="500"/>
      <c r="J99" s="501" t="s">
        <v>18</v>
      </c>
      <c r="K99" s="501"/>
      <c r="L99" s="502"/>
      <c r="M99" s="502"/>
      <c r="N99" s="503">
        <v>63992.039999999994</v>
      </c>
      <c r="O99" s="503"/>
      <c r="P99" s="503">
        <v>12776.5</v>
      </c>
      <c r="Q99" s="503"/>
      <c r="R99" s="13">
        <v>0</v>
      </c>
    </row>
    <row r="100" spans="1:18" s="23" customFormat="1" ht="10.5" customHeight="1">
      <c r="A100" s="497"/>
      <c r="B100" s="10"/>
      <c r="C100" s="498"/>
      <c r="D100" s="498"/>
      <c r="E100" s="498"/>
      <c r="F100" s="499"/>
      <c r="G100" s="499"/>
      <c r="H100" s="500"/>
      <c r="I100" s="500"/>
      <c r="J100" s="501" t="s">
        <v>19</v>
      </c>
      <c r="K100" s="501"/>
      <c r="L100" s="503" t="s">
        <v>20</v>
      </c>
      <c r="M100" s="503"/>
      <c r="N100" s="503" t="s">
        <v>20</v>
      </c>
      <c r="O100" s="503"/>
      <c r="P100" s="503" t="s">
        <v>20</v>
      </c>
      <c r="Q100" s="503"/>
      <c r="R100" s="13" t="s">
        <v>20</v>
      </c>
    </row>
    <row r="101" spans="1:18" s="23" customFormat="1" ht="10.5" customHeight="1">
      <c r="A101" s="497"/>
      <c r="B101" s="10"/>
      <c r="C101" s="498"/>
      <c r="D101" s="498"/>
      <c r="E101" s="498"/>
      <c r="F101" s="499"/>
      <c r="G101" s="499"/>
      <c r="H101" s="500"/>
      <c r="I101" s="500"/>
      <c r="J101" s="498" t="s">
        <v>21</v>
      </c>
      <c r="K101" s="498"/>
      <c r="L101" s="474">
        <v>973549.99</v>
      </c>
      <c r="M101" s="474"/>
      <c r="N101" s="474">
        <v>489179</v>
      </c>
      <c r="O101" s="474"/>
      <c r="P101" s="495"/>
      <c r="Q101" s="495"/>
      <c r="R101" s="11"/>
    </row>
    <row r="102" spans="1:18" s="23" customFormat="1" ht="10.5" customHeight="1">
      <c r="A102" s="9"/>
      <c r="B102" s="10"/>
      <c r="C102" s="495"/>
      <c r="D102" s="495"/>
      <c r="E102" s="495"/>
      <c r="F102" s="504"/>
      <c r="G102" s="504"/>
      <c r="H102" s="505"/>
      <c r="I102" s="505"/>
      <c r="J102" s="495"/>
      <c r="K102" s="495"/>
      <c r="L102" s="495"/>
      <c r="M102" s="495"/>
      <c r="N102" s="495"/>
      <c r="O102" s="495"/>
      <c r="P102" s="495"/>
      <c r="Q102" s="495"/>
      <c r="R102" s="11"/>
    </row>
    <row r="103" spans="1:18" s="23" customFormat="1" ht="7.5" customHeight="1">
      <c r="A103" s="14"/>
      <c r="B103" s="15"/>
      <c r="C103" s="506"/>
      <c r="D103" s="506"/>
      <c r="E103" s="506"/>
      <c r="F103" s="506"/>
      <c r="G103" s="506"/>
      <c r="H103" s="507"/>
      <c r="I103" s="507"/>
      <c r="J103" s="508"/>
      <c r="K103" s="508"/>
      <c r="L103" s="509"/>
      <c r="M103" s="509"/>
      <c r="N103" s="508"/>
      <c r="O103" s="508"/>
      <c r="P103" s="508"/>
      <c r="Q103" s="508"/>
      <c r="R103" s="16"/>
    </row>
    <row r="104" spans="1:18" s="23" customFormat="1" ht="10.5" customHeight="1">
      <c r="A104" s="510"/>
      <c r="B104" s="511"/>
      <c r="C104" s="512" t="s">
        <v>44</v>
      </c>
      <c r="D104" s="512"/>
      <c r="E104" s="512"/>
      <c r="F104" s="512" t="s">
        <v>43</v>
      </c>
      <c r="G104" s="512"/>
      <c r="H104" s="513">
        <v>560454</v>
      </c>
      <c r="I104" s="513"/>
      <c r="J104" s="514" t="s">
        <v>17</v>
      </c>
      <c r="K104" s="514"/>
      <c r="L104" s="516">
        <v>1886223.74</v>
      </c>
      <c r="M104" s="516"/>
      <c r="N104" s="516">
        <v>1375819.49</v>
      </c>
      <c r="O104" s="516"/>
      <c r="P104" s="516">
        <v>1270169.7</v>
      </c>
      <c r="Q104" s="516"/>
      <c r="R104" s="17">
        <v>1297736.55</v>
      </c>
    </row>
    <row r="105" spans="1:18" s="23" customFormat="1" ht="10.5" customHeight="1">
      <c r="A105" s="510"/>
      <c r="B105" s="511"/>
      <c r="C105" s="512"/>
      <c r="D105" s="512"/>
      <c r="E105" s="512"/>
      <c r="F105" s="512"/>
      <c r="G105" s="512"/>
      <c r="H105" s="513"/>
      <c r="I105" s="513"/>
      <c r="J105" s="515" t="s">
        <v>18</v>
      </c>
      <c r="K105" s="515"/>
      <c r="L105" s="517"/>
      <c r="M105" s="517"/>
      <c r="N105" s="518">
        <v>539769.85</v>
      </c>
      <c r="O105" s="518"/>
      <c r="P105" s="518">
        <v>250259.68</v>
      </c>
      <c r="Q105" s="518"/>
      <c r="R105" s="18">
        <v>0</v>
      </c>
    </row>
    <row r="106" spans="1:18" s="23" customFormat="1" ht="10.5" customHeight="1">
      <c r="A106" s="510"/>
      <c r="B106" s="511"/>
      <c r="C106" s="512"/>
      <c r="D106" s="512"/>
      <c r="E106" s="512"/>
      <c r="F106" s="512"/>
      <c r="G106" s="512"/>
      <c r="H106" s="513"/>
      <c r="I106" s="513"/>
      <c r="J106" s="515" t="s">
        <v>19</v>
      </c>
      <c r="K106" s="515"/>
      <c r="L106" s="518">
        <v>189.32</v>
      </c>
      <c r="M106" s="518"/>
      <c r="N106" s="518">
        <v>189.32</v>
      </c>
      <c r="O106" s="518"/>
      <c r="P106" s="518">
        <v>0</v>
      </c>
      <c r="Q106" s="518"/>
      <c r="R106" s="18">
        <v>0</v>
      </c>
    </row>
    <row r="107" spans="1:18" s="23" customFormat="1" ht="10.5" customHeight="1">
      <c r="A107" s="510"/>
      <c r="B107" s="511"/>
      <c r="C107" s="512"/>
      <c r="D107" s="512"/>
      <c r="E107" s="512"/>
      <c r="F107" s="512"/>
      <c r="G107" s="512"/>
      <c r="H107" s="513"/>
      <c r="I107" s="513"/>
      <c r="J107" s="519" t="s">
        <v>21</v>
      </c>
      <c r="K107" s="519"/>
      <c r="L107" s="520">
        <v>2299887.5300000003</v>
      </c>
      <c r="M107" s="520"/>
      <c r="N107" s="520">
        <v>1936084.17</v>
      </c>
      <c r="O107" s="520"/>
      <c r="P107" s="507"/>
      <c r="Q107" s="507"/>
      <c r="R107" s="19"/>
    </row>
    <row r="108" spans="1:18" s="23" customFormat="1" ht="10.5" customHeight="1"/>
    <row r="109" spans="1:18" s="23" customFormat="1" ht="15" customHeight="1">
      <c r="A109" s="7" t="s">
        <v>45</v>
      </c>
      <c r="B109" s="8"/>
      <c r="C109" s="492" t="s">
        <v>46</v>
      </c>
      <c r="D109" s="492"/>
      <c r="E109" s="492"/>
      <c r="F109" s="494" t="s">
        <v>47</v>
      </c>
      <c r="G109" s="494"/>
      <c r="H109" s="494"/>
      <c r="I109" s="494"/>
      <c r="J109" s="494"/>
      <c r="K109" s="494"/>
      <c r="L109" s="494"/>
      <c r="M109" s="494"/>
      <c r="N109" s="494"/>
      <c r="O109" s="494"/>
      <c r="P109" s="494"/>
      <c r="Q109" s="494"/>
      <c r="R109" s="494"/>
    </row>
    <row r="110" spans="1:18" s="23" customFormat="1" ht="3" customHeight="1">
      <c r="A110" s="9"/>
      <c r="B110" s="10"/>
      <c r="C110" s="495"/>
      <c r="D110" s="495"/>
      <c r="E110" s="495"/>
      <c r="F110" s="496"/>
      <c r="G110" s="496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11"/>
    </row>
    <row r="111" spans="1:18" s="23" customFormat="1" ht="10.5" customHeight="1">
      <c r="A111" s="497"/>
      <c r="B111" s="10"/>
      <c r="C111" s="498" t="s">
        <v>15</v>
      </c>
      <c r="D111" s="498"/>
      <c r="E111" s="498"/>
      <c r="F111" s="499" t="s">
        <v>16</v>
      </c>
      <c r="G111" s="499"/>
      <c r="H111" s="500">
        <v>126810</v>
      </c>
      <c r="I111" s="500"/>
      <c r="J111" s="498" t="s">
        <v>17</v>
      </c>
      <c r="K111" s="498"/>
      <c r="L111" s="474">
        <v>234548.98</v>
      </c>
      <c r="M111" s="474"/>
      <c r="N111" s="474">
        <v>250226.07</v>
      </c>
      <c r="O111" s="474"/>
      <c r="P111" s="474">
        <v>242226.07</v>
      </c>
      <c r="Q111" s="474"/>
      <c r="R111" s="12">
        <v>237226.07</v>
      </c>
    </row>
    <row r="112" spans="1:18" s="23" customFormat="1" ht="10.5" customHeight="1">
      <c r="A112" s="497"/>
      <c r="B112" s="10"/>
      <c r="C112" s="498"/>
      <c r="D112" s="498"/>
      <c r="E112" s="498"/>
      <c r="F112" s="499"/>
      <c r="G112" s="499"/>
      <c r="H112" s="500"/>
      <c r="I112" s="500"/>
      <c r="J112" s="501" t="s">
        <v>18</v>
      </c>
      <c r="K112" s="501"/>
      <c r="L112" s="502"/>
      <c r="M112" s="502"/>
      <c r="N112" s="503">
        <v>56756.07</v>
      </c>
      <c r="O112" s="503"/>
      <c r="P112" s="503">
        <v>32676.07</v>
      </c>
      <c r="Q112" s="503"/>
      <c r="R112" s="13">
        <v>0</v>
      </c>
    </row>
    <row r="113" spans="1:18" s="23" customFormat="1" ht="10.5" customHeight="1">
      <c r="A113" s="497"/>
      <c r="B113" s="10"/>
      <c r="C113" s="498"/>
      <c r="D113" s="498"/>
      <c r="E113" s="498"/>
      <c r="F113" s="499"/>
      <c r="G113" s="499"/>
      <c r="H113" s="500"/>
      <c r="I113" s="500"/>
      <c r="J113" s="501" t="s">
        <v>19</v>
      </c>
      <c r="K113" s="501"/>
      <c r="L113" s="503" t="s">
        <v>20</v>
      </c>
      <c r="M113" s="503"/>
      <c r="N113" s="503" t="s">
        <v>20</v>
      </c>
      <c r="O113" s="503"/>
      <c r="P113" s="503" t="s">
        <v>20</v>
      </c>
      <c r="Q113" s="503"/>
      <c r="R113" s="13" t="s">
        <v>20</v>
      </c>
    </row>
    <row r="114" spans="1:18" s="23" customFormat="1" ht="10.5" customHeight="1">
      <c r="A114" s="497"/>
      <c r="B114" s="10"/>
      <c r="C114" s="498"/>
      <c r="D114" s="498"/>
      <c r="E114" s="498"/>
      <c r="F114" s="499"/>
      <c r="G114" s="499"/>
      <c r="H114" s="500"/>
      <c r="I114" s="500"/>
      <c r="J114" s="498" t="s">
        <v>21</v>
      </c>
      <c r="K114" s="498"/>
      <c r="L114" s="474">
        <v>327880.86</v>
      </c>
      <c r="M114" s="474"/>
      <c r="N114" s="474">
        <v>377036.07</v>
      </c>
      <c r="O114" s="474"/>
      <c r="P114" s="495"/>
      <c r="Q114" s="495"/>
      <c r="R114" s="11"/>
    </row>
    <row r="115" spans="1:18" s="23" customFormat="1" ht="10.5" customHeight="1">
      <c r="A115" s="9"/>
      <c r="B115" s="10"/>
      <c r="C115" s="495"/>
      <c r="D115" s="495"/>
      <c r="E115" s="495"/>
      <c r="F115" s="504"/>
      <c r="G115" s="504"/>
      <c r="H115" s="505"/>
      <c r="I115" s="505"/>
      <c r="J115" s="495"/>
      <c r="K115" s="495"/>
      <c r="L115" s="495"/>
      <c r="M115" s="495"/>
      <c r="N115" s="495"/>
      <c r="O115" s="495"/>
      <c r="P115" s="495"/>
      <c r="Q115" s="495"/>
      <c r="R115" s="11"/>
    </row>
    <row r="116" spans="1:18" s="23" customFormat="1" ht="7.5" customHeight="1">
      <c r="A116" s="14"/>
      <c r="B116" s="15"/>
      <c r="C116" s="506"/>
      <c r="D116" s="506"/>
      <c r="E116" s="506"/>
      <c r="F116" s="506"/>
      <c r="G116" s="506"/>
      <c r="H116" s="507"/>
      <c r="I116" s="507"/>
      <c r="J116" s="508"/>
      <c r="K116" s="508"/>
      <c r="L116" s="509"/>
      <c r="M116" s="509"/>
      <c r="N116" s="508"/>
      <c r="O116" s="508"/>
      <c r="P116" s="508"/>
      <c r="Q116" s="508"/>
      <c r="R116" s="16"/>
    </row>
    <row r="117" spans="1:18" s="23" customFormat="1" ht="10.5" customHeight="1">
      <c r="A117" s="510"/>
      <c r="B117" s="511"/>
      <c r="C117" s="512" t="s">
        <v>48</v>
      </c>
      <c r="D117" s="512"/>
      <c r="E117" s="512"/>
      <c r="F117" s="512" t="s">
        <v>47</v>
      </c>
      <c r="G117" s="512"/>
      <c r="H117" s="513">
        <v>126810</v>
      </c>
      <c r="I117" s="513"/>
      <c r="J117" s="514" t="s">
        <v>17</v>
      </c>
      <c r="K117" s="514"/>
      <c r="L117" s="516">
        <v>234548.98</v>
      </c>
      <c r="M117" s="516"/>
      <c r="N117" s="516">
        <v>250226.07</v>
      </c>
      <c r="O117" s="516"/>
      <c r="P117" s="516">
        <v>242226.07</v>
      </c>
      <c r="Q117" s="516"/>
      <c r="R117" s="17">
        <v>237226.07</v>
      </c>
    </row>
    <row r="118" spans="1:18" s="23" customFormat="1" ht="10.5" customHeight="1">
      <c r="A118" s="510"/>
      <c r="B118" s="511"/>
      <c r="C118" s="512"/>
      <c r="D118" s="512"/>
      <c r="E118" s="512"/>
      <c r="F118" s="512"/>
      <c r="G118" s="512"/>
      <c r="H118" s="513"/>
      <c r="I118" s="513"/>
      <c r="J118" s="515" t="s">
        <v>18</v>
      </c>
      <c r="K118" s="515"/>
      <c r="L118" s="517"/>
      <c r="M118" s="517"/>
      <c r="N118" s="518">
        <v>56756.07</v>
      </c>
      <c r="O118" s="518"/>
      <c r="P118" s="518">
        <v>32676.07</v>
      </c>
      <c r="Q118" s="518"/>
      <c r="R118" s="18">
        <v>0</v>
      </c>
    </row>
    <row r="119" spans="1:18" s="23" customFormat="1" ht="10.5" customHeight="1">
      <c r="A119" s="510"/>
      <c r="B119" s="511"/>
      <c r="C119" s="512"/>
      <c r="D119" s="512"/>
      <c r="E119" s="512"/>
      <c r="F119" s="512"/>
      <c r="G119" s="512"/>
      <c r="H119" s="513"/>
      <c r="I119" s="513"/>
      <c r="J119" s="515" t="s">
        <v>19</v>
      </c>
      <c r="K119" s="515"/>
      <c r="L119" s="518" t="s">
        <v>20</v>
      </c>
      <c r="M119" s="518"/>
      <c r="N119" s="518" t="s">
        <v>20</v>
      </c>
      <c r="O119" s="518"/>
      <c r="P119" s="518" t="s">
        <v>20</v>
      </c>
      <c r="Q119" s="518"/>
      <c r="R119" s="18" t="s">
        <v>20</v>
      </c>
    </row>
    <row r="120" spans="1:18" s="23" customFormat="1" ht="10.5" customHeight="1">
      <c r="A120" s="510"/>
      <c r="B120" s="511"/>
      <c r="C120" s="512"/>
      <c r="D120" s="512"/>
      <c r="E120" s="512"/>
      <c r="F120" s="512"/>
      <c r="G120" s="512"/>
      <c r="H120" s="513"/>
      <c r="I120" s="513"/>
      <c r="J120" s="519" t="s">
        <v>21</v>
      </c>
      <c r="K120" s="519"/>
      <c r="L120" s="520">
        <v>327880.86</v>
      </c>
      <c r="M120" s="520"/>
      <c r="N120" s="520">
        <v>377036.07</v>
      </c>
      <c r="O120" s="520"/>
      <c r="P120" s="507"/>
      <c r="Q120" s="507"/>
      <c r="R120" s="19"/>
    </row>
    <row r="121" spans="1:18" s="23" customFormat="1" ht="18" customHeight="1"/>
    <row r="122" spans="1:18" s="23" customFormat="1" ht="15" customHeight="1">
      <c r="A122" s="7" t="s">
        <v>49</v>
      </c>
      <c r="B122" s="8"/>
      <c r="C122" s="492" t="s">
        <v>50</v>
      </c>
      <c r="D122" s="492"/>
      <c r="E122" s="492"/>
      <c r="F122" s="494" t="s">
        <v>51</v>
      </c>
      <c r="G122" s="494"/>
      <c r="H122" s="494"/>
      <c r="I122" s="494"/>
      <c r="J122" s="494"/>
      <c r="K122" s="494"/>
      <c r="L122" s="494"/>
      <c r="M122" s="494"/>
      <c r="N122" s="494"/>
      <c r="O122" s="494"/>
      <c r="P122" s="494"/>
      <c r="Q122" s="494"/>
      <c r="R122" s="494"/>
    </row>
    <row r="123" spans="1:18" s="23" customFormat="1" ht="3" customHeight="1">
      <c r="A123" s="9"/>
      <c r="B123" s="10"/>
      <c r="C123" s="495"/>
      <c r="D123" s="495"/>
      <c r="E123" s="495"/>
      <c r="F123" s="496"/>
      <c r="G123" s="496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11"/>
    </row>
    <row r="124" spans="1:18" s="23" customFormat="1" ht="10.5" customHeight="1">
      <c r="A124" s="497"/>
      <c r="B124" s="10"/>
      <c r="C124" s="498" t="s">
        <v>15</v>
      </c>
      <c r="D124" s="498"/>
      <c r="E124" s="498"/>
      <c r="F124" s="499" t="s">
        <v>16</v>
      </c>
      <c r="G124" s="499"/>
      <c r="H124" s="500">
        <v>3830</v>
      </c>
      <c r="I124" s="500"/>
      <c r="J124" s="498" t="s">
        <v>17</v>
      </c>
      <c r="K124" s="498"/>
      <c r="L124" s="474">
        <v>41970.19</v>
      </c>
      <c r="M124" s="474"/>
      <c r="N124" s="474">
        <v>35930</v>
      </c>
      <c r="O124" s="474"/>
      <c r="P124" s="474">
        <v>36300</v>
      </c>
      <c r="Q124" s="474"/>
      <c r="R124" s="12">
        <v>35300</v>
      </c>
    </row>
    <row r="125" spans="1:18" s="23" customFormat="1" ht="10.5" customHeight="1">
      <c r="A125" s="497"/>
      <c r="B125" s="10"/>
      <c r="C125" s="498"/>
      <c r="D125" s="498"/>
      <c r="E125" s="498"/>
      <c r="F125" s="499"/>
      <c r="G125" s="499"/>
      <c r="H125" s="500"/>
      <c r="I125" s="500"/>
      <c r="J125" s="501" t="s">
        <v>18</v>
      </c>
      <c r="K125" s="501"/>
      <c r="L125" s="502"/>
      <c r="M125" s="502"/>
      <c r="N125" s="503">
        <v>0</v>
      </c>
      <c r="O125" s="503"/>
      <c r="P125" s="503">
        <v>0</v>
      </c>
      <c r="Q125" s="503"/>
      <c r="R125" s="13">
        <v>0</v>
      </c>
    </row>
    <row r="126" spans="1:18" s="23" customFormat="1" ht="10.5" customHeight="1">
      <c r="A126" s="497"/>
      <c r="B126" s="10"/>
      <c r="C126" s="498"/>
      <c r="D126" s="498"/>
      <c r="E126" s="498"/>
      <c r="F126" s="499"/>
      <c r="G126" s="499"/>
      <c r="H126" s="500"/>
      <c r="I126" s="500"/>
      <c r="J126" s="501" t="s">
        <v>19</v>
      </c>
      <c r="K126" s="501"/>
      <c r="L126" s="503" t="s">
        <v>20</v>
      </c>
      <c r="M126" s="503"/>
      <c r="N126" s="503" t="s">
        <v>20</v>
      </c>
      <c r="O126" s="503"/>
      <c r="P126" s="503" t="s">
        <v>20</v>
      </c>
      <c r="Q126" s="503"/>
      <c r="R126" s="13" t="s">
        <v>20</v>
      </c>
    </row>
    <row r="127" spans="1:18" s="23" customFormat="1" ht="10.5" customHeight="1">
      <c r="A127" s="497"/>
      <c r="B127" s="10"/>
      <c r="C127" s="498"/>
      <c r="D127" s="498"/>
      <c r="E127" s="498"/>
      <c r="F127" s="499"/>
      <c r="G127" s="499"/>
      <c r="H127" s="500"/>
      <c r="I127" s="500"/>
      <c r="J127" s="498" t="s">
        <v>21</v>
      </c>
      <c r="K127" s="498"/>
      <c r="L127" s="474">
        <v>43590.19</v>
      </c>
      <c r="M127" s="474"/>
      <c r="N127" s="474">
        <v>39760</v>
      </c>
      <c r="O127" s="474"/>
      <c r="P127" s="495"/>
      <c r="Q127" s="495"/>
      <c r="R127" s="11"/>
    </row>
    <row r="128" spans="1:18" s="23" customFormat="1" ht="10.5" customHeight="1">
      <c r="A128" s="9"/>
      <c r="B128" s="10"/>
      <c r="C128" s="495"/>
      <c r="D128" s="495"/>
      <c r="E128" s="495"/>
      <c r="F128" s="504"/>
      <c r="G128" s="504"/>
      <c r="H128" s="505"/>
      <c r="I128" s="505"/>
      <c r="J128" s="495"/>
      <c r="K128" s="495"/>
      <c r="L128" s="495"/>
      <c r="M128" s="495"/>
      <c r="N128" s="495"/>
      <c r="O128" s="495"/>
      <c r="P128" s="495"/>
      <c r="Q128" s="495"/>
      <c r="R128" s="11"/>
    </row>
    <row r="129" spans="1:18" s="23" customFormat="1" ht="3" customHeight="1">
      <c r="A129" s="9"/>
      <c r="B129" s="10"/>
      <c r="C129" s="495"/>
      <c r="D129" s="495"/>
      <c r="E129" s="495"/>
      <c r="F129" s="496"/>
      <c r="G129" s="496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11"/>
    </row>
    <row r="130" spans="1:18" s="23" customFormat="1" ht="10.5" customHeight="1">
      <c r="A130" s="497"/>
      <c r="B130" s="10"/>
      <c r="C130" s="498" t="s">
        <v>30</v>
      </c>
      <c r="D130" s="498"/>
      <c r="E130" s="498"/>
      <c r="F130" s="499" t="s">
        <v>31</v>
      </c>
      <c r="G130" s="499"/>
      <c r="H130" s="500">
        <v>0</v>
      </c>
      <c r="I130" s="500"/>
      <c r="J130" s="498" t="s">
        <v>17</v>
      </c>
      <c r="K130" s="498"/>
      <c r="L130" s="474">
        <v>22878.800000000003</v>
      </c>
      <c r="M130" s="474"/>
      <c r="N130" s="474">
        <v>5000</v>
      </c>
      <c r="O130" s="474"/>
      <c r="P130" s="474">
        <v>4000</v>
      </c>
      <c r="Q130" s="474"/>
      <c r="R130" s="12">
        <v>4000</v>
      </c>
    </row>
    <row r="131" spans="1:18" s="23" customFormat="1" ht="10.5" customHeight="1">
      <c r="A131" s="497"/>
      <c r="B131" s="10"/>
      <c r="C131" s="498"/>
      <c r="D131" s="498"/>
      <c r="E131" s="498"/>
      <c r="F131" s="499"/>
      <c r="G131" s="499"/>
      <c r="H131" s="500"/>
      <c r="I131" s="500"/>
      <c r="J131" s="501" t="s">
        <v>18</v>
      </c>
      <c r="K131" s="501"/>
      <c r="L131" s="502"/>
      <c r="M131" s="502"/>
      <c r="N131" s="503">
        <v>0</v>
      </c>
      <c r="O131" s="503"/>
      <c r="P131" s="503">
        <v>0</v>
      </c>
      <c r="Q131" s="503"/>
      <c r="R131" s="13">
        <v>0</v>
      </c>
    </row>
    <row r="132" spans="1:18" s="23" customFormat="1" ht="10.5" customHeight="1">
      <c r="A132" s="497"/>
      <c r="B132" s="10"/>
      <c r="C132" s="498"/>
      <c r="D132" s="498"/>
      <c r="E132" s="498"/>
      <c r="F132" s="499"/>
      <c r="G132" s="499"/>
      <c r="H132" s="500"/>
      <c r="I132" s="500"/>
      <c r="J132" s="501" t="s">
        <v>19</v>
      </c>
      <c r="K132" s="501"/>
      <c r="L132" s="503" t="s">
        <v>20</v>
      </c>
      <c r="M132" s="503"/>
      <c r="N132" s="503" t="s">
        <v>20</v>
      </c>
      <c r="O132" s="503"/>
      <c r="P132" s="503" t="s">
        <v>20</v>
      </c>
      <c r="Q132" s="503"/>
      <c r="R132" s="13" t="s">
        <v>20</v>
      </c>
    </row>
    <row r="133" spans="1:18" s="23" customFormat="1" ht="10.5" customHeight="1">
      <c r="A133" s="497"/>
      <c r="B133" s="10"/>
      <c r="C133" s="498"/>
      <c r="D133" s="498"/>
      <c r="E133" s="498"/>
      <c r="F133" s="499"/>
      <c r="G133" s="499"/>
      <c r="H133" s="500"/>
      <c r="I133" s="500"/>
      <c r="J133" s="498" t="s">
        <v>21</v>
      </c>
      <c r="K133" s="498"/>
      <c r="L133" s="474">
        <v>38543.600000000006</v>
      </c>
      <c r="M133" s="474"/>
      <c r="N133" s="474">
        <v>5000</v>
      </c>
      <c r="O133" s="474"/>
      <c r="P133" s="495"/>
      <c r="Q133" s="495"/>
      <c r="R133" s="11"/>
    </row>
    <row r="134" spans="1:18" s="23" customFormat="1" ht="10.5" customHeight="1">
      <c r="A134" s="9"/>
      <c r="B134" s="10"/>
      <c r="C134" s="495"/>
      <c r="D134" s="495"/>
      <c r="E134" s="495"/>
      <c r="F134" s="504"/>
      <c r="G134" s="504"/>
      <c r="H134" s="505"/>
      <c r="I134" s="505"/>
      <c r="J134" s="495"/>
      <c r="K134" s="495"/>
      <c r="L134" s="495"/>
      <c r="M134" s="495"/>
      <c r="N134" s="495"/>
      <c r="O134" s="495"/>
      <c r="P134" s="495"/>
      <c r="Q134" s="495"/>
      <c r="R134" s="11"/>
    </row>
    <row r="135" spans="1:18" s="23" customFormat="1" ht="7.5" customHeight="1">
      <c r="A135" s="14"/>
      <c r="B135" s="15"/>
      <c r="C135" s="506"/>
      <c r="D135" s="506"/>
      <c r="E135" s="506"/>
      <c r="F135" s="506"/>
      <c r="G135" s="506"/>
      <c r="H135" s="507"/>
      <c r="I135" s="507"/>
      <c r="J135" s="508"/>
      <c r="K135" s="508"/>
      <c r="L135" s="509"/>
      <c r="M135" s="509"/>
      <c r="N135" s="508"/>
      <c r="O135" s="508"/>
      <c r="P135" s="508"/>
      <c r="Q135" s="508"/>
      <c r="R135" s="16"/>
    </row>
    <row r="136" spans="1:18" s="23" customFormat="1" ht="10.5" customHeight="1">
      <c r="A136" s="510"/>
      <c r="B136" s="511"/>
      <c r="C136" s="512" t="s">
        <v>52</v>
      </c>
      <c r="D136" s="512"/>
      <c r="E136" s="512"/>
      <c r="F136" s="512" t="s">
        <v>51</v>
      </c>
      <c r="G136" s="512"/>
      <c r="H136" s="513">
        <v>3830</v>
      </c>
      <c r="I136" s="513"/>
      <c r="J136" s="514" t="s">
        <v>17</v>
      </c>
      <c r="K136" s="514"/>
      <c r="L136" s="516">
        <v>64848.990000000005</v>
      </c>
      <c r="M136" s="516"/>
      <c r="N136" s="516">
        <v>40930</v>
      </c>
      <c r="O136" s="516"/>
      <c r="P136" s="516">
        <v>40300</v>
      </c>
      <c r="Q136" s="516"/>
      <c r="R136" s="17">
        <v>39300</v>
      </c>
    </row>
    <row r="137" spans="1:18" s="23" customFormat="1" ht="10.5" customHeight="1">
      <c r="A137" s="510"/>
      <c r="B137" s="511"/>
      <c r="C137" s="512"/>
      <c r="D137" s="512"/>
      <c r="E137" s="512"/>
      <c r="F137" s="512"/>
      <c r="G137" s="512"/>
      <c r="H137" s="513"/>
      <c r="I137" s="513"/>
      <c r="J137" s="515" t="s">
        <v>18</v>
      </c>
      <c r="K137" s="515"/>
      <c r="L137" s="517"/>
      <c r="M137" s="517"/>
      <c r="N137" s="518">
        <v>0</v>
      </c>
      <c r="O137" s="518"/>
      <c r="P137" s="518">
        <v>0</v>
      </c>
      <c r="Q137" s="518"/>
      <c r="R137" s="18">
        <v>0</v>
      </c>
    </row>
    <row r="138" spans="1:18" s="23" customFormat="1" ht="10.5" customHeight="1">
      <c r="A138" s="510"/>
      <c r="B138" s="511"/>
      <c r="C138" s="512"/>
      <c r="D138" s="512"/>
      <c r="E138" s="512"/>
      <c r="F138" s="512"/>
      <c r="G138" s="512"/>
      <c r="H138" s="513"/>
      <c r="I138" s="513"/>
      <c r="J138" s="515" t="s">
        <v>19</v>
      </c>
      <c r="K138" s="515"/>
      <c r="L138" s="518" t="s">
        <v>20</v>
      </c>
      <c r="M138" s="518"/>
      <c r="N138" s="518" t="s">
        <v>20</v>
      </c>
      <c r="O138" s="518"/>
      <c r="P138" s="518" t="s">
        <v>20</v>
      </c>
      <c r="Q138" s="518"/>
      <c r="R138" s="18" t="s">
        <v>20</v>
      </c>
    </row>
    <row r="139" spans="1:18" s="23" customFormat="1" ht="10.5" customHeight="1">
      <c r="A139" s="510"/>
      <c r="B139" s="511"/>
      <c r="C139" s="512"/>
      <c r="D139" s="512"/>
      <c r="E139" s="512"/>
      <c r="F139" s="512"/>
      <c r="G139" s="512"/>
      <c r="H139" s="513"/>
      <c r="I139" s="513"/>
      <c r="J139" s="519" t="s">
        <v>21</v>
      </c>
      <c r="K139" s="519"/>
      <c r="L139" s="520">
        <v>82133.790000000008</v>
      </c>
      <c r="M139" s="520"/>
      <c r="N139" s="520">
        <v>44760</v>
      </c>
      <c r="O139" s="520"/>
      <c r="P139" s="507"/>
      <c r="Q139" s="507"/>
      <c r="R139" s="19"/>
    </row>
    <row r="140" spans="1:18" s="23" customFormat="1" ht="6.75" customHeight="1"/>
    <row r="141" spans="1:18" s="23" customFormat="1" ht="5.85" customHeight="1"/>
    <row r="142" spans="1:18" s="23" customFormat="1" ht="10.5" customHeight="1">
      <c r="A142" s="539"/>
      <c r="B142" s="540" t="s">
        <v>53</v>
      </c>
      <c r="C142" s="540"/>
      <c r="D142" s="540"/>
      <c r="E142" s="540"/>
      <c r="F142" s="476" t="s">
        <v>11</v>
      </c>
      <c r="G142" s="476"/>
      <c r="H142" s="541">
        <v>2232660</v>
      </c>
      <c r="I142" s="541"/>
      <c r="J142" s="542" t="s">
        <v>17</v>
      </c>
      <c r="K142" s="542"/>
      <c r="L142" s="543">
        <v>22556843.709999997</v>
      </c>
      <c r="M142" s="543"/>
      <c r="N142" s="543">
        <v>23334104</v>
      </c>
      <c r="O142" s="543"/>
      <c r="P142" s="543">
        <v>21430507.52</v>
      </c>
      <c r="Q142" s="543"/>
      <c r="R142" s="20">
        <v>21392786.000000004</v>
      </c>
    </row>
    <row r="143" spans="1:18" s="23" customFormat="1" ht="10.5" customHeight="1">
      <c r="A143" s="539"/>
      <c r="B143" s="540"/>
      <c r="C143" s="540"/>
      <c r="D143" s="540"/>
      <c r="E143" s="540"/>
      <c r="F143" s="476"/>
      <c r="G143" s="476"/>
      <c r="H143" s="541"/>
      <c r="I143" s="541"/>
      <c r="J143" s="544" t="s">
        <v>18</v>
      </c>
      <c r="K143" s="544"/>
      <c r="L143" s="546"/>
      <c r="M143" s="546"/>
      <c r="N143" s="545">
        <v>2975747.9999999995</v>
      </c>
      <c r="O143" s="545"/>
      <c r="P143" s="545">
        <v>1982181.7200000002</v>
      </c>
      <c r="Q143" s="545"/>
      <c r="R143" s="21">
        <v>200797.59</v>
      </c>
    </row>
    <row r="144" spans="1:18" s="23" customFormat="1" ht="10.5" customHeight="1">
      <c r="A144" s="539"/>
      <c r="B144" s="540"/>
      <c r="C144" s="540"/>
      <c r="D144" s="540"/>
      <c r="E144" s="540"/>
      <c r="F144" s="476"/>
      <c r="G144" s="476"/>
      <c r="H144" s="541"/>
      <c r="I144" s="541"/>
      <c r="J144" s="544" t="s">
        <v>19</v>
      </c>
      <c r="K144" s="544"/>
      <c r="L144" s="545">
        <v>186999.07</v>
      </c>
      <c r="M144" s="545"/>
      <c r="N144" s="545">
        <v>591.92000000000007</v>
      </c>
      <c r="O144" s="545"/>
      <c r="P144" s="545">
        <v>0</v>
      </c>
      <c r="Q144" s="545"/>
      <c r="R144" s="21">
        <v>0</v>
      </c>
    </row>
    <row r="145" spans="1:18" s="23" customFormat="1" ht="10.5" customHeight="1">
      <c r="A145" s="539"/>
      <c r="B145" s="540"/>
      <c r="C145" s="540"/>
      <c r="D145" s="540"/>
      <c r="E145" s="540"/>
      <c r="F145" s="476"/>
      <c r="G145" s="476"/>
      <c r="H145" s="541"/>
      <c r="I145" s="541"/>
      <c r="J145" s="547" t="s">
        <v>21</v>
      </c>
      <c r="K145" s="547"/>
      <c r="L145" s="548">
        <v>23812641.209999993</v>
      </c>
      <c r="M145" s="548"/>
      <c r="N145" s="548">
        <v>25566172.079999998</v>
      </c>
      <c r="O145" s="548"/>
      <c r="P145" s="549"/>
      <c r="Q145" s="549"/>
      <c r="R145" s="22"/>
    </row>
    <row r="146" spans="1:18" s="23" customFormat="1" ht="14.25" customHeight="1"/>
    <row r="147" spans="1:18" s="23" customFormat="1" ht="6.75" hidden="1" customHeight="1"/>
    <row r="148" spans="1:18" s="23" customFormat="1" ht="3" customHeight="1">
      <c r="A148" s="4"/>
      <c r="B148" s="493"/>
      <c r="C148" s="493"/>
      <c r="D148" s="5" t="s">
        <v>8</v>
      </c>
      <c r="E148" s="4"/>
      <c r="F148" s="5" t="s">
        <v>9</v>
      </c>
      <c r="G148" s="493"/>
      <c r="H148" s="493"/>
      <c r="I148" s="493"/>
      <c r="J148" s="493"/>
      <c r="K148" s="493"/>
      <c r="L148" s="493"/>
      <c r="M148" s="493"/>
      <c r="N148" s="493"/>
      <c r="O148" s="493"/>
      <c r="P148" s="493"/>
      <c r="Q148" s="493"/>
      <c r="R148" s="493"/>
    </row>
    <row r="149" spans="1:18" s="23" customFormat="1" ht="13.5" customHeight="1">
      <c r="A149" s="3"/>
      <c r="B149" s="479" t="s">
        <v>54</v>
      </c>
      <c r="C149" s="479"/>
      <c r="D149" s="479"/>
      <c r="E149" s="6"/>
      <c r="F149" s="471" t="s">
        <v>55</v>
      </c>
      <c r="G149" s="471"/>
      <c r="H149" s="471"/>
      <c r="I149" s="471"/>
      <c r="J149" s="471"/>
      <c r="K149" s="471"/>
      <c r="L149" s="471"/>
      <c r="M149" s="471"/>
      <c r="N149" s="471"/>
      <c r="O149" s="471"/>
      <c r="P149" s="471"/>
      <c r="Q149" s="471"/>
      <c r="R149" s="471"/>
    </row>
    <row r="150" spans="1:18" s="23" customFormat="1" ht="12.6" customHeight="1"/>
    <row r="151" spans="1:18" s="23" customFormat="1" ht="15" customHeight="1">
      <c r="A151" s="7" t="s">
        <v>56</v>
      </c>
      <c r="B151" s="8"/>
      <c r="C151" s="492" t="s">
        <v>13</v>
      </c>
      <c r="D151" s="492"/>
      <c r="E151" s="492"/>
      <c r="F151" s="494" t="s">
        <v>57</v>
      </c>
      <c r="G151" s="494"/>
      <c r="H151" s="494"/>
      <c r="I151" s="494"/>
      <c r="J151" s="494"/>
      <c r="K151" s="494"/>
      <c r="L151" s="494"/>
      <c r="M151" s="494"/>
      <c r="N151" s="494"/>
      <c r="O151" s="494"/>
      <c r="P151" s="494"/>
      <c r="Q151" s="494"/>
      <c r="R151" s="494"/>
    </row>
    <row r="152" spans="1:18" s="23" customFormat="1" ht="3" customHeight="1">
      <c r="A152" s="9"/>
      <c r="B152" s="10"/>
      <c r="C152" s="495"/>
      <c r="D152" s="495"/>
      <c r="E152" s="495"/>
      <c r="F152" s="496"/>
      <c r="G152" s="496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11"/>
    </row>
    <row r="153" spans="1:18" s="23" customFormat="1" ht="10.5" customHeight="1">
      <c r="A153" s="497"/>
      <c r="B153" s="10"/>
      <c r="C153" s="498" t="s">
        <v>15</v>
      </c>
      <c r="D153" s="498"/>
      <c r="E153" s="498"/>
      <c r="F153" s="499" t="s">
        <v>16</v>
      </c>
      <c r="G153" s="499"/>
      <c r="H153" s="500">
        <v>0</v>
      </c>
      <c r="I153" s="500"/>
      <c r="J153" s="498" t="s">
        <v>17</v>
      </c>
      <c r="K153" s="498"/>
      <c r="L153" s="474">
        <v>0</v>
      </c>
      <c r="M153" s="474"/>
      <c r="N153" s="474">
        <v>0</v>
      </c>
      <c r="O153" s="474"/>
      <c r="P153" s="474">
        <v>0</v>
      </c>
      <c r="Q153" s="474"/>
      <c r="R153" s="12">
        <v>0</v>
      </c>
    </row>
    <row r="154" spans="1:18" s="23" customFormat="1" ht="10.5" customHeight="1">
      <c r="A154" s="497"/>
      <c r="B154" s="10"/>
      <c r="C154" s="498"/>
      <c r="D154" s="498"/>
      <c r="E154" s="498"/>
      <c r="F154" s="499"/>
      <c r="G154" s="499"/>
      <c r="H154" s="500"/>
      <c r="I154" s="500"/>
      <c r="J154" s="501" t="s">
        <v>18</v>
      </c>
      <c r="K154" s="501"/>
      <c r="L154" s="502"/>
      <c r="M154" s="502"/>
      <c r="N154" s="503">
        <v>0</v>
      </c>
      <c r="O154" s="503"/>
      <c r="P154" s="503">
        <v>0</v>
      </c>
      <c r="Q154" s="503"/>
      <c r="R154" s="13">
        <v>0</v>
      </c>
    </row>
    <row r="155" spans="1:18" s="23" customFormat="1" ht="10.5" customHeight="1">
      <c r="A155" s="497"/>
      <c r="B155" s="10"/>
      <c r="C155" s="498"/>
      <c r="D155" s="498"/>
      <c r="E155" s="498"/>
      <c r="F155" s="499"/>
      <c r="G155" s="499"/>
      <c r="H155" s="500"/>
      <c r="I155" s="500"/>
      <c r="J155" s="501" t="s">
        <v>19</v>
      </c>
      <c r="K155" s="501"/>
      <c r="L155" s="503" t="s">
        <v>20</v>
      </c>
      <c r="M155" s="503"/>
      <c r="N155" s="503" t="s">
        <v>20</v>
      </c>
      <c r="O155" s="503"/>
      <c r="P155" s="503" t="s">
        <v>20</v>
      </c>
      <c r="Q155" s="503"/>
      <c r="R155" s="13" t="s">
        <v>20</v>
      </c>
    </row>
    <row r="156" spans="1:18" s="23" customFormat="1" ht="10.5" customHeight="1">
      <c r="A156" s="497"/>
      <c r="B156" s="10"/>
      <c r="C156" s="498"/>
      <c r="D156" s="498"/>
      <c r="E156" s="498"/>
      <c r="F156" s="499"/>
      <c r="G156" s="499"/>
      <c r="H156" s="500"/>
      <c r="I156" s="500"/>
      <c r="J156" s="498" t="s">
        <v>21</v>
      </c>
      <c r="K156" s="498"/>
      <c r="L156" s="474">
        <v>0</v>
      </c>
      <c r="M156" s="474"/>
      <c r="N156" s="474">
        <v>0</v>
      </c>
      <c r="O156" s="474"/>
      <c r="P156" s="495"/>
      <c r="Q156" s="495"/>
      <c r="R156" s="11"/>
    </row>
    <row r="157" spans="1:18" s="23" customFormat="1" ht="10.5" customHeight="1">
      <c r="A157" s="9"/>
      <c r="B157" s="10"/>
      <c r="C157" s="495"/>
      <c r="D157" s="495"/>
      <c r="E157" s="495"/>
      <c r="F157" s="504"/>
      <c r="G157" s="504"/>
      <c r="H157" s="505"/>
      <c r="I157" s="505"/>
      <c r="J157" s="495"/>
      <c r="K157" s="495"/>
      <c r="L157" s="495"/>
      <c r="M157" s="495"/>
      <c r="N157" s="495"/>
      <c r="O157" s="495"/>
      <c r="P157" s="495"/>
      <c r="Q157" s="495"/>
      <c r="R157" s="11"/>
    </row>
    <row r="158" spans="1:18" s="23" customFormat="1" ht="3" customHeight="1">
      <c r="A158" s="9"/>
      <c r="B158" s="10"/>
      <c r="C158" s="495"/>
      <c r="D158" s="495"/>
      <c r="E158" s="495"/>
      <c r="F158" s="496"/>
      <c r="G158" s="496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11"/>
    </row>
    <row r="159" spans="1:18" s="23" customFormat="1" ht="10.5" customHeight="1">
      <c r="A159" s="497"/>
      <c r="B159" s="10"/>
      <c r="C159" s="498" t="s">
        <v>30</v>
      </c>
      <c r="D159" s="498"/>
      <c r="E159" s="498"/>
      <c r="F159" s="499" t="s">
        <v>31</v>
      </c>
      <c r="G159" s="499"/>
      <c r="H159" s="500">
        <v>30000</v>
      </c>
      <c r="I159" s="500"/>
      <c r="J159" s="498" t="s">
        <v>17</v>
      </c>
      <c r="K159" s="498"/>
      <c r="L159" s="474">
        <v>1300000</v>
      </c>
      <c r="M159" s="474"/>
      <c r="N159" s="474">
        <v>100000</v>
      </c>
      <c r="O159" s="474"/>
      <c r="P159" s="474">
        <v>100000</v>
      </c>
      <c r="Q159" s="474"/>
      <c r="R159" s="12">
        <v>100000</v>
      </c>
    </row>
    <row r="160" spans="1:18" s="23" customFormat="1" ht="10.5" customHeight="1">
      <c r="A160" s="497"/>
      <c r="B160" s="10"/>
      <c r="C160" s="498"/>
      <c r="D160" s="498"/>
      <c r="E160" s="498"/>
      <c r="F160" s="499"/>
      <c r="G160" s="499"/>
      <c r="H160" s="500"/>
      <c r="I160" s="500"/>
      <c r="J160" s="501" t="s">
        <v>18</v>
      </c>
      <c r="K160" s="501"/>
      <c r="L160" s="502"/>
      <c r="M160" s="502"/>
      <c r="N160" s="503">
        <v>0</v>
      </c>
      <c r="O160" s="503"/>
      <c r="P160" s="503">
        <v>0</v>
      </c>
      <c r="Q160" s="503"/>
      <c r="R160" s="13">
        <v>0</v>
      </c>
    </row>
    <row r="161" spans="1:18" s="23" customFormat="1" ht="10.5" customHeight="1">
      <c r="A161" s="497"/>
      <c r="B161" s="10"/>
      <c r="C161" s="498"/>
      <c r="D161" s="498"/>
      <c r="E161" s="498"/>
      <c r="F161" s="499"/>
      <c r="G161" s="499"/>
      <c r="H161" s="500"/>
      <c r="I161" s="500"/>
      <c r="J161" s="501" t="s">
        <v>19</v>
      </c>
      <c r="K161" s="501"/>
      <c r="L161" s="503" t="s">
        <v>20</v>
      </c>
      <c r="M161" s="503"/>
      <c r="N161" s="503" t="s">
        <v>20</v>
      </c>
      <c r="O161" s="503"/>
      <c r="P161" s="503" t="s">
        <v>20</v>
      </c>
      <c r="Q161" s="503"/>
      <c r="R161" s="13" t="s">
        <v>20</v>
      </c>
    </row>
    <row r="162" spans="1:18" s="23" customFormat="1" ht="10.5" customHeight="1">
      <c r="A162" s="497"/>
      <c r="B162" s="10"/>
      <c r="C162" s="498"/>
      <c r="D162" s="498"/>
      <c r="E162" s="498"/>
      <c r="F162" s="499"/>
      <c r="G162" s="499"/>
      <c r="H162" s="500"/>
      <c r="I162" s="500"/>
      <c r="J162" s="498" t="s">
        <v>21</v>
      </c>
      <c r="K162" s="498"/>
      <c r="L162" s="474">
        <v>1300000</v>
      </c>
      <c r="M162" s="474"/>
      <c r="N162" s="474">
        <v>130000</v>
      </c>
      <c r="O162" s="474"/>
      <c r="P162" s="495"/>
      <c r="Q162" s="495"/>
      <c r="R162" s="11"/>
    </row>
    <row r="163" spans="1:18" s="23" customFormat="1" ht="10.5" customHeight="1">
      <c r="A163" s="9"/>
      <c r="B163" s="10"/>
      <c r="C163" s="495"/>
      <c r="D163" s="495"/>
      <c r="E163" s="495"/>
      <c r="F163" s="504"/>
      <c r="G163" s="504"/>
      <c r="H163" s="505"/>
      <c r="I163" s="505"/>
      <c r="J163" s="495"/>
      <c r="K163" s="495"/>
      <c r="L163" s="495"/>
      <c r="M163" s="495"/>
      <c r="N163" s="495"/>
      <c r="O163" s="495"/>
      <c r="P163" s="495"/>
      <c r="Q163" s="495"/>
      <c r="R163" s="11"/>
    </row>
    <row r="164" spans="1:18" s="23" customFormat="1" ht="7.5" customHeight="1">
      <c r="A164" s="14"/>
      <c r="B164" s="15"/>
      <c r="C164" s="506"/>
      <c r="D164" s="506"/>
      <c r="E164" s="506"/>
      <c r="F164" s="506"/>
      <c r="G164" s="506"/>
      <c r="H164" s="507"/>
      <c r="I164" s="507"/>
      <c r="J164" s="508"/>
      <c r="K164" s="508"/>
      <c r="L164" s="509"/>
      <c r="M164" s="509"/>
      <c r="N164" s="508"/>
      <c r="O164" s="508"/>
      <c r="P164" s="508"/>
      <c r="Q164" s="508"/>
      <c r="R164" s="16"/>
    </row>
    <row r="165" spans="1:18" s="23" customFormat="1" ht="10.5" customHeight="1">
      <c r="A165" s="510"/>
      <c r="B165" s="511"/>
      <c r="C165" s="512" t="s">
        <v>22</v>
      </c>
      <c r="D165" s="512"/>
      <c r="E165" s="512"/>
      <c r="F165" s="512" t="s">
        <v>57</v>
      </c>
      <c r="G165" s="512"/>
      <c r="H165" s="513">
        <v>30000</v>
      </c>
      <c r="I165" s="513"/>
      <c r="J165" s="514" t="s">
        <v>17</v>
      </c>
      <c r="K165" s="514"/>
      <c r="L165" s="516">
        <v>1300000</v>
      </c>
      <c r="M165" s="516"/>
      <c r="N165" s="516">
        <v>100000</v>
      </c>
      <c r="O165" s="516"/>
      <c r="P165" s="516">
        <v>100000</v>
      </c>
      <c r="Q165" s="516"/>
      <c r="R165" s="17">
        <v>100000</v>
      </c>
    </row>
    <row r="166" spans="1:18" s="23" customFormat="1" ht="10.5" customHeight="1">
      <c r="A166" s="510"/>
      <c r="B166" s="511"/>
      <c r="C166" s="512"/>
      <c r="D166" s="512"/>
      <c r="E166" s="512"/>
      <c r="F166" s="512"/>
      <c r="G166" s="512"/>
      <c r="H166" s="513"/>
      <c r="I166" s="513"/>
      <c r="J166" s="515" t="s">
        <v>18</v>
      </c>
      <c r="K166" s="515"/>
      <c r="L166" s="517"/>
      <c r="M166" s="517"/>
      <c r="N166" s="518">
        <v>0</v>
      </c>
      <c r="O166" s="518"/>
      <c r="P166" s="518">
        <v>0</v>
      </c>
      <c r="Q166" s="518"/>
      <c r="R166" s="18">
        <v>0</v>
      </c>
    </row>
    <row r="167" spans="1:18" s="23" customFormat="1" ht="10.5" customHeight="1">
      <c r="A167" s="510"/>
      <c r="B167" s="511"/>
      <c r="C167" s="512"/>
      <c r="D167" s="512"/>
      <c r="E167" s="512"/>
      <c r="F167" s="512"/>
      <c r="G167" s="512"/>
      <c r="H167" s="513"/>
      <c r="I167" s="513"/>
      <c r="J167" s="515" t="s">
        <v>19</v>
      </c>
      <c r="K167" s="515"/>
      <c r="L167" s="518" t="s">
        <v>20</v>
      </c>
      <c r="M167" s="518"/>
      <c r="N167" s="518" t="s">
        <v>20</v>
      </c>
      <c r="O167" s="518"/>
      <c r="P167" s="518" t="s">
        <v>20</v>
      </c>
      <c r="Q167" s="518"/>
      <c r="R167" s="18" t="s">
        <v>20</v>
      </c>
    </row>
    <row r="168" spans="1:18" s="23" customFormat="1" ht="10.5" customHeight="1">
      <c r="A168" s="510"/>
      <c r="B168" s="511"/>
      <c r="C168" s="512"/>
      <c r="D168" s="512"/>
      <c r="E168" s="512"/>
      <c r="F168" s="512"/>
      <c r="G168" s="512"/>
      <c r="H168" s="513"/>
      <c r="I168" s="513"/>
      <c r="J168" s="519" t="s">
        <v>21</v>
      </c>
      <c r="K168" s="519"/>
      <c r="L168" s="520">
        <v>1300000</v>
      </c>
      <c r="M168" s="520"/>
      <c r="N168" s="520">
        <v>130000</v>
      </c>
      <c r="O168" s="520"/>
      <c r="P168" s="507"/>
      <c r="Q168" s="507"/>
      <c r="R168" s="19"/>
    </row>
    <row r="169" spans="1:18" s="23" customFormat="1" ht="6.75" customHeight="1"/>
    <row r="170" spans="1:18" s="23" customFormat="1" ht="15" customHeight="1">
      <c r="A170" s="7" t="s">
        <v>58</v>
      </c>
      <c r="B170" s="8"/>
      <c r="C170" s="492" t="s">
        <v>24</v>
      </c>
      <c r="D170" s="492"/>
      <c r="E170" s="492"/>
      <c r="F170" s="494" t="s">
        <v>59</v>
      </c>
      <c r="G170" s="494"/>
      <c r="H170" s="494"/>
      <c r="I170" s="494"/>
      <c r="J170" s="494"/>
      <c r="K170" s="494"/>
      <c r="L170" s="494"/>
      <c r="M170" s="494"/>
      <c r="N170" s="494"/>
      <c r="O170" s="494"/>
      <c r="P170" s="494"/>
      <c r="Q170" s="494"/>
      <c r="R170" s="494"/>
    </row>
    <row r="171" spans="1:18" s="23" customFormat="1" ht="3" customHeight="1">
      <c r="A171" s="9"/>
      <c r="B171" s="10"/>
      <c r="C171" s="495"/>
      <c r="D171" s="495"/>
      <c r="E171" s="495"/>
      <c r="F171" s="496"/>
      <c r="G171" s="496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11"/>
    </row>
    <row r="172" spans="1:18" s="23" customFormat="1" ht="10.5" customHeight="1">
      <c r="A172" s="497"/>
      <c r="B172" s="10"/>
      <c r="C172" s="498" t="s">
        <v>15</v>
      </c>
      <c r="D172" s="498"/>
      <c r="E172" s="498"/>
      <c r="F172" s="499" t="s">
        <v>16</v>
      </c>
      <c r="G172" s="499"/>
      <c r="H172" s="500">
        <v>171484</v>
      </c>
      <c r="I172" s="500"/>
      <c r="J172" s="498" t="s">
        <v>17</v>
      </c>
      <c r="K172" s="498"/>
      <c r="L172" s="474">
        <v>1647499.46</v>
      </c>
      <c r="M172" s="474"/>
      <c r="N172" s="474">
        <v>1289577.5</v>
      </c>
      <c r="O172" s="474"/>
      <c r="P172" s="474">
        <v>1471022.48</v>
      </c>
      <c r="Q172" s="474"/>
      <c r="R172" s="12">
        <v>1318334</v>
      </c>
    </row>
    <row r="173" spans="1:18" s="23" customFormat="1" ht="10.5" customHeight="1">
      <c r="A173" s="497"/>
      <c r="B173" s="10"/>
      <c r="C173" s="498"/>
      <c r="D173" s="498"/>
      <c r="E173" s="498"/>
      <c r="F173" s="499"/>
      <c r="G173" s="499"/>
      <c r="H173" s="500"/>
      <c r="I173" s="500"/>
      <c r="J173" s="501" t="s">
        <v>18</v>
      </c>
      <c r="K173" s="501"/>
      <c r="L173" s="502"/>
      <c r="M173" s="502"/>
      <c r="N173" s="503">
        <v>567653.48</v>
      </c>
      <c r="O173" s="503"/>
      <c r="P173" s="503">
        <v>144060.91999999998</v>
      </c>
      <c r="Q173" s="503"/>
      <c r="R173" s="13">
        <v>0</v>
      </c>
    </row>
    <row r="174" spans="1:18" s="23" customFormat="1" ht="10.5" customHeight="1">
      <c r="A174" s="497"/>
      <c r="B174" s="10"/>
      <c r="C174" s="498"/>
      <c r="D174" s="498"/>
      <c r="E174" s="498"/>
      <c r="F174" s="499"/>
      <c r="G174" s="499"/>
      <c r="H174" s="500"/>
      <c r="I174" s="500"/>
      <c r="J174" s="501" t="s">
        <v>19</v>
      </c>
      <c r="K174" s="501"/>
      <c r="L174" s="503">
        <v>107.31</v>
      </c>
      <c r="M174" s="503"/>
      <c r="N174" s="503">
        <v>0</v>
      </c>
      <c r="O174" s="503"/>
      <c r="P174" s="503">
        <v>0</v>
      </c>
      <c r="Q174" s="503"/>
      <c r="R174" s="13">
        <v>0</v>
      </c>
    </row>
    <row r="175" spans="1:18" s="23" customFormat="1" ht="10.5" customHeight="1">
      <c r="A175" s="497"/>
      <c r="B175" s="10"/>
      <c r="C175" s="498"/>
      <c r="D175" s="498"/>
      <c r="E175" s="498"/>
      <c r="F175" s="499"/>
      <c r="G175" s="499"/>
      <c r="H175" s="500"/>
      <c r="I175" s="500"/>
      <c r="J175" s="498" t="s">
        <v>21</v>
      </c>
      <c r="K175" s="498"/>
      <c r="L175" s="474">
        <v>1690649.71</v>
      </c>
      <c r="M175" s="474"/>
      <c r="N175" s="474">
        <v>1461061.5</v>
      </c>
      <c r="O175" s="474"/>
      <c r="P175" s="495"/>
      <c r="Q175" s="495"/>
      <c r="R175" s="11"/>
    </row>
    <row r="176" spans="1:18" s="23" customFormat="1" ht="10.5" customHeight="1">
      <c r="A176" s="9"/>
      <c r="B176" s="10"/>
      <c r="C176" s="495"/>
      <c r="D176" s="495"/>
      <c r="E176" s="495"/>
      <c r="F176" s="504"/>
      <c r="G176" s="504"/>
      <c r="H176" s="505"/>
      <c r="I176" s="505"/>
      <c r="J176" s="495"/>
      <c r="K176" s="495"/>
      <c r="L176" s="495"/>
      <c r="M176" s="495"/>
      <c r="N176" s="495"/>
      <c r="O176" s="495"/>
      <c r="P176" s="495"/>
      <c r="Q176" s="495"/>
      <c r="R176" s="11"/>
    </row>
    <row r="177" spans="1:18" s="23" customFormat="1" ht="3" customHeight="1">
      <c r="A177" s="9"/>
      <c r="B177" s="10"/>
      <c r="C177" s="495"/>
      <c r="D177" s="495"/>
      <c r="E177" s="495"/>
      <c r="F177" s="496"/>
      <c r="G177" s="496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11"/>
    </row>
    <row r="178" spans="1:18" s="23" customFormat="1" ht="10.5" customHeight="1">
      <c r="A178" s="497"/>
      <c r="B178" s="10"/>
      <c r="C178" s="498" t="s">
        <v>30</v>
      </c>
      <c r="D178" s="498"/>
      <c r="E178" s="498"/>
      <c r="F178" s="499" t="s">
        <v>31</v>
      </c>
      <c r="G178" s="499"/>
      <c r="H178" s="500">
        <v>0</v>
      </c>
      <c r="I178" s="500"/>
      <c r="J178" s="498" t="s">
        <v>17</v>
      </c>
      <c r="K178" s="498"/>
      <c r="L178" s="474">
        <v>0</v>
      </c>
      <c r="M178" s="474"/>
      <c r="N178" s="474">
        <v>39500</v>
      </c>
      <c r="O178" s="474"/>
      <c r="P178" s="474">
        <v>0</v>
      </c>
      <c r="Q178" s="474"/>
      <c r="R178" s="12">
        <v>0</v>
      </c>
    </row>
    <row r="179" spans="1:18" s="23" customFormat="1" ht="10.5" customHeight="1">
      <c r="A179" s="497"/>
      <c r="B179" s="10"/>
      <c r="C179" s="498"/>
      <c r="D179" s="498"/>
      <c r="E179" s="498"/>
      <c r="F179" s="499"/>
      <c r="G179" s="499"/>
      <c r="H179" s="500"/>
      <c r="I179" s="500"/>
      <c r="J179" s="501" t="s">
        <v>18</v>
      </c>
      <c r="K179" s="501"/>
      <c r="L179" s="502"/>
      <c r="M179" s="502"/>
      <c r="N179" s="503">
        <v>0</v>
      </c>
      <c r="O179" s="503"/>
      <c r="P179" s="503">
        <v>0</v>
      </c>
      <c r="Q179" s="503"/>
      <c r="R179" s="13">
        <v>0</v>
      </c>
    </row>
    <row r="180" spans="1:18" s="23" customFormat="1" ht="10.5" customHeight="1">
      <c r="A180" s="497"/>
      <c r="B180" s="10"/>
      <c r="C180" s="498"/>
      <c r="D180" s="498"/>
      <c r="E180" s="498"/>
      <c r="F180" s="499"/>
      <c r="G180" s="499"/>
      <c r="H180" s="500"/>
      <c r="I180" s="500"/>
      <c r="J180" s="501" t="s">
        <v>19</v>
      </c>
      <c r="K180" s="501"/>
      <c r="L180" s="503" t="s">
        <v>20</v>
      </c>
      <c r="M180" s="503"/>
      <c r="N180" s="503" t="s">
        <v>20</v>
      </c>
      <c r="O180" s="503"/>
      <c r="P180" s="503" t="s">
        <v>20</v>
      </c>
      <c r="Q180" s="503"/>
      <c r="R180" s="13" t="s">
        <v>20</v>
      </c>
    </row>
    <row r="181" spans="1:18" s="23" customFormat="1" ht="10.5" customHeight="1">
      <c r="A181" s="497"/>
      <c r="B181" s="10"/>
      <c r="C181" s="498"/>
      <c r="D181" s="498"/>
      <c r="E181" s="498"/>
      <c r="F181" s="499"/>
      <c r="G181" s="499"/>
      <c r="H181" s="500"/>
      <c r="I181" s="500"/>
      <c r="J181" s="498" t="s">
        <v>21</v>
      </c>
      <c r="K181" s="498"/>
      <c r="L181" s="474">
        <v>0</v>
      </c>
      <c r="M181" s="474"/>
      <c r="N181" s="474">
        <v>39500</v>
      </c>
      <c r="O181" s="474"/>
      <c r="P181" s="495"/>
      <c r="Q181" s="495"/>
      <c r="R181" s="11"/>
    </row>
    <row r="182" spans="1:18" s="23" customFormat="1" ht="10.5" customHeight="1">
      <c r="A182" s="9"/>
      <c r="B182" s="10"/>
      <c r="C182" s="495"/>
      <c r="D182" s="495"/>
      <c r="E182" s="495"/>
      <c r="F182" s="504"/>
      <c r="G182" s="504"/>
      <c r="H182" s="505"/>
      <c r="I182" s="505"/>
      <c r="J182" s="495"/>
      <c r="K182" s="495"/>
      <c r="L182" s="495"/>
      <c r="M182" s="495"/>
      <c r="N182" s="495"/>
      <c r="O182" s="495"/>
      <c r="P182" s="495"/>
      <c r="Q182" s="495"/>
      <c r="R182" s="11"/>
    </row>
    <row r="183" spans="1:18" s="23" customFormat="1" ht="7.5" customHeight="1">
      <c r="A183" s="14"/>
      <c r="B183" s="15"/>
      <c r="C183" s="506"/>
      <c r="D183" s="506"/>
      <c r="E183" s="506"/>
      <c r="F183" s="506"/>
      <c r="G183" s="506"/>
      <c r="H183" s="507"/>
      <c r="I183" s="507"/>
      <c r="J183" s="508"/>
      <c r="K183" s="508"/>
      <c r="L183" s="509"/>
      <c r="M183" s="509"/>
      <c r="N183" s="508"/>
      <c r="O183" s="508"/>
      <c r="P183" s="508"/>
      <c r="Q183" s="508"/>
      <c r="R183" s="16"/>
    </row>
    <row r="184" spans="1:18" s="23" customFormat="1" ht="10.5" customHeight="1">
      <c r="A184" s="510"/>
      <c r="B184" s="511"/>
      <c r="C184" s="512" t="s">
        <v>26</v>
      </c>
      <c r="D184" s="512"/>
      <c r="E184" s="512"/>
      <c r="F184" s="512" t="s">
        <v>59</v>
      </c>
      <c r="G184" s="512"/>
      <c r="H184" s="513">
        <v>171484</v>
      </c>
      <c r="I184" s="513"/>
      <c r="J184" s="514" t="s">
        <v>17</v>
      </c>
      <c r="K184" s="514"/>
      <c r="L184" s="516">
        <v>1647499.46</v>
      </c>
      <c r="M184" s="516"/>
      <c r="N184" s="516">
        <v>1329077.5</v>
      </c>
      <c r="O184" s="516"/>
      <c r="P184" s="516">
        <v>1471022.48</v>
      </c>
      <c r="Q184" s="516"/>
      <c r="R184" s="17">
        <v>1318334</v>
      </c>
    </row>
    <row r="185" spans="1:18" s="23" customFormat="1" ht="10.5" customHeight="1">
      <c r="A185" s="510"/>
      <c r="B185" s="511"/>
      <c r="C185" s="512"/>
      <c r="D185" s="512"/>
      <c r="E185" s="512"/>
      <c r="F185" s="512"/>
      <c r="G185" s="512"/>
      <c r="H185" s="513"/>
      <c r="I185" s="513"/>
      <c r="J185" s="515" t="s">
        <v>18</v>
      </c>
      <c r="K185" s="515"/>
      <c r="L185" s="517"/>
      <c r="M185" s="517"/>
      <c r="N185" s="518">
        <v>567653.48</v>
      </c>
      <c r="O185" s="518"/>
      <c r="P185" s="518">
        <v>144060.91999999998</v>
      </c>
      <c r="Q185" s="518"/>
      <c r="R185" s="18">
        <v>0</v>
      </c>
    </row>
    <row r="186" spans="1:18" s="23" customFormat="1" ht="10.5" customHeight="1">
      <c r="A186" s="510"/>
      <c r="B186" s="511"/>
      <c r="C186" s="512"/>
      <c r="D186" s="512"/>
      <c r="E186" s="512"/>
      <c r="F186" s="512"/>
      <c r="G186" s="512"/>
      <c r="H186" s="513"/>
      <c r="I186" s="513"/>
      <c r="J186" s="515" t="s">
        <v>19</v>
      </c>
      <c r="K186" s="515"/>
      <c r="L186" s="518">
        <v>107.31</v>
      </c>
      <c r="M186" s="518"/>
      <c r="N186" s="518">
        <v>0</v>
      </c>
      <c r="O186" s="518"/>
      <c r="P186" s="518">
        <v>0</v>
      </c>
      <c r="Q186" s="518"/>
      <c r="R186" s="18">
        <v>0</v>
      </c>
    </row>
    <row r="187" spans="1:18" s="23" customFormat="1" ht="10.5" customHeight="1">
      <c r="A187" s="510"/>
      <c r="B187" s="511"/>
      <c r="C187" s="512"/>
      <c r="D187" s="512"/>
      <c r="E187" s="512"/>
      <c r="F187" s="512"/>
      <c r="G187" s="512"/>
      <c r="H187" s="513"/>
      <c r="I187" s="513"/>
      <c r="J187" s="519" t="s">
        <v>21</v>
      </c>
      <c r="K187" s="519"/>
      <c r="L187" s="520">
        <v>1690649.71</v>
      </c>
      <c r="M187" s="520"/>
      <c r="N187" s="520">
        <v>1500561.5</v>
      </c>
      <c r="O187" s="520"/>
      <c r="P187" s="507"/>
      <c r="Q187" s="507"/>
      <c r="R187" s="19"/>
    </row>
    <row r="188" spans="1:18" s="23" customFormat="1" ht="4.5" customHeight="1"/>
    <row r="189" spans="1:18" s="23" customFormat="1" ht="5.85" customHeight="1"/>
    <row r="190" spans="1:18" s="23" customFormat="1" ht="10.5" customHeight="1">
      <c r="A190" s="539"/>
      <c r="B190" s="540" t="s">
        <v>60</v>
      </c>
      <c r="C190" s="540"/>
      <c r="D190" s="540"/>
      <c r="E190" s="540"/>
      <c r="F190" s="476" t="s">
        <v>55</v>
      </c>
      <c r="G190" s="476"/>
      <c r="H190" s="541">
        <v>201484</v>
      </c>
      <c r="I190" s="541"/>
      <c r="J190" s="542" t="s">
        <v>17</v>
      </c>
      <c r="K190" s="542"/>
      <c r="L190" s="543">
        <v>2947499.46</v>
      </c>
      <c r="M190" s="543"/>
      <c r="N190" s="543">
        <v>1429077.5</v>
      </c>
      <c r="O190" s="543"/>
      <c r="P190" s="543">
        <v>1571022.48</v>
      </c>
      <c r="Q190" s="543"/>
      <c r="R190" s="20">
        <v>1418334</v>
      </c>
    </row>
    <row r="191" spans="1:18" s="23" customFormat="1" ht="10.5" customHeight="1">
      <c r="A191" s="539"/>
      <c r="B191" s="540"/>
      <c r="C191" s="540"/>
      <c r="D191" s="540"/>
      <c r="E191" s="540"/>
      <c r="F191" s="476"/>
      <c r="G191" s="476"/>
      <c r="H191" s="541"/>
      <c r="I191" s="541"/>
      <c r="J191" s="544" t="s">
        <v>18</v>
      </c>
      <c r="K191" s="544"/>
      <c r="L191" s="546"/>
      <c r="M191" s="546"/>
      <c r="N191" s="545">
        <v>567653.48</v>
      </c>
      <c r="O191" s="545"/>
      <c r="P191" s="545">
        <v>144060.91999999998</v>
      </c>
      <c r="Q191" s="545"/>
      <c r="R191" s="21">
        <v>0</v>
      </c>
    </row>
    <row r="192" spans="1:18" s="23" customFormat="1" ht="10.5" customHeight="1">
      <c r="A192" s="539"/>
      <c r="B192" s="540"/>
      <c r="C192" s="540"/>
      <c r="D192" s="540"/>
      <c r="E192" s="540"/>
      <c r="F192" s="476"/>
      <c r="G192" s="476"/>
      <c r="H192" s="541"/>
      <c r="I192" s="541"/>
      <c r="J192" s="544" t="s">
        <v>19</v>
      </c>
      <c r="K192" s="544"/>
      <c r="L192" s="545">
        <v>107.31</v>
      </c>
      <c r="M192" s="545"/>
      <c r="N192" s="545">
        <v>0</v>
      </c>
      <c r="O192" s="545"/>
      <c r="P192" s="545">
        <v>0</v>
      </c>
      <c r="Q192" s="545"/>
      <c r="R192" s="21">
        <v>0</v>
      </c>
    </row>
    <row r="193" spans="1:18" s="23" customFormat="1" ht="10.5" customHeight="1">
      <c r="A193" s="539"/>
      <c r="B193" s="540"/>
      <c r="C193" s="540"/>
      <c r="D193" s="540"/>
      <c r="E193" s="540"/>
      <c r="F193" s="476"/>
      <c r="G193" s="476"/>
      <c r="H193" s="541"/>
      <c r="I193" s="541"/>
      <c r="J193" s="547" t="s">
        <v>21</v>
      </c>
      <c r="K193" s="547"/>
      <c r="L193" s="548">
        <v>2990649.71</v>
      </c>
      <c r="M193" s="548"/>
      <c r="N193" s="548">
        <v>1630561.5</v>
      </c>
      <c r="O193" s="548"/>
      <c r="P193" s="549"/>
      <c r="Q193" s="549"/>
      <c r="R193" s="22"/>
    </row>
    <row r="194" spans="1:18" s="23" customFormat="1" ht="5.25" customHeight="1"/>
    <row r="195" spans="1:18" s="23" customFormat="1" ht="6.75" hidden="1" customHeight="1"/>
    <row r="196" spans="1:18" s="23" customFormat="1" ht="3" hidden="1" customHeight="1">
      <c r="A196" s="4"/>
      <c r="B196" s="493"/>
      <c r="C196" s="493"/>
      <c r="D196" s="5" t="s">
        <v>8</v>
      </c>
      <c r="E196" s="4"/>
      <c r="F196" s="5" t="s">
        <v>9</v>
      </c>
      <c r="G196" s="493"/>
      <c r="H196" s="493"/>
      <c r="I196" s="493"/>
      <c r="J196" s="493"/>
      <c r="K196" s="493"/>
      <c r="L196" s="493"/>
      <c r="M196" s="493"/>
      <c r="N196" s="493"/>
      <c r="O196" s="493"/>
      <c r="P196" s="493"/>
      <c r="Q196" s="493"/>
      <c r="R196" s="493"/>
    </row>
    <row r="197" spans="1:18" s="23" customFormat="1" ht="13.5" customHeight="1">
      <c r="A197" s="3"/>
      <c r="B197" s="479" t="s">
        <v>61</v>
      </c>
      <c r="C197" s="479"/>
      <c r="D197" s="479"/>
      <c r="E197" s="6"/>
      <c r="F197" s="471" t="s">
        <v>62</v>
      </c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471"/>
    </row>
    <row r="198" spans="1:18" s="23" customFormat="1" ht="6" customHeight="1"/>
    <row r="199" spans="1:18" s="23" customFormat="1" ht="15" customHeight="1">
      <c r="A199" s="7" t="s">
        <v>63</v>
      </c>
      <c r="B199" s="8"/>
      <c r="C199" s="492" t="s">
        <v>13</v>
      </c>
      <c r="D199" s="492"/>
      <c r="E199" s="492"/>
      <c r="F199" s="494" t="s">
        <v>64</v>
      </c>
      <c r="G199" s="494"/>
      <c r="H199" s="494"/>
      <c r="I199" s="494"/>
      <c r="J199" s="494"/>
      <c r="K199" s="494"/>
      <c r="L199" s="494"/>
      <c r="M199" s="494"/>
      <c r="N199" s="494"/>
      <c r="O199" s="494"/>
      <c r="P199" s="494"/>
      <c r="Q199" s="494"/>
      <c r="R199" s="494"/>
    </row>
    <row r="200" spans="1:18" s="23" customFormat="1" ht="3" customHeight="1">
      <c r="A200" s="9"/>
      <c r="B200" s="10"/>
      <c r="C200" s="495"/>
      <c r="D200" s="495"/>
      <c r="E200" s="495"/>
      <c r="F200" s="496"/>
      <c r="G200" s="496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11"/>
    </row>
    <row r="201" spans="1:18" s="23" customFormat="1" ht="10.5" customHeight="1">
      <c r="A201" s="497"/>
      <c r="B201" s="10"/>
      <c r="C201" s="498" t="s">
        <v>15</v>
      </c>
      <c r="D201" s="498"/>
      <c r="E201" s="498"/>
      <c r="F201" s="499" t="s">
        <v>16</v>
      </c>
      <c r="G201" s="499"/>
      <c r="H201" s="500">
        <v>0</v>
      </c>
      <c r="I201" s="500"/>
      <c r="J201" s="498" t="s">
        <v>17</v>
      </c>
      <c r="K201" s="498"/>
      <c r="L201" s="474">
        <v>350000</v>
      </c>
      <c r="M201" s="474"/>
      <c r="N201" s="474">
        <v>0</v>
      </c>
      <c r="O201" s="474"/>
      <c r="P201" s="474">
        <v>0</v>
      </c>
      <c r="Q201" s="474"/>
      <c r="R201" s="12">
        <v>0</v>
      </c>
    </row>
    <row r="202" spans="1:18" s="23" customFormat="1" ht="10.5" customHeight="1">
      <c r="A202" s="497"/>
      <c r="B202" s="10"/>
      <c r="C202" s="498"/>
      <c r="D202" s="498"/>
      <c r="E202" s="498"/>
      <c r="F202" s="499"/>
      <c r="G202" s="499"/>
      <c r="H202" s="500"/>
      <c r="I202" s="500"/>
      <c r="J202" s="501" t="s">
        <v>18</v>
      </c>
      <c r="K202" s="501"/>
      <c r="L202" s="502"/>
      <c r="M202" s="502"/>
      <c r="N202" s="503">
        <v>0</v>
      </c>
      <c r="O202" s="503"/>
      <c r="P202" s="503">
        <v>0</v>
      </c>
      <c r="Q202" s="503"/>
      <c r="R202" s="13">
        <v>0</v>
      </c>
    </row>
    <row r="203" spans="1:18" s="23" customFormat="1" ht="10.5" customHeight="1">
      <c r="A203" s="497"/>
      <c r="B203" s="10"/>
      <c r="C203" s="498"/>
      <c r="D203" s="498"/>
      <c r="E203" s="498"/>
      <c r="F203" s="499"/>
      <c r="G203" s="499"/>
      <c r="H203" s="500"/>
      <c r="I203" s="500"/>
      <c r="J203" s="501" t="s">
        <v>19</v>
      </c>
      <c r="K203" s="501"/>
      <c r="L203" s="503" t="s">
        <v>20</v>
      </c>
      <c r="M203" s="503"/>
      <c r="N203" s="503" t="s">
        <v>20</v>
      </c>
      <c r="O203" s="503"/>
      <c r="P203" s="503" t="s">
        <v>20</v>
      </c>
      <c r="Q203" s="503"/>
      <c r="R203" s="13" t="s">
        <v>20</v>
      </c>
    </row>
    <row r="204" spans="1:18" s="23" customFormat="1" ht="10.5" customHeight="1">
      <c r="A204" s="497"/>
      <c r="B204" s="10"/>
      <c r="C204" s="498"/>
      <c r="D204" s="498"/>
      <c r="E204" s="498"/>
      <c r="F204" s="499"/>
      <c r="G204" s="499"/>
      <c r="H204" s="500"/>
      <c r="I204" s="500"/>
      <c r="J204" s="498" t="s">
        <v>21</v>
      </c>
      <c r="K204" s="498"/>
      <c r="L204" s="474">
        <v>352608.68</v>
      </c>
      <c r="M204" s="474"/>
      <c r="N204" s="474">
        <v>0</v>
      </c>
      <c r="O204" s="474"/>
      <c r="P204" s="495"/>
      <c r="Q204" s="495"/>
      <c r="R204" s="11"/>
    </row>
    <row r="205" spans="1:18" s="23" customFormat="1" ht="4.5" customHeight="1">
      <c r="A205" s="9"/>
      <c r="B205" s="10"/>
      <c r="C205" s="495"/>
      <c r="D205" s="495"/>
      <c r="E205" s="495"/>
      <c r="F205" s="504"/>
      <c r="G205" s="504"/>
      <c r="H205" s="505"/>
      <c r="I205" s="505"/>
      <c r="J205" s="495"/>
      <c r="K205" s="495"/>
      <c r="L205" s="495"/>
      <c r="M205" s="495"/>
      <c r="N205" s="495"/>
      <c r="O205" s="495"/>
      <c r="P205" s="495"/>
      <c r="Q205" s="495"/>
      <c r="R205" s="11"/>
    </row>
    <row r="206" spans="1:18" s="23" customFormat="1" ht="7.5" customHeight="1">
      <c r="A206" s="14"/>
      <c r="B206" s="15"/>
      <c r="C206" s="506"/>
      <c r="D206" s="506"/>
      <c r="E206" s="506"/>
      <c r="F206" s="506"/>
      <c r="G206" s="506"/>
      <c r="H206" s="507"/>
      <c r="I206" s="507"/>
      <c r="J206" s="508"/>
      <c r="K206" s="508"/>
      <c r="L206" s="509"/>
      <c r="M206" s="509"/>
      <c r="N206" s="508"/>
      <c r="O206" s="508"/>
      <c r="P206" s="508"/>
      <c r="Q206" s="508"/>
      <c r="R206" s="16"/>
    </row>
    <row r="207" spans="1:18" s="23" customFormat="1" ht="10.5" customHeight="1">
      <c r="A207" s="510"/>
      <c r="B207" s="511"/>
      <c r="C207" s="512" t="s">
        <v>22</v>
      </c>
      <c r="D207" s="512"/>
      <c r="E207" s="512"/>
      <c r="F207" s="512" t="s">
        <v>64</v>
      </c>
      <c r="G207" s="512"/>
      <c r="H207" s="513">
        <v>0</v>
      </c>
      <c r="I207" s="513"/>
      <c r="J207" s="514" t="s">
        <v>17</v>
      </c>
      <c r="K207" s="514"/>
      <c r="L207" s="516">
        <v>350000</v>
      </c>
      <c r="M207" s="516"/>
      <c r="N207" s="516">
        <v>0</v>
      </c>
      <c r="O207" s="516"/>
      <c r="P207" s="516">
        <v>0</v>
      </c>
      <c r="Q207" s="516"/>
      <c r="R207" s="17">
        <v>0</v>
      </c>
    </row>
    <row r="208" spans="1:18" s="23" customFormat="1" ht="10.5" customHeight="1">
      <c r="A208" s="510"/>
      <c r="B208" s="511"/>
      <c r="C208" s="512"/>
      <c r="D208" s="512"/>
      <c r="E208" s="512"/>
      <c r="F208" s="512"/>
      <c r="G208" s="512"/>
      <c r="H208" s="513"/>
      <c r="I208" s="513"/>
      <c r="J208" s="515" t="s">
        <v>18</v>
      </c>
      <c r="K208" s="515"/>
      <c r="L208" s="517"/>
      <c r="M208" s="517"/>
      <c r="N208" s="518">
        <v>0</v>
      </c>
      <c r="O208" s="518"/>
      <c r="P208" s="518">
        <v>0</v>
      </c>
      <c r="Q208" s="518"/>
      <c r="R208" s="18">
        <v>0</v>
      </c>
    </row>
    <row r="209" spans="1:18" s="23" customFormat="1" ht="10.5" customHeight="1">
      <c r="A209" s="510"/>
      <c r="B209" s="511"/>
      <c r="C209" s="512"/>
      <c r="D209" s="512"/>
      <c r="E209" s="512"/>
      <c r="F209" s="512"/>
      <c r="G209" s="512"/>
      <c r="H209" s="513"/>
      <c r="I209" s="513"/>
      <c r="J209" s="515" t="s">
        <v>19</v>
      </c>
      <c r="K209" s="515"/>
      <c r="L209" s="518" t="s">
        <v>20</v>
      </c>
      <c r="M209" s="518"/>
      <c r="N209" s="518" t="s">
        <v>20</v>
      </c>
      <c r="O209" s="518"/>
      <c r="P209" s="518" t="s">
        <v>20</v>
      </c>
      <c r="Q209" s="518"/>
      <c r="R209" s="18" t="s">
        <v>20</v>
      </c>
    </row>
    <row r="210" spans="1:18" s="23" customFormat="1" ht="10.5" customHeight="1">
      <c r="A210" s="510"/>
      <c r="B210" s="511"/>
      <c r="C210" s="512"/>
      <c r="D210" s="512"/>
      <c r="E210" s="512"/>
      <c r="F210" s="512"/>
      <c r="G210" s="512"/>
      <c r="H210" s="513"/>
      <c r="I210" s="513"/>
      <c r="J210" s="519" t="s">
        <v>21</v>
      </c>
      <c r="K210" s="519"/>
      <c r="L210" s="520">
        <v>352608.68</v>
      </c>
      <c r="M210" s="520"/>
      <c r="N210" s="520">
        <v>0</v>
      </c>
      <c r="O210" s="520"/>
      <c r="P210" s="507"/>
      <c r="Q210" s="507"/>
      <c r="R210" s="19"/>
    </row>
    <row r="211" spans="1:18" s="23" customFormat="1" ht="2.25" customHeight="1"/>
    <row r="212" spans="1:18" s="23" customFormat="1" ht="5.85" customHeight="1"/>
    <row r="213" spans="1:18" s="23" customFormat="1" ht="10.5" customHeight="1">
      <c r="A213" s="539"/>
      <c r="B213" s="540" t="s">
        <v>65</v>
      </c>
      <c r="C213" s="540"/>
      <c r="D213" s="540"/>
      <c r="E213" s="540"/>
      <c r="F213" s="476" t="s">
        <v>62</v>
      </c>
      <c r="G213" s="476"/>
      <c r="H213" s="541">
        <v>0</v>
      </c>
      <c r="I213" s="541"/>
      <c r="J213" s="542" t="s">
        <v>17</v>
      </c>
      <c r="K213" s="542"/>
      <c r="L213" s="543">
        <v>350000</v>
      </c>
      <c r="M213" s="543"/>
      <c r="N213" s="543">
        <v>0</v>
      </c>
      <c r="O213" s="543"/>
      <c r="P213" s="543">
        <v>0</v>
      </c>
      <c r="Q213" s="543"/>
      <c r="R213" s="20">
        <v>0</v>
      </c>
    </row>
    <row r="214" spans="1:18" s="23" customFormat="1" ht="10.5" customHeight="1">
      <c r="A214" s="539"/>
      <c r="B214" s="540"/>
      <c r="C214" s="540"/>
      <c r="D214" s="540"/>
      <c r="E214" s="540"/>
      <c r="F214" s="476"/>
      <c r="G214" s="476"/>
      <c r="H214" s="541"/>
      <c r="I214" s="541"/>
      <c r="J214" s="544" t="s">
        <v>18</v>
      </c>
      <c r="K214" s="544"/>
      <c r="L214" s="546"/>
      <c r="M214" s="546"/>
      <c r="N214" s="545">
        <v>0</v>
      </c>
      <c r="O214" s="545"/>
      <c r="P214" s="545">
        <v>0</v>
      </c>
      <c r="Q214" s="545"/>
      <c r="R214" s="21">
        <v>0</v>
      </c>
    </row>
    <row r="215" spans="1:18" s="23" customFormat="1" ht="10.5" customHeight="1">
      <c r="A215" s="539"/>
      <c r="B215" s="540"/>
      <c r="C215" s="540"/>
      <c r="D215" s="540"/>
      <c r="E215" s="540"/>
      <c r="F215" s="476"/>
      <c r="G215" s="476"/>
      <c r="H215" s="541"/>
      <c r="I215" s="541"/>
      <c r="J215" s="544" t="s">
        <v>19</v>
      </c>
      <c r="K215" s="544"/>
      <c r="L215" s="545" t="s">
        <v>20</v>
      </c>
      <c r="M215" s="545"/>
      <c r="N215" s="545" t="s">
        <v>20</v>
      </c>
      <c r="O215" s="545"/>
      <c r="P215" s="545" t="s">
        <v>20</v>
      </c>
      <c r="Q215" s="545"/>
      <c r="R215" s="21" t="s">
        <v>20</v>
      </c>
    </row>
    <row r="216" spans="1:18" s="23" customFormat="1" ht="10.5" customHeight="1">
      <c r="A216" s="539"/>
      <c r="B216" s="540"/>
      <c r="C216" s="540"/>
      <c r="D216" s="540"/>
      <c r="E216" s="540"/>
      <c r="F216" s="476"/>
      <c r="G216" s="476"/>
      <c r="H216" s="541"/>
      <c r="I216" s="541"/>
      <c r="J216" s="547" t="s">
        <v>21</v>
      </c>
      <c r="K216" s="547"/>
      <c r="L216" s="548">
        <v>352608.68</v>
      </c>
      <c r="M216" s="548"/>
      <c r="N216" s="548">
        <v>0</v>
      </c>
      <c r="O216" s="548"/>
      <c r="P216" s="549"/>
      <c r="Q216" s="549"/>
      <c r="R216" s="22"/>
    </row>
    <row r="217" spans="1:18" s="23" customFormat="1" ht="9" customHeight="1"/>
    <row r="218" spans="1:18" s="23" customFormat="1" ht="6.75" customHeight="1"/>
    <row r="219" spans="1:18" s="23" customFormat="1" ht="3" customHeight="1">
      <c r="A219" s="4"/>
      <c r="B219" s="493"/>
      <c r="C219" s="493"/>
      <c r="D219" s="5" t="s">
        <v>8</v>
      </c>
      <c r="E219" s="4"/>
      <c r="F219" s="5" t="s">
        <v>9</v>
      </c>
      <c r="G219" s="493"/>
      <c r="H219" s="493"/>
      <c r="I219" s="493"/>
      <c r="J219" s="493"/>
      <c r="K219" s="493"/>
      <c r="L219" s="493"/>
      <c r="M219" s="493"/>
      <c r="N219" s="493"/>
      <c r="O219" s="493"/>
      <c r="P219" s="493"/>
      <c r="Q219" s="493"/>
      <c r="R219" s="493"/>
    </row>
    <row r="220" spans="1:18" s="23" customFormat="1" ht="13.5" customHeight="1">
      <c r="A220" s="3"/>
      <c r="B220" s="479" t="s">
        <v>66</v>
      </c>
      <c r="C220" s="479"/>
      <c r="D220" s="479"/>
      <c r="E220" s="6"/>
      <c r="F220" s="471" t="s">
        <v>67</v>
      </c>
      <c r="G220" s="471"/>
      <c r="H220" s="471"/>
      <c r="I220" s="471"/>
      <c r="J220" s="471"/>
      <c r="K220" s="471"/>
      <c r="L220" s="471"/>
      <c r="M220" s="471"/>
      <c r="N220" s="471"/>
      <c r="O220" s="471"/>
      <c r="P220" s="471"/>
      <c r="Q220" s="471"/>
      <c r="R220" s="471"/>
    </row>
    <row r="221" spans="1:18" s="23" customFormat="1" ht="4.5" customHeight="1"/>
    <row r="222" spans="1:18" s="23" customFormat="1" ht="15" customHeight="1">
      <c r="A222" s="7" t="s">
        <v>68</v>
      </c>
      <c r="B222" s="8"/>
      <c r="C222" s="492" t="s">
        <v>24</v>
      </c>
      <c r="D222" s="492"/>
      <c r="E222" s="492"/>
      <c r="F222" s="494" t="s">
        <v>69</v>
      </c>
      <c r="G222" s="494"/>
      <c r="H222" s="494"/>
      <c r="I222" s="494"/>
      <c r="J222" s="494"/>
      <c r="K222" s="494"/>
      <c r="L222" s="494"/>
      <c r="M222" s="494"/>
      <c r="N222" s="494"/>
      <c r="O222" s="494"/>
      <c r="P222" s="494"/>
      <c r="Q222" s="494"/>
      <c r="R222" s="494"/>
    </row>
    <row r="223" spans="1:18" s="23" customFormat="1" ht="3" customHeight="1">
      <c r="A223" s="9"/>
      <c r="B223" s="10"/>
      <c r="C223" s="495"/>
      <c r="D223" s="495"/>
      <c r="E223" s="495"/>
      <c r="F223" s="496"/>
      <c r="G223" s="496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11"/>
    </row>
    <row r="224" spans="1:18" s="23" customFormat="1" ht="10.5" customHeight="1">
      <c r="A224" s="497"/>
      <c r="B224" s="10"/>
      <c r="C224" s="498" t="s">
        <v>15</v>
      </c>
      <c r="D224" s="498"/>
      <c r="E224" s="498"/>
      <c r="F224" s="499" t="s">
        <v>16</v>
      </c>
      <c r="G224" s="499"/>
      <c r="H224" s="500">
        <v>0</v>
      </c>
      <c r="I224" s="500"/>
      <c r="J224" s="498" t="s">
        <v>17</v>
      </c>
      <c r="K224" s="498"/>
      <c r="L224" s="474">
        <v>250000</v>
      </c>
      <c r="M224" s="474"/>
      <c r="N224" s="474">
        <v>0</v>
      </c>
      <c r="O224" s="474"/>
      <c r="P224" s="474">
        <v>0</v>
      </c>
      <c r="Q224" s="474"/>
      <c r="R224" s="12">
        <v>0</v>
      </c>
    </row>
    <row r="225" spans="1:18" s="23" customFormat="1" ht="10.5" customHeight="1">
      <c r="A225" s="497"/>
      <c r="B225" s="10"/>
      <c r="C225" s="498"/>
      <c r="D225" s="498"/>
      <c r="E225" s="498"/>
      <c r="F225" s="499"/>
      <c r="G225" s="499"/>
      <c r="H225" s="500"/>
      <c r="I225" s="500"/>
      <c r="J225" s="501" t="s">
        <v>18</v>
      </c>
      <c r="K225" s="501"/>
      <c r="L225" s="502"/>
      <c r="M225" s="502"/>
      <c r="N225" s="503">
        <v>0</v>
      </c>
      <c r="O225" s="503"/>
      <c r="P225" s="503">
        <v>0</v>
      </c>
      <c r="Q225" s="503"/>
      <c r="R225" s="13">
        <v>0</v>
      </c>
    </row>
    <row r="226" spans="1:18" s="23" customFormat="1" ht="10.5" customHeight="1">
      <c r="A226" s="497"/>
      <c r="B226" s="10"/>
      <c r="C226" s="498"/>
      <c r="D226" s="498"/>
      <c r="E226" s="498"/>
      <c r="F226" s="499"/>
      <c r="G226" s="499"/>
      <c r="H226" s="500"/>
      <c r="I226" s="500"/>
      <c r="J226" s="501" t="s">
        <v>19</v>
      </c>
      <c r="K226" s="501"/>
      <c r="L226" s="503" t="s">
        <v>20</v>
      </c>
      <c r="M226" s="503"/>
      <c r="N226" s="503" t="s">
        <v>20</v>
      </c>
      <c r="O226" s="503"/>
      <c r="P226" s="503" t="s">
        <v>20</v>
      </c>
      <c r="Q226" s="503"/>
      <c r="R226" s="13" t="s">
        <v>20</v>
      </c>
    </row>
    <row r="227" spans="1:18" s="23" customFormat="1" ht="10.5" customHeight="1">
      <c r="A227" s="497"/>
      <c r="B227" s="10"/>
      <c r="C227" s="498"/>
      <c r="D227" s="498"/>
      <c r="E227" s="498"/>
      <c r="F227" s="499"/>
      <c r="G227" s="499"/>
      <c r="H227" s="500"/>
      <c r="I227" s="500"/>
      <c r="J227" s="498" t="s">
        <v>21</v>
      </c>
      <c r="K227" s="498"/>
      <c r="L227" s="474">
        <v>250000</v>
      </c>
      <c r="M227" s="474"/>
      <c r="N227" s="474">
        <v>0</v>
      </c>
      <c r="O227" s="474"/>
      <c r="P227" s="495"/>
      <c r="Q227" s="495"/>
      <c r="R227" s="11"/>
    </row>
    <row r="228" spans="1:18" s="23" customFormat="1" ht="10.5" customHeight="1">
      <c r="A228" s="9"/>
      <c r="B228" s="10"/>
      <c r="C228" s="495"/>
      <c r="D228" s="495"/>
      <c r="E228" s="495"/>
      <c r="F228" s="504"/>
      <c r="G228" s="504"/>
      <c r="H228" s="505"/>
      <c r="I228" s="505"/>
      <c r="J228" s="495"/>
      <c r="K228" s="495"/>
      <c r="L228" s="495"/>
      <c r="M228" s="495"/>
      <c r="N228" s="495"/>
      <c r="O228" s="495"/>
      <c r="P228" s="495"/>
      <c r="Q228" s="495"/>
      <c r="R228" s="11"/>
    </row>
    <row r="229" spans="1:18" s="23" customFormat="1" ht="7.5" customHeight="1">
      <c r="A229" s="14"/>
      <c r="B229" s="15"/>
      <c r="C229" s="506"/>
      <c r="D229" s="506"/>
      <c r="E229" s="506"/>
      <c r="F229" s="506"/>
      <c r="G229" s="506"/>
      <c r="H229" s="507"/>
      <c r="I229" s="507"/>
      <c r="J229" s="508"/>
      <c r="K229" s="508"/>
      <c r="L229" s="509"/>
      <c r="M229" s="509"/>
      <c r="N229" s="508"/>
      <c r="O229" s="508"/>
      <c r="P229" s="508"/>
      <c r="Q229" s="508"/>
      <c r="R229" s="16"/>
    </row>
    <row r="230" spans="1:18" s="23" customFormat="1" ht="10.5" customHeight="1">
      <c r="A230" s="510"/>
      <c r="B230" s="511"/>
      <c r="C230" s="512" t="s">
        <v>26</v>
      </c>
      <c r="D230" s="512"/>
      <c r="E230" s="512"/>
      <c r="F230" s="512" t="s">
        <v>69</v>
      </c>
      <c r="G230" s="512"/>
      <c r="H230" s="513">
        <v>0</v>
      </c>
      <c r="I230" s="513"/>
      <c r="J230" s="514" t="s">
        <v>17</v>
      </c>
      <c r="K230" s="514"/>
      <c r="L230" s="516">
        <v>250000</v>
      </c>
      <c r="M230" s="516"/>
      <c r="N230" s="516">
        <v>0</v>
      </c>
      <c r="O230" s="516"/>
      <c r="P230" s="516">
        <v>0</v>
      </c>
      <c r="Q230" s="516"/>
      <c r="R230" s="17">
        <v>0</v>
      </c>
    </row>
    <row r="231" spans="1:18" s="23" customFormat="1" ht="10.5" customHeight="1">
      <c r="A231" s="510"/>
      <c r="B231" s="511"/>
      <c r="C231" s="512"/>
      <c r="D231" s="512"/>
      <c r="E231" s="512"/>
      <c r="F231" s="512"/>
      <c r="G231" s="512"/>
      <c r="H231" s="513"/>
      <c r="I231" s="513"/>
      <c r="J231" s="515" t="s">
        <v>18</v>
      </c>
      <c r="K231" s="515"/>
      <c r="L231" s="517"/>
      <c r="M231" s="517"/>
      <c r="N231" s="518">
        <v>0</v>
      </c>
      <c r="O231" s="518"/>
      <c r="P231" s="518">
        <v>0</v>
      </c>
      <c r="Q231" s="518"/>
      <c r="R231" s="18">
        <v>0</v>
      </c>
    </row>
    <row r="232" spans="1:18" s="23" customFormat="1" ht="10.5" customHeight="1">
      <c r="A232" s="510"/>
      <c r="B232" s="511"/>
      <c r="C232" s="512"/>
      <c r="D232" s="512"/>
      <c r="E232" s="512"/>
      <c r="F232" s="512"/>
      <c r="G232" s="512"/>
      <c r="H232" s="513"/>
      <c r="I232" s="513"/>
      <c r="J232" s="515" t="s">
        <v>19</v>
      </c>
      <c r="K232" s="515"/>
      <c r="L232" s="518" t="s">
        <v>20</v>
      </c>
      <c r="M232" s="518"/>
      <c r="N232" s="518" t="s">
        <v>20</v>
      </c>
      <c r="O232" s="518"/>
      <c r="P232" s="518" t="s">
        <v>20</v>
      </c>
      <c r="Q232" s="518"/>
      <c r="R232" s="18" t="s">
        <v>20</v>
      </c>
    </row>
    <row r="233" spans="1:18" s="23" customFormat="1" ht="10.5" customHeight="1">
      <c r="A233" s="510"/>
      <c r="B233" s="511"/>
      <c r="C233" s="512"/>
      <c r="D233" s="512"/>
      <c r="E233" s="512"/>
      <c r="F233" s="512"/>
      <c r="G233" s="512"/>
      <c r="H233" s="513"/>
      <c r="I233" s="513"/>
      <c r="J233" s="519" t="s">
        <v>21</v>
      </c>
      <c r="K233" s="519"/>
      <c r="L233" s="520">
        <v>250000</v>
      </c>
      <c r="M233" s="520"/>
      <c r="N233" s="520">
        <v>0</v>
      </c>
      <c r="O233" s="520"/>
      <c r="P233" s="507"/>
      <c r="Q233" s="507"/>
      <c r="R233" s="19"/>
    </row>
    <row r="234" spans="1:18" s="23" customFormat="1" ht="6" customHeight="1"/>
    <row r="235" spans="1:18" s="23" customFormat="1" ht="15" customHeight="1">
      <c r="A235" s="7" t="s">
        <v>70</v>
      </c>
      <c r="B235" s="8"/>
      <c r="C235" s="492" t="s">
        <v>28</v>
      </c>
      <c r="D235" s="492"/>
      <c r="E235" s="492"/>
      <c r="F235" s="494" t="s">
        <v>71</v>
      </c>
      <c r="G235" s="494"/>
      <c r="H235" s="494"/>
      <c r="I235" s="494"/>
      <c r="J235" s="494"/>
      <c r="K235" s="494"/>
      <c r="L235" s="494"/>
      <c r="M235" s="494"/>
      <c r="N235" s="494"/>
      <c r="O235" s="494"/>
      <c r="P235" s="494"/>
      <c r="Q235" s="494"/>
      <c r="R235" s="494"/>
    </row>
    <row r="236" spans="1:18" s="23" customFormat="1" ht="3" customHeight="1">
      <c r="A236" s="9"/>
      <c r="B236" s="10"/>
      <c r="C236" s="495"/>
      <c r="D236" s="495"/>
      <c r="E236" s="495"/>
      <c r="F236" s="496"/>
      <c r="G236" s="496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11"/>
    </row>
    <row r="237" spans="1:18" s="23" customFormat="1" ht="10.5" customHeight="1">
      <c r="A237" s="497"/>
      <c r="B237" s="10"/>
      <c r="C237" s="498" t="s">
        <v>15</v>
      </c>
      <c r="D237" s="498"/>
      <c r="E237" s="498"/>
      <c r="F237" s="499" t="s">
        <v>16</v>
      </c>
      <c r="G237" s="499"/>
      <c r="H237" s="500">
        <v>0</v>
      </c>
      <c r="I237" s="500"/>
      <c r="J237" s="498" t="s">
        <v>17</v>
      </c>
      <c r="K237" s="498"/>
      <c r="L237" s="474">
        <v>5000</v>
      </c>
      <c r="M237" s="474"/>
      <c r="N237" s="474">
        <v>3400</v>
      </c>
      <c r="O237" s="474"/>
      <c r="P237" s="474">
        <v>3400</v>
      </c>
      <c r="Q237" s="474"/>
      <c r="R237" s="12">
        <v>3400</v>
      </c>
    </row>
    <row r="238" spans="1:18" s="23" customFormat="1" ht="10.5" customHeight="1">
      <c r="A238" s="497"/>
      <c r="B238" s="10"/>
      <c r="C238" s="498"/>
      <c r="D238" s="498"/>
      <c r="E238" s="498"/>
      <c r="F238" s="499"/>
      <c r="G238" s="499"/>
      <c r="H238" s="500"/>
      <c r="I238" s="500"/>
      <c r="J238" s="501" t="s">
        <v>18</v>
      </c>
      <c r="K238" s="501"/>
      <c r="L238" s="502"/>
      <c r="M238" s="502"/>
      <c r="N238" s="503">
        <v>3399.99</v>
      </c>
      <c r="O238" s="503"/>
      <c r="P238" s="503">
        <v>3400</v>
      </c>
      <c r="Q238" s="503"/>
      <c r="R238" s="13">
        <v>0</v>
      </c>
    </row>
    <row r="239" spans="1:18" s="23" customFormat="1" ht="10.5" customHeight="1">
      <c r="A239" s="497"/>
      <c r="B239" s="10"/>
      <c r="C239" s="498"/>
      <c r="D239" s="498"/>
      <c r="E239" s="498"/>
      <c r="F239" s="499"/>
      <c r="G239" s="499"/>
      <c r="H239" s="500"/>
      <c r="I239" s="500"/>
      <c r="J239" s="501" t="s">
        <v>19</v>
      </c>
      <c r="K239" s="501"/>
      <c r="L239" s="503" t="s">
        <v>20</v>
      </c>
      <c r="M239" s="503"/>
      <c r="N239" s="503" t="s">
        <v>20</v>
      </c>
      <c r="O239" s="503"/>
      <c r="P239" s="503" t="s">
        <v>20</v>
      </c>
      <c r="Q239" s="503"/>
      <c r="R239" s="13" t="s">
        <v>20</v>
      </c>
    </row>
    <row r="240" spans="1:18" s="23" customFormat="1" ht="10.5" customHeight="1">
      <c r="A240" s="497"/>
      <c r="B240" s="10"/>
      <c r="C240" s="498"/>
      <c r="D240" s="498"/>
      <c r="E240" s="498"/>
      <c r="F240" s="499"/>
      <c r="G240" s="499"/>
      <c r="H240" s="500"/>
      <c r="I240" s="500"/>
      <c r="J240" s="498" t="s">
        <v>21</v>
      </c>
      <c r="K240" s="498"/>
      <c r="L240" s="474">
        <v>7297.37</v>
      </c>
      <c r="M240" s="474"/>
      <c r="N240" s="474">
        <v>3400</v>
      </c>
      <c r="O240" s="474"/>
      <c r="P240" s="495"/>
      <c r="Q240" s="495"/>
      <c r="R240" s="11"/>
    </row>
    <row r="241" spans="1:18" s="23" customFormat="1" ht="4.5" customHeight="1">
      <c r="A241" s="9"/>
      <c r="B241" s="10"/>
      <c r="C241" s="495"/>
      <c r="D241" s="495"/>
      <c r="E241" s="495"/>
      <c r="F241" s="504"/>
      <c r="G241" s="504"/>
      <c r="H241" s="505"/>
      <c r="I241" s="505"/>
      <c r="J241" s="495"/>
      <c r="K241" s="495"/>
      <c r="L241" s="495"/>
      <c r="M241" s="495"/>
      <c r="N241" s="495"/>
      <c r="O241" s="495"/>
      <c r="P241" s="495"/>
      <c r="Q241" s="495"/>
      <c r="R241" s="11"/>
    </row>
    <row r="242" spans="1:18" s="23" customFormat="1" ht="7.5" customHeight="1">
      <c r="A242" s="14"/>
      <c r="B242" s="15"/>
      <c r="C242" s="506"/>
      <c r="D242" s="506"/>
      <c r="E242" s="506"/>
      <c r="F242" s="506"/>
      <c r="G242" s="506"/>
      <c r="H242" s="507"/>
      <c r="I242" s="507"/>
      <c r="J242" s="508"/>
      <c r="K242" s="508"/>
      <c r="L242" s="509"/>
      <c r="M242" s="509"/>
      <c r="N242" s="508"/>
      <c r="O242" s="508"/>
      <c r="P242" s="508"/>
      <c r="Q242" s="508"/>
      <c r="R242" s="16"/>
    </row>
    <row r="243" spans="1:18" s="23" customFormat="1" ht="10.5" customHeight="1">
      <c r="A243" s="510"/>
      <c r="B243" s="511"/>
      <c r="C243" s="512" t="s">
        <v>32</v>
      </c>
      <c r="D243" s="512"/>
      <c r="E243" s="512"/>
      <c r="F243" s="512" t="s">
        <v>71</v>
      </c>
      <c r="G243" s="512"/>
      <c r="H243" s="513">
        <v>0</v>
      </c>
      <c r="I243" s="513"/>
      <c r="J243" s="514" t="s">
        <v>17</v>
      </c>
      <c r="K243" s="514"/>
      <c r="L243" s="516">
        <v>5000</v>
      </c>
      <c r="M243" s="516"/>
      <c r="N243" s="516">
        <v>3400</v>
      </c>
      <c r="O243" s="516"/>
      <c r="P243" s="516">
        <v>3400</v>
      </c>
      <c r="Q243" s="516"/>
      <c r="R243" s="17">
        <v>3400</v>
      </c>
    </row>
    <row r="244" spans="1:18" s="23" customFormat="1" ht="10.5" customHeight="1">
      <c r="A244" s="510"/>
      <c r="B244" s="511"/>
      <c r="C244" s="512"/>
      <c r="D244" s="512"/>
      <c r="E244" s="512"/>
      <c r="F244" s="512"/>
      <c r="G244" s="512"/>
      <c r="H244" s="513"/>
      <c r="I244" s="513"/>
      <c r="J244" s="515" t="s">
        <v>18</v>
      </c>
      <c r="K244" s="515"/>
      <c r="L244" s="517"/>
      <c r="M244" s="517"/>
      <c r="N244" s="518">
        <v>3399.99</v>
      </c>
      <c r="O244" s="518"/>
      <c r="P244" s="518">
        <v>3400</v>
      </c>
      <c r="Q244" s="518"/>
      <c r="R244" s="18">
        <v>0</v>
      </c>
    </row>
    <row r="245" spans="1:18" s="23" customFormat="1" ht="10.5" customHeight="1">
      <c r="A245" s="510"/>
      <c r="B245" s="511"/>
      <c r="C245" s="512"/>
      <c r="D245" s="512"/>
      <c r="E245" s="512"/>
      <c r="F245" s="512"/>
      <c r="G245" s="512"/>
      <c r="H245" s="513"/>
      <c r="I245" s="513"/>
      <c r="J245" s="515" t="s">
        <v>19</v>
      </c>
      <c r="K245" s="515"/>
      <c r="L245" s="518" t="s">
        <v>20</v>
      </c>
      <c r="M245" s="518"/>
      <c r="N245" s="518" t="s">
        <v>20</v>
      </c>
      <c r="O245" s="518"/>
      <c r="P245" s="518" t="s">
        <v>20</v>
      </c>
      <c r="Q245" s="518"/>
      <c r="R245" s="18" t="s">
        <v>20</v>
      </c>
    </row>
    <row r="246" spans="1:18" s="23" customFormat="1" ht="10.5" customHeight="1">
      <c r="A246" s="510"/>
      <c r="B246" s="511"/>
      <c r="C246" s="512"/>
      <c r="D246" s="512"/>
      <c r="E246" s="512"/>
      <c r="F246" s="512"/>
      <c r="G246" s="512"/>
      <c r="H246" s="513"/>
      <c r="I246" s="513"/>
      <c r="J246" s="519" t="s">
        <v>21</v>
      </c>
      <c r="K246" s="519"/>
      <c r="L246" s="520">
        <v>7297.37</v>
      </c>
      <c r="M246" s="520"/>
      <c r="N246" s="520">
        <v>3400</v>
      </c>
      <c r="O246" s="520"/>
      <c r="P246" s="507"/>
      <c r="Q246" s="507"/>
      <c r="R246" s="19"/>
    </row>
    <row r="247" spans="1:18" s="23" customFormat="1" ht="10.5" customHeight="1"/>
    <row r="248" spans="1:18" s="23" customFormat="1" ht="5.85" customHeight="1"/>
    <row r="249" spans="1:18" s="23" customFormat="1" ht="10.5" customHeight="1">
      <c r="A249" s="539"/>
      <c r="B249" s="540" t="s">
        <v>72</v>
      </c>
      <c r="C249" s="540"/>
      <c r="D249" s="540"/>
      <c r="E249" s="540"/>
      <c r="F249" s="476" t="s">
        <v>67</v>
      </c>
      <c r="G249" s="476"/>
      <c r="H249" s="541">
        <v>0</v>
      </c>
      <c r="I249" s="541"/>
      <c r="J249" s="542" t="s">
        <v>17</v>
      </c>
      <c r="K249" s="542"/>
      <c r="L249" s="543">
        <v>255000</v>
      </c>
      <c r="M249" s="543"/>
      <c r="N249" s="543">
        <v>3400</v>
      </c>
      <c r="O249" s="543"/>
      <c r="P249" s="543">
        <v>3400</v>
      </c>
      <c r="Q249" s="543"/>
      <c r="R249" s="20">
        <v>3400</v>
      </c>
    </row>
    <row r="250" spans="1:18" s="23" customFormat="1" ht="10.5" customHeight="1">
      <c r="A250" s="539"/>
      <c r="B250" s="540"/>
      <c r="C250" s="540"/>
      <c r="D250" s="540"/>
      <c r="E250" s="540"/>
      <c r="F250" s="476"/>
      <c r="G250" s="476"/>
      <c r="H250" s="541"/>
      <c r="I250" s="541"/>
      <c r="J250" s="544" t="s">
        <v>18</v>
      </c>
      <c r="K250" s="544"/>
      <c r="L250" s="546"/>
      <c r="M250" s="546"/>
      <c r="N250" s="545">
        <v>3399.99</v>
      </c>
      <c r="O250" s="545"/>
      <c r="P250" s="545">
        <v>3400</v>
      </c>
      <c r="Q250" s="545"/>
      <c r="R250" s="21">
        <v>0</v>
      </c>
    </row>
    <row r="251" spans="1:18" s="23" customFormat="1" ht="10.5" customHeight="1">
      <c r="A251" s="539"/>
      <c r="B251" s="540"/>
      <c r="C251" s="540"/>
      <c r="D251" s="540"/>
      <c r="E251" s="540"/>
      <c r="F251" s="476"/>
      <c r="G251" s="476"/>
      <c r="H251" s="541"/>
      <c r="I251" s="541"/>
      <c r="J251" s="544" t="s">
        <v>19</v>
      </c>
      <c r="K251" s="544"/>
      <c r="L251" s="545" t="s">
        <v>20</v>
      </c>
      <c r="M251" s="545"/>
      <c r="N251" s="545" t="s">
        <v>20</v>
      </c>
      <c r="O251" s="545"/>
      <c r="P251" s="545" t="s">
        <v>20</v>
      </c>
      <c r="Q251" s="545"/>
      <c r="R251" s="21" t="s">
        <v>20</v>
      </c>
    </row>
    <row r="252" spans="1:18" s="23" customFormat="1" ht="10.5" customHeight="1">
      <c r="A252" s="539"/>
      <c r="B252" s="540"/>
      <c r="C252" s="540"/>
      <c r="D252" s="540"/>
      <c r="E252" s="540"/>
      <c r="F252" s="476"/>
      <c r="G252" s="476"/>
      <c r="H252" s="541"/>
      <c r="I252" s="541"/>
      <c r="J252" s="547" t="s">
        <v>21</v>
      </c>
      <c r="K252" s="547"/>
      <c r="L252" s="548">
        <v>257297.37</v>
      </c>
      <c r="M252" s="548"/>
      <c r="N252" s="548">
        <v>3400</v>
      </c>
      <c r="O252" s="548"/>
      <c r="P252" s="549"/>
      <c r="Q252" s="549"/>
      <c r="R252" s="22"/>
    </row>
    <row r="253" spans="1:18" s="23" customFormat="1" ht="6.75" customHeight="1"/>
    <row r="254" spans="1:18" s="23" customFormat="1" ht="1.5" customHeight="1"/>
    <row r="255" spans="1:18" s="23" customFormat="1" ht="5.25" customHeight="1">
      <c r="A255" s="4"/>
      <c r="B255" s="493"/>
      <c r="C255" s="493"/>
      <c r="D255" s="5" t="s">
        <v>8</v>
      </c>
      <c r="E255" s="4" t="s">
        <v>115</v>
      </c>
      <c r="F255" s="5" t="s">
        <v>115</v>
      </c>
      <c r="G255" s="493"/>
      <c r="H255" s="493"/>
      <c r="I255" s="493"/>
      <c r="J255" s="493"/>
      <c r="K255" s="493"/>
      <c r="L255" s="493"/>
      <c r="M255" s="493"/>
      <c r="N255" s="493"/>
      <c r="O255" s="493"/>
      <c r="P255" s="493"/>
      <c r="Q255" s="493"/>
      <c r="R255" s="493"/>
    </row>
    <row r="256" spans="1:18" s="23" customFormat="1" ht="13.5" customHeight="1">
      <c r="A256" s="3"/>
      <c r="B256" s="479" t="s">
        <v>93</v>
      </c>
      <c r="C256" s="479"/>
      <c r="D256" s="479"/>
      <c r="E256" s="6"/>
      <c r="F256" s="471" t="s">
        <v>94</v>
      </c>
      <c r="G256" s="471"/>
      <c r="H256" s="471"/>
      <c r="I256" s="471"/>
      <c r="J256" s="471"/>
      <c r="K256" s="471"/>
      <c r="L256" s="471"/>
      <c r="M256" s="471"/>
      <c r="N256" s="471"/>
      <c r="O256" s="471"/>
      <c r="P256" s="471"/>
      <c r="Q256" s="471"/>
      <c r="R256" s="471"/>
    </row>
    <row r="257" spans="1:18" s="23" customFormat="1" ht="4.5" customHeight="1"/>
    <row r="258" spans="1:18" s="23" customFormat="1" ht="15" customHeight="1">
      <c r="A258" s="7" t="s">
        <v>95</v>
      </c>
      <c r="B258" s="8"/>
      <c r="C258" s="492" t="s">
        <v>24</v>
      </c>
      <c r="D258" s="492"/>
      <c r="E258" s="492"/>
      <c r="F258" s="494" t="s">
        <v>96</v>
      </c>
      <c r="G258" s="494"/>
      <c r="H258" s="494"/>
      <c r="I258" s="494"/>
      <c r="J258" s="494"/>
      <c r="K258" s="494"/>
      <c r="L258" s="494"/>
      <c r="M258" s="494"/>
      <c r="N258" s="494"/>
      <c r="O258" s="494"/>
      <c r="P258" s="494"/>
      <c r="Q258" s="494"/>
      <c r="R258" s="494"/>
    </row>
    <row r="259" spans="1:18" s="23" customFormat="1" ht="3" customHeight="1">
      <c r="A259" s="9"/>
      <c r="B259" s="10"/>
      <c r="C259" s="495"/>
      <c r="D259" s="495"/>
      <c r="E259" s="495"/>
      <c r="F259" s="496"/>
      <c r="G259" s="496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11"/>
    </row>
    <row r="260" spans="1:18" s="23" customFormat="1" ht="10.5" customHeight="1">
      <c r="A260" s="497"/>
      <c r="B260" s="10"/>
      <c r="C260" s="498" t="s">
        <v>15</v>
      </c>
      <c r="D260" s="498"/>
      <c r="E260" s="498"/>
      <c r="F260" s="499" t="s">
        <v>16</v>
      </c>
      <c r="G260" s="499"/>
      <c r="H260" s="500">
        <v>0</v>
      </c>
      <c r="I260" s="500"/>
      <c r="J260" s="498" t="s">
        <v>17</v>
      </c>
      <c r="K260" s="498"/>
      <c r="L260" s="474">
        <v>307677.04000000004</v>
      </c>
      <c r="M260" s="474"/>
      <c r="N260" s="474">
        <v>6000</v>
      </c>
      <c r="O260" s="474"/>
      <c r="P260" s="474">
        <v>6000</v>
      </c>
      <c r="Q260" s="474"/>
      <c r="R260" s="12">
        <v>6000</v>
      </c>
    </row>
    <row r="261" spans="1:18" s="23" customFormat="1" ht="10.5" customHeight="1">
      <c r="A261" s="497"/>
      <c r="B261" s="10"/>
      <c r="C261" s="498"/>
      <c r="D261" s="498"/>
      <c r="E261" s="498"/>
      <c r="F261" s="499"/>
      <c r="G261" s="499"/>
      <c r="H261" s="500"/>
      <c r="I261" s="500"/>
      <c r="J261" s="501" t="s">
        <v>18</v>
      </c>
      <c r="K261" s="501"/>
      <c r="L261" s="502"/>
      <c r="M261" s="502"/>
      <c r="N261" s="503">
        <v>0</v>
      </c>
      <c r="O261" s="503"/>
      <c r="P261" s="503">
        <v>0</v>
      </c>
      <c r="Q261" s="503"/>
      <c r="R261" s="13">
        <v>0</v>
      </c>
    </row>
    <row r="262" spans="1:18" s="23" customFormat="1" ht="10.5" customHeight="1">
      <c r="A262" s="497"/>
      <c r="B262" s="10"/>
      <c r="C262" s="498"/>
      <c r="D262" s="498"/>
      <c r="E262" s="498"/>
      <c r="F262" s="499"/>
      <c r="G262" s="499"/>
      <c r="H262" s="500"/>
      <c r="I262" s="500"/>
      <c r="J262" s="501" t="s">
        <v>19</v>
      </c>
      <c r="K262" s="501"/>
      <c r="L262" s="503" t="s">
        <v>20</v>
      </c>
      <c r="M262" s="503"/>
      <c r="N262" s="503" t="s">
        <v>20</v>
      </c>
      <c r="O262" s="503"/>
      <c r="P262" s="503" t="s">
        <v>20</v>
      </c>
      <c r="Q262" s="503"/>
      <c r="R262" s="13" t="s">
        <v>20</v>
      </c>
    </row>
    <row r="263" spans="1:18" s="23" customFormat="1" ht="10.5" customHeight="1">
      <c r="A263" s="497"/>
      <c r="B263" s="10"/>
      <c r="C263" s="498"/>
      <c r="D263" s="498"/>
      <c r="E263" s="498"/>
      <c r="F263" s="499"/>
      <c r="G263" s="499"/>
      <c r="H263" s="500"/>
      <c r="I263" s="500"/>
      <c r="J263" s="498" t="s">
        <v>21</v>
      </c>
      <c r="K263" s="498"/>
      <c r="L263" s="474">
        <v>412975.76</v>
      </c>
      <c r="M263" s="474"/>
      <c r="N263" s="474">
        <v>6000</v>
      </c>
      <c r="O263" s="474"/>
      <c r="P263" s="495"/>
      <c r="Q263" s="495"/>
      <c r="R263" s="11"/>
    </row>
    <row r="264" spans="1:18" s="23" customFormat="1" ht="9" customHeight="1">
      <c r="A264" s="9"/>
      <c r="B264" s="10"/>
      <c r="C264" s="495"/>
      <c r="D264" s="495"/>
      <c r="E264" s="495"/>
      <c r="F264" s="504"/>
      <c r="G264" s="504"/>
      <c r="H264" s="505"/>
      <c r="I264" s="505"/>
      <c r="J264" s="495"/>
      <c r="K264" s="495"/>
      <c r="L264" s="495"/>
      <c r="M264" s="495"/>
      <c r="N264" s="495"/>
      <c r="O264" s="495"/>
      <c r="P264" s="495"/>
      <c r="Q264" s="495"/>
      <c r="R264" s="11"/>
    </row>
    <row r="265" spans="1:18" s="23" customFormat="1" ht="7.5" hidden="1" customHeight="1">
      <c r="A265" s="14"/>
      <c r="B265" s="15"/>
      <c r="C265" s="506"/>
      <c r="D265" s="506"/>
      <c r="E265" s="506"/>
      <c r="F265" s="506"/>
      <c r="G265" s="506"/>
      <c r="H265" s="507"/>
      <c r="I265" s="507"/>
      <c r="J265" s="508"/>
      <c r="K265" s="508"/>
      <c r="L265" s="509"/>
      <c r="M265" s="509"/>
      <c r="N265" s="508"/>
      <c r="O265" s="508"/>
      <c r="P265" s="508"/>
      <c r="Q265" s="508"/>
      <c r="R265" s="16"/>
    </row>
    <row r="266" spans="1:18" s="23" customFormat="1" ht="10.5" customHeight="1">
      <c r="A266" s="510"/>
      <c r="B266" s="511"/>
      <c r="C266" s="512" t="s">
        <v>26</v>
      </c>
      <c r="D266" s="512"/>
      <c r="E266" s="512"/>
      <c r="F266" s="512" t="s">
        <v>96</v>
      </c>
      <c r="G266" s="512"/>
      <c r="H266" s="513">
        <v>0</v>
      </c>
      <c r="I266" s="513"/>
      <c r="J266" s="514" t="s">
        <v>17</v>
      </c>
      <c r="K266" s="514"/>
      <c r="L266" s="516">
        <v>307677.04000000004</v>
      </c>
      <c r="M266" s="516"/>
      <c r="N266" s="516">
        <v>6000</v>
      </c>
      <c r="O266" s="516"/>
      <c r="P266" s="516">
        <v>6000</v>
      </c>
      <c r="Q266" s="516"/>
      <c r="R266" s="17">
        <v>6000</v>
      </c>
    </row>
    <row r="267" spans="1:18" s="23" customFormat="1" ht="10.5" customHeight="1">
      <c r="A267" s="510"/>
      <c r="B267" s="511"/>
      <c r="C267" s="512"/>
      <c r="D267" s="512"/>
      <c r="E267" s="512"/>
      <c r="F267" s="512"/>
      <c r="G267" s="512"/>
      <c r="H267" s="513"/>
      <c r="I267" s="513"/>
      <c r="J267" s="515" t="s">
        <v>18</v>
      </c>
      <c r="K267" s="515"/>
      <c r="L267" s="517"/>
      <c r="M267" s="517"/>
      <c r="N267" s="518">
        <v>0</v>
      </c>
      <c r="O267" s="518"/>
      <c r="P267" s="518">
        <v>0</v>
      </c>
      <c r="Q267" s="518"/>
      <c r="R267" s="18">
        <v>0</v>
      </c>
    </row>
    <row r="268" spans="1:18" s="23" customFormat="1" ht="10.5" customHeight="1">
      <c r="A268" s="510"/>
      <c r="B268" s="511"/>
      <c r="C268" s="512"/>
      <c r="D268" s="512"/>
      <c r="E268" s="512"/>
      <c r="F268" s="512"/>
      <c r="G268" s="512"/>
      <c r="H268" s="513"/>
      <c r="I268" s="513"/>
      <c r="J268" s="515" t="s">
        <v>19</v>
      </c>
      <c r="K268" s="515"/>
      <c r="L268" s="518" t="s">
        <v>20</v>
      </c>
      <c r="M268" s="518"/>
      <c r="N268" s="518" t="s">
        <v>20</v>
      </c>
      <c r="O268" s="518"/>
      <c r="P268" s="518" t="s">
        <v>20</v>
      </c>
      <c r="Q268" s="518"/>
      <c r="R268" s="18" t="s">
        <v>20</v>
      </c>
    </row>
    <row r="269" spans="1:18" s="23" customFormat="1" ht="10.5" customHeight="1">
      <c r="A269" s="510"/>
      <c r="B269" s="511"/>
      <c r="C269" s="512"/>
      <c r="D269" s="512"/>
      <c r="E269" s="512"/>
      <c r="F269" s="512"/>
      <c r="G269" s="512"/>
      <c r="H269" s="513"/>
      <c r="I269" s="513"/>
      <c r="J269" s="519" t="s">
        <v>21</v>
      </c>
      <c r="K269" s="519"/>
      <c r="L269" s="520">
        <v>412975.76</v>
      </c>
      <c r="M269" s="520"/>
      <c r="N269" s="520">
        <v>6000</v>
      </c>
      <c r="O269" s="520"/>
      <c r="P269" s="507"/>
      <c r="Q269" s="507"/>
      <c r="R269" s="19"/>
    </row>
    <row r="270" spans="1:18" s="23" customFormat="1" ht="6.75" customHeight="1"/>
    <row r="271" spans="1:18" s="23" customFormat="1" ht="5.85" customHeight="1"/>
    <row r="272" spans="1:18" s="23" customFormat="1" ht="10.5" customHeight="1">
      <c r="A272" s="539"/>
      <c r="B272" s="540" t="s">
        <v>97</v>
      </c>
      <c r="C272" s="540"/>
      <c r="D272" s="540"/>
      <c r="E272" s="540"/>
      <c r="F272" s="476" t="s">
        <v>94</v>
      </c>
      <c r="G272" s="476"/>
      <c r="H272" s="541">
        <v>0</v>
      </c>
      <c r="I272" s="541"/>
      <c r="J272" s="542" t="s">
        <v>17</v>
      </c>
      <c r="K272" s="542"/>
      <c r="L272" s="543">
        <v>307677.04000000004</v>
      </c>
      <c r="M272" s="543"/>
      <c r="N272" s="543">
        <v>6000</v>
      </c>
      <c r="O272" s="543"/>
      <c r="P272" s="543">
        <v>6000</v>
      </c>
      <c r="Q272" s="543"/>
      <c r="R272" s="20">
        <v>6000</v>
      </c>
    </row>
    <row r="273" spans="1:18" s="23" customFormat="1" ht="10.5" customHeight="1">
      <c r="A273" s="539"/>
      <c r="B273" s="540"/>
      <c r="C273" s="540"/>
      <c r="D273" s="540"/>
      <c r="E273" s="540"/>
      <c r="F273" s="476"/>
      <c r="G273" s="476"/>
      <c r="H273" s="541"/>
      <c r="I273" s="541"/>
      <c r="J273" s="544" t="s">
        <v>18</v>
      </c>
      <c r="K273" s="544"/>
      <c r="L273" s="546"/>
      <c r="M273" s="546"/>
      <c r="N273" s="545">
        <v>0</v>
      </c>
      <c r="O273" s="545"/>
      <c r="P273" s="545">
        <v>0</v>
      </c>
      <c r="Q273" s="545"/>
      <c r="R273" s="21">
        <v>0</v>
      </c>
    </row>
    <row r="274" spans="1:18" s="23" customFormat="1" ht="10.5" customHeight="1">
      <c r="A274" s="539"/>
      <c r="B274" s="540"/>
      <c r="C274" s="540"/>
      <c r="D274" s="540"/>
      <c r="E274" s="540"/>
      <c r="F274" s="476"/>
      <c r="G274" s="476"/>
      <c r="H274" s="541"/>
      <c r="I274" s="541"/>
      <c r="J274" s="544" t="s">
        <v>19</v>
      </c>
      <c r="K274" s="544"/>
      <c r="L274" s="545" t="s">
        <v>20</v>
      </c>
      <c r="M274" s="545"/>
      <c r="N274" s="545" t="s">
        <v>20</v>
      </c>
      <c r="O274" s="545"/>
      <c r="P274" s="545" t="s">
        <v>20</v>
      </c>
      <c r="Q274" s="545"/>
      <c r="R274" s="21" t="s">
        <v>20</v>
      </c>
    </row>
    <row r="275" spans="1:18" s="23" customFormat="1" ht="10.5" customHeight="1">
      <c r="A275" s="539"/>
      <c r="B275" s="540"/>
      <c r="C275" s="540"/>
      <c r="D275" s="540"/>
      <c r="E275" s="540"/>
      <c r="F275" s="476"/>
      <c r="G275" s="476"/>
      <c r="H275" s="541"/>
      <c r="I275" s="541"/>
      <c r="J275" s="547" t="s">
        <v>21</v>
      </c>
      <c r="K275" s="547"/>
      <c r="L275" s="548">
        <v>412975.76</v>
      </c>
      <c r="M275" s="548"/>
      <c r="N275" s="548">
        <v>6000</v>
      </c>
      <c r="O275" s="548"/>
      <c r="P275" s="549"/>
      <c r="Q275" s="549"/>
      <c r="R275" s="22"/>
    </row>
    <row r="276" spans="1:18" s="23" customFormat="1" ht="11.25" customHeight="1"/>
    <row r="277" spans="1:18" s="23" customFormat="1" ht="6.75" hidden="1" customHeight="1"/>
    <row r="278" spans="1:18" s="23" customFormat="1" ht="3" customHeight="1">
      <c r="A278" s="4"/>
      <c r="B278" s="493"/>
      <c r="C278" s="493"/>
      <c r="D278" s="5" t="s">
        <v>8</v>
      </c>
      <c r="E278" s="4"/>
      <c r="F278" s="5" t="s">
        <v>9</v>
      </c>
      <c r="G278" s="493"/>
      <c r="H278" s="493"/>
      <c r="I278" s="493"/>
      <c r="J278" s="493"/>
      <c r="K278" s="493"/>
      <c r="L278" s="493"/>
      <c r="M278" s="493"/>
      <c r="N278" s="493"/>
      <c r="O278" s="493"/>
      <c r="P278" s="493"/>
      <c r="Q278" s="493"/>
      <c r="R278" s="493"/>
    </row>
    <row r="279" spans="1:18" s="23" customFormat="1" ht="13.5" customHeight="1">
      <c r="A279" s="3"/>
      <c r="B279" s="479" t="s">
        <v>98</v>
      </c>
      <c r="C279" s="479"/>
      <c r="D279" s="479"/>
      <c r="E279" s="6"/>
      <c r="F279" s="471" t="s">
        <v>99</v>
      </c>
      <c r="G279" s="471"/>
      <c r="H279" s="471"/>
      <c r="I279" s="471"/>
      <c r="J279" s="471"/>
      <c r="K279" s="471"/>
      <c r="L279" s="471"/>
      <c r="M279" s="471"/>
      <c r="N279" s="471"/>
      <c r="O279" s="471"/>
      <c r="P279" s="471"/>
      <c r="Q279" s="471"/>
      <c r="R279" s="471"/>
    </row>
    <row r="280" spans="1:18" s="23" customFormat="1" ht="6" customHeight="1"/>
    <row r="281" spans="1:18" s="23" customFormat="1" ht="15" customHeight="1">
      <c r="A281" s="7" t="s">
        <v>100</v>
      </c>
      <c r="B281" s="8"/>
      <c r="C281" s="492" t="s">
        <v>46</v>
      </c>
      <c r="D281" s="492"/>
      <c r="E281" s="492"/>
      <c r="F281" s="494" t="s">
        <v>101</v>
      </c>
      <c r="G281" s="494"/>
      <c r="H281" s="494"/>
      <c r="I281" s="494"/>
      <c r="J281" s="494"/>
      <c r="K281" s="494"/>
      <c r="L281" s="494"/>
      <c r="M281" s="494"/>
      <c r="N281" s="494"/>
      <c r="O281" s="494"/>
      <c r="P281" s="494"/>
      <c r="Q281" s="494"/>
      <c r="R281" s="494"/>
    </row>
    <row r="282" spans="1:18" s="23" customFormat="1" ht="3" customHeight="1">
      <c r="A282" s="9"/>
      <c r="B282" s="10"/>
      <c r="C282" s="495"/>
      <c r="D282" s="495"/>
      <c r="E282" s="495"/>
      <c r="F282" s="496"/>
      <c r="G282" s="496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11"/>
    </row>
    <row r="283" spans="1:18" s="23" customFormat="1" ht="10.5" customHeight="1">
      <c r="A283" s="497"/>
      <c r="B283" s="10"/>
      <c r="C283" s="498" t="s">
        <v>15</v>
      </c>
      <c r="D283" s="498"/>
      <c r="E283" s="498"/>
      <c r="F283" s="499" t="s">
        <v>16</v>
      </c>
      <c r="G283" s="499"/>
      <c r="H283" s="500">
        <v>0</v>
      </c>
      <c r="I283" s="500"/>
      <c r="J283" s="498" t="s">
        <v>17</v>
      </c>
      <c r="K283" s="498"/>
      <c r="L283" s="474">
        <v>61475.39</v>
      </c>
      <c r="M283" s="474"/>
      <c r="N283" s="474">
        <v>5000</v>
      </c>
      <c r="O283" s="474"/>
      <c r="P283" s="474">
        <v>5000</v>
      </c>
      <c r="Q283" s="474"/>
      <c r="R283" s="12">
        <v>5000</v>
      </c>
    </row>
    <row r="284" spans="1:18" s="23" customFormat="1" ht="10.5" customHeight="1">
      <c r="A284" s="497"/>
      <c r="B284" s="10"/>
      <c r="C284" s="498"/>
      <c r="D284" s="498"/>
      <c r="E284" s="498"/>
      <c r="F284" s="499"/>
      <c r="G284" s="499"/>
      <c r="H284" s="500"/>
      <c r="I284" s="500"/>
      <c r="J284" s="501" t="s">
        <v>18</v>
      </c>
      <c r="K284" s="501"/>
      <c r="L284" s="502"/>
      <c r="M284" s="502"/>
      <c r="N284" s="503">
        <v>0</v>
      </c>
      <c r="O284" s="503"/>
      <c r="P284" s="503">
        <v>0</v>
      </c>
      <c r="Q284" s="503"/>
      <c r="R284" s="13">
        <v>0</v>
      </c>
    </row>
    <row r="285" spans="1:18" s="23" customFormat="1" ht="10.5" customHeight="1">
      <c r="A285" s="497"/>
      <c r="B285" s="10"/>
      <c r="C285" s="498"/>
      <c r="D285" s="498"/>
      <c r="E285" s="498"/>
      <c r="F285" s="499"/>
      <c r="G285" s="499"/>
      <c r="H285" s="500"/>
      <c r="I285" s="500"/>
      <c r="J285" s="501" t="s">
        <v>19</v>
      </c>
      <c r="K285" s="501"/>
      <c r="L285" s="503" t="s">
        <v>20</v>
      </c>
      <c r="M285" s="503"/>
      <c r="N285" s="503" t="s">
        <v>20</v>
      </c>
      <c r="O285" s="503"/>
      <c r="P285" s="503" t="s">
        <v>20</v>
      </c>
      <c r="Q285" s="503"/>
      <c r="R285" s="13" t="s">
        <v>20</v>
      </c>
    </row>
    <row r="286" spans="1:18" s="23" customFormat="1" ht="10.5" customHeight="1">
      <c r="A286" s="497"/>
      <c r="B286" s="10"/>
      <c r="C286" s="498"/>
      <c r="D286" s="498"/>
      <c r="E286" s="498"/>
      <c r="F286" s="499"/>
      <c r="G286" s="499"/>
      <c r="H286" s="500"/>
      <c r="I286" s="500"/>
      <c r="J286" s="498" t="s">
        <v>21</v>
      </c>
      <c r="K286" s="498"/>
      <c r="L286" s="474">
        <v>261475.39</v>
      </c>
      <c r="M286" s="474"/>
      <c r="N286" s="474">
        <v>5000</v>
      </c>
      <c r="O286" s="474"/>
      <c r="P286" s="495"/>
      <c r="Q286" s="495"/>
      <c r="R286" s="11"/>
    </row>
    <row r="287" spans="1:18" s="23" customFormat="1" ht="10.5" customHeight="1">
      <c r="A287" s="9"/>
      <c r="B287" s="10"/>
      <c r="C287" s="495"/>
      <c r="D287" s="495"/>
      <c r="E287" s="495"/>
      <c r="F287" s="504"/>
      <c r="G287" s="504"/>
      <c r="H287" s="505"/>
      <c r="I287" s="505"/>
      <c r="J287" s="495"/>
      <c r="K287" s="495"/>
      <c r="L287" s="495"/>
      <c r="M287" s="495"/>
      <c r="N287" s="495"/>
      <c r="O287" s="495"/>
      <c r="P287" s="495"/>
      <c r="Q287" s="495"/>
      <c r="R287" s="11"/>
    </row>
    <row r="288" spans="1:18" s="23" customFormat="1" ht="7.5" customHeight="1">
      <c r="A288" s="14"/>
      <c r="B288" s="15"/>
      <c r="C288" s="506"/>
      <c r="D288" s="506"/>
      <c r="E288" s="506"/>
      <c r="F288" s="506"/>
      <c r="G288" s="506"/>
      <c r="H288" s="507"/>
      <c r="I288" s="507"/>
      <c r="J288" s="508"/>
      <c r="K288" s="508"/>
      <c r="L288" s="509"/>
      <c r="M288" s="509"/>
      <c r="N288" s="508"/>
      <c r="O288" s="508"/>
      <c r="P288" s="508"/>
      <c r="Q288" s="508"/>
      <c r="R288" s="16"/>
    </row>
    <row r="289" spans="1:18" s="23" customFormat="1" ht="10.5" customHeight="1">
      <c r="A289" s="510"/>
      <c r="B289" s="511"/>
      <c r="C289" s="512" t="s">
        <v>48</v>
      </c>
      <c r="D289" s="512"/>
      <c r="E289" s="512"/>
      <c r="F289" s="512" t="s">
        <v>101</v>
      </c>
      <c r="G289" s="512"/>
      <c r="H289" s="513">
        <v>0</v>
      </c>
      <c r="I289" s="513"/>
      <c r="J289" s="514" t="s">
        <v>17</v>
      </c>
      <c r="K289" s="514"/>
      <c r="L289" s="516">
        <v>61475.39</v>
      </c>
      <c r="M289" s="516"/>
      <c r="N289" s="516">
        <v>5000</v>
      </c>
      <c r="O289" s="516"/>
      <c r="P289" s="516">
        <v>5000</v>
      </c>
      <c r="Q289" s="516"/>
      <c r="R289" s="17">
        <v>5000</v>
      </c>
    </row>
    <row r="290" spans="1:18" s="23" customFormat="1" ht="10.5" customHeight="1">
      <c r="A290" s="510"/>
      <c r="B290" s="511"/>
      <c r="C290" s="512"/>
      <c r="D290" s="512"/>
      <c r="E290" s="512"/>
      <c r="F290" s="512"/>
      <c r="G290" s="512"/>
      <c r="H290" s="513"/>
      <c r="I290" s="513"/>
      <c r="J290" s="515" t="s">
        <v>18</v>
      </c>
      <c r="K290" s="515"/>
      <c r="L290" s="517"/>
      <c r="M290" s="517"/>
      <c r="N290" s="518">
        <v>0</v>
      </c>
      <c r="O290" s="518"/>
      <c r="P290" s="518">
        <v>0</v>
      </c>
      <c r="Q290" s="518"/>
      <c r="R290" s="18">
        <v>0</v>
      </c>
    </row>
    <row r="291" spans="1:18" s="23" customFormat="1" ht="10.5" customHeight="1">
      <c r="A291" s="510"/>
      <c r="B291" s="511"/>
      <c r="C291" s="512"/>
      <c r="D291" s="512"/>
      <c r="E291" s="512"/>
      <c r="F291" s="512"/>
      <c r="G291" s="512"/>
      <c r="H291" s="513"/>
      <c r="I291" s="513"/>
      <c r="J291" s="515" t="s">
        <v>19</v>
      </c>
      <c r="K291" s="515"/>
      <c r="L291" s="518" t="s">
        <v>20</v>
      </c>
      <c r="M291" s="518"/>
      <c r="N291" s="518" t="s">
        <v>20</v>
      </c>
      <c r="O291" s="518"/>
      <c r="P291" s="518" t="s">
        <v>20</v>
      </c>
      <c r="Q291" s="518"/>
      <c r="R291" s="18" t="s">
        <v>20</v>
      </c>
    </row>
    <row r="292" spans="1:18" s="23" customFormat="1" ht="10.5" customHeight="1">
      <c r="A292" s="510"/>
      <c r="B292" s="511"/>
      <c r="C292" s="512"/>
      <c r="D292" s="512"/>
      <c r="E292" s="512"/>
      <c r="F292" s="512"/>
      <c r="G292" s="512"/>
      <c r="H292" s="513"/>
      <c r="I292" s="513"/>
      <c r="J292" s="519" t="s">
        <v>21</v>
      </c>
      <c r="K292" s="519"/>
      <c r="L292" s="520">
        <v>261475.39</v>
      </c>
      <c r="M292" s="520"/>
      <c r="N292" s="520">
        <v>5000</v>
      </c>
      <c r="O292" s="520"/>
      <c r="P292" s="507"/>
      <c r="Q292" s="507"/>
      <c r="R292" s="19"/>
    </row>
    <row r="293" spans="1:18" s="23" customFormat="1" ht="8.25" customHeight="1"/>
    <row r="294" spans="1:18" s="23" customFormat="1" ht="5.85" customHeight="1"/>
    <row r="295" spans="1:18" s="23" customFormat="1" ht="10.5" customHeight="1">
      <c r="A295" s="539"/>
      <c r="B295" s="540" t="s">
        <v>102</v>
      </c>
      <c r="C295" s="540"/>
      <c r="D295" s="540"/>
      <c r="E295" s="540"/>
      <c r="F295" s="476" t="s">
        <v>99</v>
      </c>
      <c r="G295" s="476"/>
      <c r="H295" s="541">
        <v>0</v>
      </c>
      <c r="I295" s="541"/>
      <c r="J295" s="542" t="s">
        <v>17</v>
      </c>
      <c r="K295" s="542"/>
      <c r="L295" s="543">
        <v>61475.39</v>
      </c>
      <c r="M295" s="543"/>
      <c r="N295" s="543">
        <v>5000</v>
      </c>
      <c r="O295" s="543"/>
      <c r="P295" s="543">
        <v>5000</v>
      </c>
      <c r="Q295" s="543"/>
      <c r="R295" s="20">
        <v>5000</v>
      </c>
    </row>
    <row r="296" spans="1:18" s="23" customFormat="1" ht="10.5" customHeight="1">
      <c r="A296" s="539"/>
      <c r="B296" s="540"/>
      <c r="C296" s="540"/>
      <c r="D296" s="540"/>
      <c r="E296" s="540"/>
      <c r="F296" s="476"/>
      <c r="G296" s="476"/>
      <c r="H296" s="541"/>
      <c r="I296" s="541"/>
      <c r="J296" s="544" t="s">
        <v>18</v>
      </c>
      <c r="K296" s="544"/>
      <c r="L296" s="546"/>
      <c r="M296" s="546"/>
      <c r="N296" s="545">
        <v>0</v>
      </c>
      <c r="O296" s="545"/>
      <c r="P296" s="545">
        <v>0</v>
      </c>
      <c r="Q296" s="545"/>
      <c r="R296" s="21">
        <v>0</v>
      </c>
    </row>
    <row r="297" spans="1:18" s="23" customFormat="1" ht="10.5" customHeight="1">
      <c r="A297" s="539"/>
      <c r="B297" s="540"/>
      <c r="C297" s="540"/>
      <c r="D297" s="540"/>
      <c r="E297" s="540"/>
      <c r="F297" s="476"/>
      <c r="G297" s="476"/>
      <c r="H297" s="541"/>
      <c r="I297" s="541"/>
      <c r="J297" s="544" t="s">
        <v>19</v>
      </c>
      <c r="K297" s="544"/>
      <c r="L297" s="545" t="s">
        <v>20</v>
      </c>
      <c r="M297" s="545"/>
      <c r="N297" s="545" t="s">
        <v>20</v>
      </c>
      <c r="O297" s="545"/>
      <c r="P297" s="545" t="s">
        <v>20</v>
      </c>
      <c r="Q297" s="545"/>
      <c r="R297" s="21" t="s">
        <v>20</v>
      </c>
    </row>
    <row r="298" spans="1:18" s="23" customFormat="1" ht="10.5" customHeight="1">
      <c r="A298" s="539"/>
      <c r="B298" s="540"/>
      <c r="C298" s="540"/>
      <c r="D298" s="540"/>
      <c r="E298" s="540"/>
      <c r="F298" s="476"/>
      <c r="G298" s="476"/>
      <c r="H298" s="541"/>
      <c r="I298" s="541"/>
      <c r="J298" s="547" t="s">
        <v>21</v>
      </c>
      <c r="K298" s="547"/>
      <c r="L298" s="548">
        <v>261475.39</v>
      </c>
      <c r="M298" s="548"/>
      <c r="N298" s="548">
        <v>5000</v>
      </c>
      <c r="O298" s="548"/>
      <c r="P298" s="549"/>
      <c r="Q298" s="549"/>
      <c r="R298" s="22"/>
    </row>
    <row r="299" spans="1:18" s="23" customFormat="1" ht="10.5" customHeight="1"/>
    <row r="300" spans="1:18" s="23" customFormat="1" ht="2.25" customHeight="1"/>
    <row r="301" spans="1:18" s="23" customFormat="1" ht="3" hidden="1" customHeight="1">
      <c r="A301" s="4"/>
      <c r="B301" s="493"/>
      <c r="C301" s="493"/>
      <c r="D301" s="5" t="s">
        <v>8</v>
      </c>
      <c r="E301" s="4"/>
      <c r="F301" s="5" t="s">
        <v>9</v>
      </c>
      <c r="G301" s="493"/>
      <c r="H301" s="493"/>
      <c r="I301" s="493"/>
      <c r="J301" s="493"/>
      <c r="K301" s="493"/>
      <c r="L301" s="493"/>
      <c r="M301" s="493"/>
      <c r="N301" s="493"/>
      <c r="O301" s="493"/>
      <c r="P301" s="493"/>
      <c r="Q301" s="493"/>
      <c r="R301" s="493"/>
    </row>
    <row r="302" spans="1:18" s="23" customFormat="1" ht="13.5" customHeight="1">
      <c r="A302" s="3"/>
      <c r="B302" s="479" t="s">
        <v>103</v>
      </c>
      <c r="C302" s="479"/>
      <c r="D302" s="479"/>
      <c r="E302" s="6"/>
      <c r="F302" s="471" t="s">
        <v>104</v>
      </c>
      <c r="G302" s="471"/>
      <c r="H302" s="471"/>
      <c r="I302" s="471"/>
      <c r="J302" s="471"/>
      <c r="K302" s="471"/>
      <c r="L302" s="471"/>
      <c r="M302" s="471"/>
      <c r="N302" s="471"/>
      <c r="O302" s="471"/>
      <c r="P302" s="471"/>
      <c r="Q302" s="471"/>
      <c r="R302" s="471"/>
    </row>
    <row r="303" spans="1:18" s="23" customFormat="1" ht="12.6" customHeight="1"/>
    <row r="304" spans="1:18" s="23" customFormat="1" ht="15" customHeight="1">
      <c r="A304" s="7" t="s">
        <v>105</v>
      </c>
      <c r="B304" s="8"/>
      <c r="C304" s="492" t="s">
        <v>24</v>
      </c>
      <c r="D304" s="492"/>
      <c r="E304" s="492"/>
      <c r="F304" s="494" t="s">
        <v>106</v>
      </c>
      <c r="G304" s="494"/>
      <c r="H304" s="494"/>
      <c r="I304" s="494"/>
      <c r="J304" s="494"/>
      <c r="K304" s="494"/>
      <c r="L304" s="494"/>
      <c r="M304" s="494"/>
      <c r="N304" s="494"/>
      <c r="O304" s="494"/>
      <c r="P304" s="494"/>
      <c r="Q304" s="494"/>
      <c r="R304" s="494"/>
    </row>
    <row r="305" spans="1:18" s="23" customFormat="1" ht="3" customHeight="1">
      <c r="A305" s="9"/>
      <c r="B305" s="10"/>
      <c r="C305" s="495"/>
      <c r="D305" s="495"/>
      <c r="E305" s="495"/>
      <c r="F305" s="496"/>
      <c r="G305" s="496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11"/>
    </row>
    <row r="306" spans="1:18" s="23" customFormat="1" ht="10.5" customHeight="1">
      <c r="A306" s="497"/>
      <c r="B306" s="10"/>
      <c r="C306" s="498" t="s">
        <v>15</v>
      </c>
      <c r="D306" s="498"/>
      <c r="E306" s="498"/>
      <c r="F306" s="499" t="s">
        <v>16</v>
      </c>
      <c r="G306" s="499"/>
      <c r="H306" s="500">
        <v>0</v>
      </c>
      <c r="I306" s="500"/>
      <c r="J306" s="498" t="s">
        <v>17</v>
      </c>
      <c r="K306" s="498"/>
      <c r="L306" s="474">
        <v>50000</v>
      </c>
      <c r="M306" s="474"/>
      <c r="N306" s="474">
        <v>50000</v>
      </c>
      <c r="O306" s="474"/>
      <c r="P306" s="474">
        <v>50000</v>
      </c>
      <c r="Q306" s="474"/>
      <c r="R306" s="12">
        <v>50000</v>
      </c>
    </row>
    <row r="307" spans="1:18" s="23" customFormat="1" ht="10.5" customHeight="1">
      <c r="A307" s="497"/>
      <c r="B307" s="10"/>
      <c r="C307" s="498"/>
      <c r="D307" s="498"/>
      <c r="E307" s="498"/>
      <c r="F307" s="499"/>
      <c r="G307" s="499"/>
      <c r="H307" s="500"/>
      <c r="I307" s="500"/>
      <c r="J307" s="501" t="s">
        <v>18</v>
      </c>
      <c r="K307" s="501"/>
      <c r="L307" s="502"/>
      <c r="M307" s="502"/>
      <c r="N307" s="503">
        <v>0</v>
      </c>
      <c r="O307" s="503"/>
      <c r="P307" s="503">
        <v>0</v>
      </c>
      <c r="Q307" s="503"/>
      <c r="R307" s="13">
        <v>0</v>
      </c>
    </row>
    <row r="308" spans="1:18" s="23" customFormat="1" ht="10.5" customHeight="1">
      <c r="A308" s="497"/>
      <c r="B308" s="10"/>
      <c r="C308" s="498"/>
      <c r="D308" s="498"/>
      <c r="E308" s="498"/>
      <c r="F308" s="499"/>
      <c r="G308" s="499"/>
      <c r="H308" s="500"/>
      <c r="I308" s="500"/>
      <c r="J308" s="501" t="s">
        <v>19</v>
      </c>
      <c r="K308" s="501"/>
      <c r="L308" s="503" t="s">
        <v>20</v>
      </c>
      <c r="M308" s="503"/>
      <c r="N308" s="503" t="s">
        <v>20</v>
      </c>
      <c r="O308" s="503"/>
      <c r="P308" s="503" t="s">
        <v>20</v>
      </c>
      <c r="Q308" s="503"/>
      <c r="R308" s="13" t="s">
        <v>20</v>
      </c>
    </row>
    <row r="309" spans="1:18" s="23" customFormat="1" ht="10.5" customHeight="1">
      <c r="A309" s="497"/>
      <c r="B309" s="10"/>
      <c r="C309" s="498"/>
      <c r="D309" s="498"/>
      <c r="E309" s="498"/>
      <c r="F309" s="499"/>
      <c r="G309" s="499"/>
      <c r="H309" s="500"/>
      <c r="I309" s="500"/>
      <c r="J309" s="498" t="s">
        <v>21</v>
      </c>
      <c r="K309" s="498"/>
      <c r="L309" s="474">
        <v>50000</v>
      </c>
      <c r="M309" s="474"/>
      <c r="N309" s="474">
        <v>50000</v>
      </c>
      <c r="O309" s="474"/>
      <c r="P309" s="495"/>
      <c r="Q309" s="495"/>
      <c r="R309" s="11"/>
    </row>
    <row r="310" spans="1:18" s="23" customFormat="1" ht="10.5" customHeight="1">
      <c r="A310" s="9"/>
      <c r="B310" s="10"/>
      <c r="C310" s="495"/>
      <c r="D310" s="495"/>
      <c r="E310" s="495"/>
      <c r="F310" s="504"/>
      <c r="G310" s="504"/>
      <c r="H310" s="505"/>
      <c r="I310" s="505"/>
      <c r="J310" s="495"/>
      <c r="K310" s="495"/>
      <c r="L310" s="495"/>
      <c r="M310" s="495"/>
      <c r="N310" s="495"/>
      <c r="O310" s="495"/>
      <c r="P310" s="495"/>
      <c r="Q310" s="495"/>
      <c r="R310" s="11"/>
    </row>
    <row r="311" spans="1:18" s="23" customFormat="1" ht="7.5" customHeight="1">
      <c r="A311" s="14"/>
      <c r="B311" s="15"/>
      <c r="C311" s="506"/>
      <c r="D311" s="506"/>
      <c r="E311" s="506"/>
      <c r="F311" s="506"/>
      <c r="G311" s="506"/>
      <c r="H311" s="507"/>
      <c r="I311" s="507"/>
      <c r="J311" s="508"/>
      <c r="K311" s="508"/>
      <c r="L311" s="509"/>
      <c r="M311" s="509"/>
      <c r="N311" s="508"/>
      <c r="O311" s="508"/>
      <c r="P311" s="508"/>
      <c r="Q311" s="508"/>
      <c r="R311" s="16"/>
    </row>
    <row r="312" spans="1:18" s="23" customFormat="1" ht="10.5" customHeight="1">
      <c r="A312" s="510"/>
      <c r="B312" s="511"/>
      <c r="C312" s="512" t="s">
        <v>26</v>
      </c>
      <c r="D312" s="512"/>
      <c r="E312" s="512"/>
      <c r="F312" s="512" t="s">
        <v>106</v>
      </c>
      <c r="G312" s="512"/>
      <c r="H312" s="513">
        <v>0</v>
      </c>
      <c r="I312" s="513"/>
      <c r="J312" s="514" t="s">
        <v>17</v>
      </c>
      <c r="K312" s="514"/>
      <c r="L312" s="516">
        <v>50000</v>
      </c>
      <c r="M312" s="516"/>
      <c r="N312" s="516">
        <v>50000</v>
      </c>
      <c r="O312" s="516"/>
      <c r="P312" s="516">
        <v>50000</v>
      </c>
      <c r="Q312" s="516"/>
      <c r="R312" s="17">
        <v>50000</v>
      </c>
    </row>
    <row r="313" spans="1:18" s="23" customFormat="1" ht="10.5" customHeight="1">
      <c r="A313" s="510"/>
      <c r="B313" s="511"/>
      <c r="C313" s="512"/>
      <c r="D313" s="512"/>
      <c r="E313" s="512"/>
      <c r="F313" s="512"/>
      <c r="G313" s="512"/>
      <c r="H313" s="513"/>
      <c r="I313" s="513"/>
      <c r="J313" s="515" t="s">
        <v>18</v>
      </c>
      <c r="K313" s="515"/>
      <c r="L313" s="517"/>
      <c r="M313" s="517"/>
      <c r="N313" s="518">
        <v>0</v>
      </c>
      <c r="O313" s="518"/>
      <c r="P313" s="518">
        <v>0</v>
      </c>
      <c r="Q313" s="518"/>
      <c r="R313" s="18">
        <v>0</v>
      </c>
    </row>
    <row r="314" spans="1:18" s="23" customFormat="1" ht="10.5" customHeight="1">
      <c r="A314" s="510"/>
      <c r="B314" s="511"/>
      <c r="C314" s="512"/>
      <c r="D314" s="512"/>
      <c r="E314" s="512"/>
      <c r="F314" s="512"/>
      <c r="G314" s="512"/>
      <c r="H314" s="513"/>
      <c r="I314" s="513"/>
      <c r="J314" s="515" t="s">
        <v>19</v>
      </c>
      <c r="K314" s="515"/>
      <c r="L314" s="518" t="s">
        <v>20</v>
      </c>
      <c r="M314" s="518"/>
      <c r="N314" s="518" t="s">
        <v>20</v>
      </c>
      <c r="O314" s="518"/>
      <c r="P314" s="518" t="s">
        <v>20</v>
      </c>
      <c r="Q314" s="518"/>
      <c r="R314" s="18" t="s">
        <v>20</v>
      </c>
    </row>
    <row r="315" spans="1:18" s="23" customFormat="1" ht="10.5" customHeight="1">
      <c r="A315" s="510"/>
      <c r="B315" s="511"/>
      <c r="C315" s="512"/>
      <c r="D315" s="512"/>
      <c r="E315" s="512"/>
      <c r="F315" s="512"/>
      <c r="G315" s="512"/>
      <c r="H315" s="513"/>
      <c r="I315" s="513"/>
      <c r="J315" s="519" t="s">
        <v>21</v>
      </c>
      <c r="K315" s="519"/>
      <c r="L315" s="520">
        <v>50000</v>
      </c>
      <c r="M315" s="520"/>
      <c r="N315" s="520">
        <v>50000</v>
      </c>
      <c r="O315" s="520"/>
      <c r="P315" s="507"/>
      <c r="Q315" s="507"/>
      <c r="R315" s="19"/>
    </row>
    <row r="316" spans="1:18" s="23" customFormat="1" ht="14.25" customHeight="1"/>
    <row r="317" spans="1:18" s="23" customFormat="1" ht="15" customHeight="1">
      <c r="A317" s="7" t="s">
        <v>107</v>
      </c>
      <c r="B317" s="8"/>
      <c r="C317" s="492" t="s">
        <v>28</v>
      </c>
      <c r="D317" s="492"/>
      <c r="E317" s="492"/>
      <c r="F317" s="494" t="s">
        <v>108</v>
      </c>
      <c r="G317" s="494"/>
      <c r="H317" s="494"/>
      <c r="I317" s="494"/>
      <c r="J317" s="494"/>
      <c r="K317" s="494"/>
      <c r="L317" s="494"/>
      <c r="M317" s="494"/>
      <c r="N317" s="494"/>
      <c r="O317" s="494"/>
      <c r="P317" s="494"/>
      <c r="Q317" s="494"/>
      <c r="R317" s="494"/>
    </row>
    <row r="318" spans="1:18" s="23" customFormat="1" ht="3" customHeight="1">
      <c r="A318" s="9"/>
      <c r="B318" s="10"/>
      <c r="C318" s="495"/>
      <c r="D318" s="495"/>
      <c r="E318" s="495"/>
      <c r="F318" s="496"/>
      <c r="G318" s="496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11"/>
    </row>
    <row r="319" spans="1:18" s="23" customFormat="1" ht="10.5" customHeight="1">
      <c r="A319" s="497"/>
      <c r="B319" s="10"/>
      <c r="C319" s="498" t="s">
        <v>15</v>
      </c>
      <c r="D319" s="498"/>
      <c r="E319" s="498"/>
      <c r="F319" s="499" t="s">
        <v>16</v>
      </c>
      <c r="G319" s="499"/>
      <c r="H319" s="500">
        <v>0</v>
      </c>
      <c r="I319" s="500"/>
      <c r="J319" s="498" t="s">
        <v>17</v>
      </c>
      <c r="K319" s="498"/>
      <c r="L319" s="474">
        <v>100000</v>
      </c>
      <c r="M319" s="474"/>
      <c r="N319" s="474">
        <v>100000</v>
      </c>
      <c r="O319" s="474"/>
      <c r="P319" s="474">
        <v>100000</v>
      </c>
      <c r="Q319" s="474"/>
      <c r="R319" s="12">
        <v>100000</v>
      </c>
    </row>
    <row r="320" spans="1:18" s="23" customFormat="1" ht="10.5" customHeight="1">
      <c r="A320" s="497"/>
      <c r="B320" s="10"/>
      <c r="C320" s="498"/>
      <c r="D320" s="498"/>
      <c r="E320" s="498"/>
      <c r="F320" s="499"/>
      <c r="G320" s="499"/>
      <c r="H320" s="500"/>
      <c r="I320" s="500"/>
      <c r="J320" s="501" t="s">
        <v>18</v>
      </c>
      <c r="K320" s="501"/>
      <c r="L320" s="502"/>
      <c r="M320" s="502"/>
      <c r="N320" s="503">
        <v>0</v>
      </c>
      <c r="O320" s="503"/>
      <c r="P320" s="503">
        <v>0</v>
      </c>
      <c r="Q320" s="503"/>
      <c r="R320" s="13">
        <v>0</v>
      </c>
    </row>
    <row r="321" spans="1:18" s="23" customFormat="1" ht="10.5" customHeight="1">
      <c r="A321" s="497"/>
      <c r="B321" s="10"/>
      <c r="C321" s="498"/>
      <c r="D321" s="498"/>
      <c r="E321" s="498"/>
      <c r="F321" s="499"/>
      <c r="G321" s="499"/>
      <c r="H321" s="500"/>
      <c r="I321" s="500"/>
      <c r="J321" s="501" t="s">
        <v>19</v>
      </c>
      <c r="K321" s="501"/>
      <c r="L321" s="503" t="s">
        <v>20</v>
      </c>
      <c r="M321" s="503"/>
      <c r="N321" s="503" t="s">
        <v>20</v>
      </c>
      <c r="O321" s="503"/>
      <c r="P321" s="503" t="s">
        <v>20</v>
      </c>
      <c r="Q321" s="503"/>
      <c r="R321" s="13" t="s">
        <v>20</v>
      </c>
    </row>
    <row r="322" spans="1:18" s="23" customFormat="1" ht="10.5" customHeight="1">
      <c r="A322" s="497"/>
      <c r="B322" s="10"/>
      <c r="C322" s="498"/>
      <c r="D322" s="498"/>
      <c r="E322" s="498"/>
      <c r="F322" s="499"/>
      <c r="G322" s="499"/>
      <c r="H322" s="500"/>
      <c r="I322" s="500"/>
      <c r="J322" s="498" t="s">
        <v>21</v>
      </c>
      <c r="K322" s="498"/>
      <c r="L322" s="474">
        <v>100000</v>
      </c>
      <c r="M322" s="474"/>
      <c r="N322" s="474">
        <v>100000</v>
      </c>
      <c r="O322" s="474"/>
      <c r="P322" s="495"/>
      <c r="Q322" s="495"/>
      <c r="R322" s="11"/>
    </row>
    <row r="323" spans="1:18" s="23" customFormat="1" ht="9" customHeight="1">
      <c r="A323" s="9"/>
      <c r="B323" s="10"/>
      <c r="C323" s="495"/>
      <c r="D323" s="495"/>
      <c r="E323" s="495"/>
      <c r="F323" s="504"/>
      <c r="G323" s="504"/>
      <c r="H323" s="505"/>
      <c r="I323" s="505"/>
      <c r="J323" s="495"/>
      <c r="K323" s="495"/>
      <c r="L323" s="495"/>
      <c r="M323" s="495"/>
      <c r="N323" s="495"/>
      <c r="O323" s="495"/>
      <c r="P323" s="495"/>
      <c r="Q323" s="495"/>
      <c r="R323" s="11"/>
    </row>
    <row r="324" spans="1:18" s="23" customFormat="1" ht="7.5" hidden="1" customHeight="1">
      <c r="A324" s="14"/>
      <c r="B324" s="15"/>
      <c r="C324" s="506"/>
      <c r="D324" s="506"/>
      <c r="E324" s="506"/>
      <c r="F324" s="506"/>
      <c r="G324" s="506"/>
      <c r="H324" s="507"/>
      <c r="I324" s="507"/>
      <c r="J324" s="508"/>
      <c r="K324" s="508"/>
      <c r="L324" s="509"/>
      <c r="M324" s="509"/>
      <c r="N324" s="508"/>
      <c r="O324" s="508"/>
      <c r="P324" s="508"/>
      <c r="Q324" s="508"/>
      <c r="R324" s="16"/>
    </row>
    <row r="325" spans="1:18" s="23" customFormat="1" ht="10.5" customHeight="1">
      <c r="A325" s="510"/>
      <c r="B325" s="511"/>
      <c r="C325" s="512" t="s">
        <v>32</v>
      </c>
      <c r="D325" s="512"/>
      <c r="E325" s="512"/>
      <c r="F325" s="512" t="s">
        <v>108</v>
      </c>
      <c r="G325" s="512"/>
      <c r="H325" s="513">
        <v>0</v>
      </c>
      <c r="I325" s="513"/>
      <c r="J325" s="514" t="s">
        <v>17</v>
      </c>
      <c r="K325" s="514"/>
      <c r="L325" s="516">
        <v>100000</v>
      </c>
      <c r="M325" s="516"/>
      <c r="N325" s="516">
        <v>100000</v>
      </c>
      <c r="O325" s="516"/>
      <c r="P325" s="516">
        <v>100000</v>
      </c>
      <c r="Q325" s="516"/>
      <c r="R325" s="17">
        <v>100000</v>
      </c>
    </row>
    <row r="326" spans="1:18" s="23" customFormat="1" ht="10.5" customHeight="1">
      <c r="A326" s="510"/>
      <c r="B326" s="511"/>
      <c r="C326" s="512"/>
      <c r="D326" s="512"/>
      <c r="E326" s="512"/>
      <c r="F326" s="512"/>
      <c r="G326" s="512"/>
      <c r="H326" s="513"/>
      <c r="I326" s="513"/>
      <c r="J326" s="515" t="s">
        <v>18</v>
      </c>
      <c r="K326" s="515"/>
      <c r="L326" s="517"/>
      <c r="M326" s="517"/>
      <c r="N326" s="518">
        <v>0</v>
      </c>
      <c r="O326" s="518"/>
      <c r="P326" s="518">
        <v>0</v>
      </c>
      <c r="Q326" s="518"/>
      <c r="R326" s="18">
        <v>0</v>
      </c>
    </row>
    <row r="327" spans="1:18" s="23" customFormat="1" ht="10.5" customHeight="1">
      <c r="A327" s="510"/>
      <c r="B327" s="511"/>
      <c r="C327" s="512"/>
      <c r="D327" s="512"/>
      <c r="E327" s="512"/>
      <c r="F327" s="512"/>
      <c r="G327" s="512"/>
      <c r="H327" s="513"/>
      <c r="I327" s="513"/>
      <c r="J327" s="515" t="s">
        <v>19</v>
      </c>
      <c r="K327" s="515"/>
      <c r="L327" s="518" t="s">
        <v>20</v>
      </c>
      <c r="M327" s="518"/>
      <c r="N327" s="518" t="s">
        <v>20</v>
      </c>
      <c r="O327" s="518"/>
      <c r="P327" s="518" t="s">
        <v>20</v>
      </c>
      <c r="Q327" s="518"/>
      <c r="R327" s="18" t="s">
        <v>20</v>
      </c>
    </row>
    <row r="328" spans="1:18" s="23" customFormat="1" ht="10.5" customHeight="1">
      <c r="A328" s="510"/>
      <c r="B328" s="511"/>
      <c r="C328" s="512"/>
      <c r="D328" s="512"/>
      <c r="E328" s="512"/>
      <c r="F328" s="512"/>
      <c r="G328" s="512"/>
      <c r="H328" s="513"/>
      <c r="I328" s="513"/>
      <c r="J328" s="519" t="s">
        <v>21</v>
      </c>
      <c r="K328" s="519"/>
      <c r="L328" s="520">
        <v>100000</v>
      </c>
      <c r="M328" s="520"/>
      <c r="N328" s="520">
        <v>100000</v>
      </c>
      <c r="O328" s="520"/>
      <c r="P328" s="507"/>
      <c r="Q328" s="507"/>
      <c r="R328" s="19"/>
    </row>
    <row r="329" spans="1:18" s="23" customFormat="1" ht="6.75" customHeight="1"/>
    <row r="330" spans="1:18" s="23" customFormat="1" ht="5.85" customHeight="1"/>
    <row r="331" spans="1:18" s="23" customFormat="1" ht="10.5" customHeight="1">
      <c r="A331" s="539"/>
      <c r="B331" s="540" t="s">
        <v>109</v>
      </c>
      <c r="C331" s="540"/>
      <c r="D331" s="540"/>
      <c r="E331" s="540"/>
      <c r="F331" s="476" t="s">
        <v>104</v>
      </c>
      <c r="G331" s="476"/>
      <c r="H331" s="541">
        <v>0</v>
      </c>
      <c r="I331" s="541"/>
      <c r="J331" s="542" t="s">
        <v>17</v>
      </c>
      <c r="K331" s="542"/>
      <c r="L331" s="543">
        <v>150000</v>
      </c>
      <c r="M331" s="543"/>
      <c r="N331" s="543">
        <v>150000</v>
      </c>
      <c r="O331" s="543"/>
      <c r="P331" s="543">
        <v>150000</v>
      </c>
      <c r="Q331" s="543"/>
      <c r="R331" s="20">
        <v>150000</v>
      </c>
    </row>
    <row r="332" spans="1:18" s="23" customFormat="1" ht="10.5" customHeight="1">
      <c r="A332" s="539"/>
      <c r="B332" s="540"/>
      <c r="C332" s="540"/>
      <c r="D332" s="540"/>
      <c r="E332" s="540"/>
      <c r="F332" s="476"/>
      <c r="G332" s="476"/>
      <c r="H332" s="541"/>
      <c r="I332" s="541"/>
      <c r="J332" s="544" t="s">
        <v>18</v>
      </c>
      <c r="K332" s="544"/>
      <c r="L332" s="546"/>
      <c r="M332" s="546"/>
      <c r="N332" s="545">
        <v>0</v>
      </c>
      <c r="O332" s="545"/>
      <c r="P332" s="545">
        <v>0</v>
      </c>
      <c r="Q332" s="545"/>
      <c r="R332" s="21">
        <v>0</v>
      </c>
    </row>
    <row r="333" spans="1:18" s="23" customFormat="1" ht="10.5" customHeight="1">
      <c r="A333" s="539"/>
      <c r="B333" s="540"/>
      <c r="C333" s="540"/>
      <c r="D333" s="540"/>
      <c r="E333" s="540"/>
      <c r="F333" s="476"/>
      <c r="G333" s="476"/>
      <c r="H333" s="541"/>
      <c r="I333" s="541"/>
      <c r="J333" s="544" t="s">
        <v>19</v>
      </c>
      <c r="K333" s="544"/>
      <c r="L333" s="545" t="s">
        <v>20</v>
      </c>
      <c r="M333" s="545"/>
      <c r="N333" s="545" t="s">
        <v>20</v>
      </c>
      <c r="O333" s="545"/>
      <c r="P333" s="545" t="s">
        <v>20</v>
      </c>
      <c r="Q333" s="545"/>
      <c r="R333" s="21" t="s">
        <v>20</v>
      </c>
    </row>
    <row r="334" spans="1:18" s="23" customFormat="1" ht="10.5" customHeight="1">
      <c r="A334" s="539"/>
      <c r="B334" s="540"/>
      <c r="C334" s="540"/>
      <c r="D334" s="540"/>
      <c r="E334" s="540"/>
      <c r="F334" s="476"/>
      <c r="G334" s="476"/>
      <c r="H334" s="541"/>
      <c r="I334" s="541"/>
      <c r="J334" s="547" t="s">
        <v>21</v>
      </c>
      <c r="K334" s="547"/>
      <c r="L334" s="548">
        <v>150000</v>
      </c>
      <c r="M334" s="548"/>
      <c r="N334" s="548">
        <v>150000</v>
      </c>
      <c r="O334" s="548"/>
      <c r="P334" s="549"/>
      <c r="Q334" s="549"/>
      <c r="R334" s="22"/>
    </row>
    <row r="335" spans="1:18" s="23" customFormat="1" ht="10.5" customHeight="1"/>
    <row r="336" spans="1:18" s="23" customFormat="1" ht="6.75" customHeight="1"/>
    <row r="337" spans="1:18" s="23" customFormat="1" ht="3" customHeight="1">
      <c r="A337" s="4"/>
      <c r="B337" s="493"/>
      <c r="C337" s="493"/>
      <c r="D337" s="5" t="s">
        <v>8</v>
      </c>
      <c r="E337" s="4"/>
      <c r="F337" s="5" t="s">
        <v>9</v>
      </c>
      <c r="G337" s="493"/>
      <c r="H337" s="493"/>
      <c r="I337" s="493"/>
      <c r="J337" s="493"/>
      <c r="K337" s="493"/>
      <c r="L337" s="493"/>
      <c r="M337" s="493"/>
      <c r="N337" s="493"/>
      <c r="O337" s="493"/>
      <c r="P337" s="493"/>
      <c r="Q337" s="493"/>
      <c r="R337" s="493"/>
    </row>
    <row r="338" spans="1:18" s="23" customFormat="1" ht="13.5" customHeight="1">
      <c r="A338" s="3"/>
      <c r="B338" s="479" t="s">
        <v>110</v>
      </c>
      <c r="C338" s="479"/>
      <c r="D338" s="479"/>
      <c r="E338" s="6"/>
      <c r="F338" s="471" t="s">
        <v>111</v>
      </c>
      <c r="G338" s="471"/>
      <c r="H338" s="471"/>
      <c r="I338" s="471"/>
      <c r="J338" s="471"/>
      <c r="K338" s="471"/>
      <c r="L338" s="471"/>
      <c r="M338" s="471"/>
      <c r="N338" s="471"/>
      <c r="O338" s="471"/>
      <c r="P338" s="471"/>
      <c r="Q338" s="471"/>
      <c r="R338" s="471"/>
    </row>
    <row r="339" spans="1:18" s="23" customFormat="1" ht="12.6" customHeight="1"/>
    <row r="340" spans="1:18" s="23" customFormat="1" ht="15" customHeight="1">
      <c r="A340" s="7" t="s">
        <v>112</v>
      </c>
      <c r="B340" s="8"/>
      <c r="C340" s="492" t="s">
        <v>24</v>
      </c>
      <c r="D340" s="492"/>
      <c r="E340" s="492"/>
      <c r="F340" s="494" t="s">
        <v>113</v>
      </c>
      <c r="G340" s="494"/>
      <c r="H340" s="494"/>
      <c r="I340" s="494"/>
      <c r="J340" s="494"/>
      <c r="K340" s="494"/>
      <c r="L340" s="494"/>
      <c r="M340" s="494"/>
      <c r="N340" s="494"/>
      <c r="O340" s="494"/>
      <c r="P340" s="494"/>
      <c r="Q340" s="494"/>
      <c r="R340" s="494"/>
    </row>
    <row r="341" spans="1:18" s="23" customFormat="1" ht="3" customHeight="1">
      <c r="A341" s="9"/>
      <c r="B341" s="10"/>
      <c r="C341" s="495"/>
      <c r="D341" s="495"/>
      <c r="E341" s="495"/>
      <c r="F341" s="496"/>
      <c r="G341" s="496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11"/>
    </row>
    <row r="342" spans="1:18" s="23" customFormat="1" ht="10.5" customHeight="1">
      <c r="A342" s="497"/>
      <c r="B342" s="10"/>
      <c r="C342" s="498" t="s">
        <v>15</v>
      </c>
      <c r="D342" s="498"/>
      <c r="E342" s="498"/>
      <c r="F342" s="499" t="s">
        <v>16</v>
      </c>
      <c r="G342" s="499"/>
      <c r="H342" s="500">
        <v>0</v>
      </c>
      <c r="I342" s="500"/>
      <c r="J342" s="498" t="s">
        <v>17</v>
      </c>
      <c r="K342" s="498"/>
      <c r="L342" s="474">
        <v>62000</v>
      </c>
      <c r="M342" s="474"/>
      <c r="N342" s="474">
        <v>62000</v>
      </c>
      <c r="O342" s="474"/>
      <c r="P342" s="474">
        <v>62000</v>
      </c>
      <c r="Q342" s="474"/>
      <c r="R342" s="12">
        <v>62000</v>
      </c>
    </row>
    <row r="343" spans="1:18" s="23" customFormat="1" ht="10.5" customHeight="1">
      <c r="A343" s="497"/>
      <c r="B343" s="10"/>
      <c r="C343" s="498"/>
      <c r="D343" s="498"/>
      <c r="E343" s="498"/>
      <c r="F343" s="499"/>
      <c r="G343" s="499"/>
      <c r="H343" s="500"/>
      <c r="I343" s="500"/>
      <c r="J343" s="501" t="s">
        <v>18</v>
      </c>
      <c r="K343" s="501"/>
      <c r="L343" s="502"/>
      <c r="M343" s="502"/>
      <c r="N343" s="503">
        <v>0</v>
      </c>
      <c r="O343" s="503"/>
      <c r="P343" s="503">
        <v>0</v>
      </c>
      <c r="Q343" s="503"/>
      <c r="R343" s="13">
        <v>0</v>
      </c>
    </row>
    <row r="344" spans="1:18" s="23" customFormat="1" ht="10.5" customHeight="1">
      <c r="A344" s="497"/>
      <c r="B344" s="10"/>
      <c r="C344" s="498"/>
      <c r="D344" s="498"/>
      <c r="E344" s="498"/>
      <c r="F344" s="499"/>
      <c r="G344" s="499"/>
      <c r="H344" s="500"/>
      <c r="I344" s="500"/>
      <c r="J344" s="501" t="s">
        <v>19</v>
      </c>
      <c r="K344" s="501"/>
      <c r="L344" s="503" t="s">
        <v>20</v>
      </c>
      <c r="M344" s="503"/>
      <c r="N344" s="503" t="s">
        <v>20</v>
      </c>
      <c r="O344" s="503"/>
      <c r="P344" s="503" t="s">
        <v>20</v>
      </c>
      <c r="Q344" s="503"/>
      <c r="R344" s="13" t="s">
        <v>20</v>
      </c>
    </row>
    <row r="345" spans="1:18" s="23" customFormat="1" ht="10.5" customHeight="1">
      <c r="A345" s="497"/>
      <c r="B345" s="10"/>
      <c r="C345" s="498"/>
      <c r="D345" s="498"/>
      <c r="E345" s="498"/>
      <c r="F345" s="499"/>
      <c r="G345" s="499"/>
      <c r="H345" s="500"/>
      <c r="I345" s="500"/>
      <c r="J345" s="498" t="s">
        <v>21</v>
      </c>
      <c r="K345" s="498"/>
      <c r="L345" s="474">
        <v>62000</v>
      </c>
      <c r="M345" s="474"/>
      <c r="N345" s="474">
        <v>62000</v>
      </c>
      <c r="O345" s="474"/>
      <c r="P345" s="495"/>
      <c r="Q345" s="495"/>
      <c r="R345" s="11"/>
    </row>
    <row r="346" spans="1:18" s="23" customFormat="1" ht="10.5" customHeight="1">
      <c r="A346" s="9"/>
      <c r="B346" s="10"/>
      <c r="C346" s="495"/>
      <c r="D346" s="495"/>
      <c r="E346" s="495"/>
      <c r="F346" s="504"/>
      <c r="G346" s="504"/>
      <c r="H346" s="505"/>
      <c r="I346" s="505"/>
      <c r="J346" s="495"/>
      <c r="K346" s="495"/>
      <c r="L346" s="495"/>
      <c r="M346" s="495"/>
      <c r="N346" s="495"/>
      <c r="O346" s="495"/>
      <c r="P346" s="495"/>
      <c r="Q346" s="495"/>
      <c r="R346" s="11"/>
    </row>
    <row r="347" spans="1:18" s="23" customFormat="1" ht="7.5" customHeight="1">
      <c r="A347" s="14"/>
      <c r="B347" s="15"/>
      <c r="C347" s="506"/>
      <c r="D347" s="506"/>
      <c r="E347" s="506"/>
      <c r="F347" s="506"/>
      <c r="G347" s="506"/>
      <c r="H347" s="507"/>
      <c r="I347" s="507"/>
      <c r="J347" s="508"/>
      <c r="K347" s="508"/>
      <c r="L347" s="509"/>
      <c r="M347" s="509"/>
      <c r="N347" s="508"/>
      <c r="O347" s="508"/>
      <c r="P347" s="508"/>
      <c r="Q347" s="508"/>
      <c r="R347" s="16"/>
    </row>
    <row r="348" spans="1:18" s="23" customFormat="1" ht="10.5" customHeight="1">
      <c r="A348" s="510"/>
      <c r="B348" s="511"/>
      <c r="C348" s="512" t="s">
        <v>26</v>
      </c>
      <c r="D348" s="512"/>
      <c r="E348" s="512"/>
      <c r="F348" s="512" t="s">
        <v>113</v>
      </c>
      <c r="G348" s="512"/>
      <c r="H348" s="513">
        <v>0</v>
      </c>
      <c r="I348" s="513"/>
      <c r="J348" s="514" t="s">
        <v>17</v>
      </c>
      <c r="K348" s="514"/>
      <c r="L348" s="516">
        <v>62000</v>
      </c>
      <c r="M348" s="516"/>
      <c r="N348" s="516">
        <v>62000</v>
      </c>
      <c r="O348" s="516"/>
      <c r="P348" s="516">
        <v>62000</v>
      </c>
      <c r="Q348" s="516"/>
      <c r="R348" s="17">
        <v>62000</v>
      </c>
    </row>
    <row r="349" spans="1:18" s="23" customFormat="1" ht="10.5" customHeight="1">
      <c r="A349" s="510"/>
      <c r="B349" s="511"/>
      <c r="C349" s="512"/>
      <c r="D349" s="512"/>
      <c r="E349" s="512"/>
      <c r="F349" s="512"/>
      <c r="G349" s="512"/>
      <c r="H349" s="513"/>
      <c r="I349" s="513"/>
      <c r="J349" s="515" t="s">
        <v>18</v>
      </c>
      <c r="K349" s="515"/>
      <c r="L349" s="517"/>
      <c r="M349" s="517"/>
      <c r="N349" s="518">
        <v>0</v>
      </c>
      <c r="O349" s="518"/>
      <c r="P349" s="518">
        <v>0</v>
      </c>
      <c r="Q349" s="518"/>
      <c r="R349" s="18">
        <v>0</v>
      </c>
    </row>
    <row r="350" spans="1:18" s="23" customFormat="1" ht="10.5" customHeight="1">
      <c r="A350" s="510"/>
      <c r="B350" s="511"/>
      <c r="C350" s="512"/>
      <c r="D350" s="512"/>
      <c r="E350" s="512"/>
      <c r="F350" s="512"/>
      <c r="G350" s="512"/>
      <c r="H350" s="513"/>
      <c r="I350" s="513"/>
      <c r="J350" s="515" t="s">
        <v>19</v>
      </c>
      <c r="K350" s="515"/>
      <c r="L350" s="518" t="s">
        <v>20</v>
      </c>
      <c r="M350" s="518"/>
      <c r="N350" s="518" t="s">
        <v>20</v>
      </c>
      <c r="O350" s="518"/>
      <c r="P350" s="518" t="s">
        <v>20</v>
      </c>
      <c r="Q350" s="518"/>
      <c r="R350" s="18" t="s">
        <v>20</v>
      </c>
    </row>
    <row r="351" spans="1:18" s="23" customFormat="1" ht="10.5" customHeight="1">
      <c r="A351" s="510"/>
      <c r="B351" s="511"/>
      <c r="C351" s="512"/>
      <c r="D351" s="512"/>
      <c r="E351" s="512"/>
      <c r="F351" s="512"/>
      <c r="G351" s="512"/>
      <c r="H351" s="513"/>
      <c r="I351" s="513"/>
      <c r="J351" s="519" t="s">
        <v>21</v>
      </c>
      <c r="K351" s="519"/>
      <c r="L351" s="520">
        <v>62000</v>
      </c>
      <c r="M351" s="520"/>
      <c r="N351" s="520">
        <v>62000</v>
      </c>
      <c r="O351" s="520"/>
      <c r="P351" s="507"/>
      <c r="Q351" s="507"/>
      <c r="R351" s="19"/>
    </row>
    <row r="352" spans="1:18" s="23" customFormat="1" ht="8.25" customHeight="1"/>
    <row r="353" spans="1:18" s="23" customFormat="1" ht="5.85" customHeight="1"/>
    <row r="354" spans="1:18" s="23" customFormat="1" ht="10.5" customHeight="1">
      <c r="A354" s="539"/>
      <c r="B354" s="540" t="s">
        <v>114</v>
      </c>
      <c r="C354" s="540"/>
      <c r="D354" s="540"/>
      <c r="E354" s="540"/>
      <c r="F354" s="476" t="s">
        <v>111</v>
      </c>
      <c r="G354" s="476"/>
      <c r="H354" s="541">
        <v>0</v>
      </c>
      <c r="I354" s="541"/>
      <c r="J354" s="542" t="s">
        <v>17</v>
      </c>
      <c r="K354" s="542"/>
      <c r="L354" s="543">
        <v>62000</v>
      </c>
      <c r="M354" s="543"/>
      <c r="N354" s="543">
        <v>62000</v>
      </c>
      <c r="O354" s="543"/>
      <c r="P354" s="543">
        <v>62000</v>
      </c>
      <c r="Q354" s="543"/>
      <c r="R354" s="20">
        <v>62000</v>
      </c>
    </row>
    <row r="355" spans="1:18" s="23" customFormat="1" ht="10.5" customHeight="1">
      <c r="A355" s="539"/>
      <c r="B355" s="540"/>
      <c r="C355" s="540"/>
      <c r="D355" s="540"/>
      <c r="E355" s="540"/>
      <c r="F355" s="476"/>
      <c r="G355" s="476"/>
      <c r="H355" s="541"/>
      <c r="I355" s="541"/>
      <c r="J355" s="544" t="s">
        <v>18</v>
      </c>
      <c r="K355" s="544"/>
      <c r="L355" s="546"/>
      <c r="M355" s="546"/>
      <c r="N355" s="545">
        <v>0</v>
      </c>
      <c r="O355" s="545"/>
      <c r="P355" s="545">
        <v>0</v>
      </c>
      <c r="Q355" s="545"/>
      <c r="R355" s="21">
        <v>0</v>
      </c>
    </row>
    <row r="356" spans="1:18" s="23" customFormat="1" ht="10.5" customHeight="1">
      <c r="A356" s="539"/>
      <c r="B356" s="540"/>
      <c r="C356" s="540"/>
      <c r="D356" s="540"/>
      <c r="E356" s="540"/>
      <c r="F356" s="476"/>
      <c r="G356" s="476"/>
      <c r="H356" s="541"/>
      <c r="I356" s="541"/>
      <c r="J356" s="544" t="s">
        <v>19</v>
      </c>
      <c r="K356" s="544"/>
      <c r="L356" s="545" t="s">
        <v>20</v>
      </c>
      <c r="M356" s="545"/>
      <c r="N356" s="545" t="s">
        <v>20</v>
      </c>
      <c r="O356" s="545"/>
      <c r="P356" s="545" t="s">
        <v>20</v>
      </c>
      <c r="Q356" s="545"/>
      <c r="R356" s="21" t="s">
        <v>20</v>
      </c>
    </row>
    <row r="357" spans="1:18" s="23" customFormat="1" ht="10.5" customHeight="1">
      <c r="A357" s="539"/>
      <c r="B357" s="540"/>
      <c r="C357" s="540"/>
      <c r="D357" s="540"/>
      <c r="E357" s="540"/>
      <c r="F357" s="476"/>
      <c r="G357" s="476"/>
      <c r="H357" s="541"/>
      <c r="I357" s="541"/>
      <c r="J357" s="547" t="s">
        <v>21</v>
      </c>
      <c r="K357" s="547"/>
      <c r="L357" s="548">
        <v>62000</v>
      </c>
      <c r="M357" s="548"/>
      <c r="N357" s="548">
        <v>62000</v>
      </c>
      <c r="O357" s="548"/>
      <c r="P357" s="549"/>
      <c r="Q357" s="549"/>
      <c r="R357" s="22"/>
    </row>
    <row r="358" spans="1:18" s="23" customFormat="1" ht="16.5" customHeight="1"/>
    <row r="359" spans="1:18" s="23" customFormat="1" ht="6.75" customHeight="1"/>
    <row r="360" spans="1:18" s="23" customFormat="1" ht="3" customHeight="1">
      <c r="A360" s="4"/>
      <c r="B360" s="493"/>
      <c r="C360" s="493"/>
      <c r="D360" s="5" t="s">
        <v>8</v>
      </c>
      <c r="E360" s="4"/>
      <c r="F360" s="5" t="s">
        <v>9</v>
      </c>
      <c r="G360" s="493"/>
      <c r="H360" s="493"/>
      <c r="I360" s="493"/>
      <c r="J360" s="493"/>
      <c r="K360" s="493"/>
      <c r="L360" s="493"/>
      <c r="M360" s="493"/>
      <c r="N360" s="493"/>
      <c r="O360" s="493"/>
      <c r="P360" s="493"/>
      <c r="Q360" s="493"/>
      <c r="R360" s="493"/>
    </row>
    <row r="361" spans="1:18" s="23" customFormat="1" ht="13.5" customHeight="1">
      <c r="A361" s="3"/>
      <c r="B361" s="479" t="s">
        <v>73</v>
      </c>
      <c r="C361" s="479"/>
      <c r="D361" s="479"/>
      <c r="E361" s="6"/>
      <c r="F361" s="471" t="s">
        <v>74</v>
      </c>
      <c r="G361" s="471"/>
      <c r="H361" s="471"/>
      <c r="I361" s="471"/>
      <c r="J361" s="471"/>
      <c r="K361" s="471"/>
      <c r="L361" s="471"/>
      <c r="M361" s="471"/>
      <c r="N361" s="471"/>
      <c r="O361" s="471"/>
      <c r="P361" s="471"/>
      <c r="Q361" s="471"/>
      <c r="R361" s="471"/>
    </row>
    <row r="362" spans="1:18" s="23" customFormat="1" ht="12.6" customHeight="1"/>
    <row r="363" spans="1:18" s="23" customFormat="1" ht="15" customHeight="1">
      <c r="A363" s="7" t="s">
        <v>75</v>
      </c>
      <c r="B363" s="8"/>
      <c r="C363" s="492" t="s">
        <v>13</v>
      </c>
      <c r="D363" s="492"/>
      <c r="E363" s="492"/>
      <c r="F363" s="494" t="s">
        <v>76</v>
      </c>
      <c r="G363" s="494"/>
      <c r="H363" s="494"/>
      <c r="I363" s="494"/>
      <c r="J363" s="494"/>
      <c r="K363" s="494"/>
      <c r="L363" s="494"/>
      <c r="M363" s="494"/>
      <c r="N363" s="494"/>
      <c r="O363" s="494"/>
      <c r="P363" s="494"/>
      <c r="Q363" s="494"/>
      <c r="R363" s="494"/>
    </row>
    <row r="364" spans="1:18" s="23" customFormat="1" ht="3" customHeight="1">
      <c r="A364" s="9"/>
      <c r="B364" s="10"/>
      <c r="C364" s="495"/>
      <c r="D364" s="495"/>
      <c r="E364" s="495"/>
      <c r="F364" s="496"/>
      <c r="G364" s="496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11"/>
    </row>
    <row r="365" spans="1:18" s="23" customFormat="1" ht="10.5" customHeight="1">
      <c r="A365" s="497"/>
      <c r="B365" s="10"/>
      <c r="C365" s="498" t="s">
        <v>15</v>
      </c>
      <c r="D365" s="498"/>
      <c r="E365" s="498"/>
      <c r="F365" s="499" t="s">
        <v>16</v>
      </c>
      <c r="G365" s="499"/>
      <c r="H365" s="500">
        <v>0</v>
      </c>
      <c r="I365" s="500"/>
      <c r="J365" s="498" t="s">
        <v>17</v>
      </c>
      <c r="K365" s="498"/>
      <c r="L365" s="474">
        <v>79474.820000000007</v>
      </c>
      <c r="M365" s="474"/>
      <c r="N365" s="474">
        <v>237320</v>
      </c>
      <c r="O365" s="474"/>
      <c r="P365" s="474">
        <v>142500</v>
      </c>
      <c r="Q365" s="474"/>
      <c r="R365" s="12">
        <v>117910</v>
      </c>
    </row>
    <row r="366" spans="1:18" s="23" customFormat="1" ht="10.5" customHeight="1">
      <c r="A366" s="497"/>
      <c r="B366" s="10"/>
      <c r="C366" s="498"/>
      <c r="D366" s="498"/>
      <c r="E366" s="498"/>
      <c r="F366" s="499"/>
      <c r="G366" s="499"/>
      <c r="H366" s="500"/>
      <c r="I366" s="500"/>
      <c r="J366" s="501" t="s">
        <v>18</v>
      </c>
      <c r="K366" s="501"/>
      <c r="L366" s="502"/>
      <c r="M366" s="502"/>
      <c r="N366" s="503">
        <v>0</v>
      </c>
      <c r="O366" s="503"/>
      <c r="P366" s="503">
        <v>0</v>
      </c>
      <c r="Q366" s="503"/>
      <c r="R366" s="13">
        <v>0</v>
      </c>
    </row>
    <row r="367" spans="1:18" s="23" customFormat="1" ht="10.5" customHeight="1">
      <c r="A367" s="497"/>
      <c r="B367" s="10"/>
      <c r="C367" s="498"/>
      <c r="D367" s="498"/>
      <c r="E367" s="498"/>
      <c r="F367" s="499"/>
      <c r="G367" s="499"/>
      <c r="H367" s="500"/>
      <c r="I367" s="500"/>
      <c r="J367" s="501" t="s">
        <v>19</v>
      </c>
      <c r="K367" s="501"/>
      <c r="L367" s="503" t="s">
        <v>20</v>
      </c>
      <c r="M367" s="503"/>
      <c r="N367" s="503" t="s">
        <v>20</v>
      </c>
      <c r="O367" s="503"/>
      <c r="P367" s="503" t="s">
        <v>20</v>
      </c>
      <c r="Q367" s="503"/>
      <c r="R367" s="13" t="s">
        <v>20</v>
      </c>
    </row>
    <row r="368" spans="1:18" s="23" customFormat="1" ht="10.5" customHeight="1">
      <c r="A368" s="497"/>
      <c r="B368" s="10"/>
      <c r="C368" s="498"/>
      <c r="D368" s="498"/>
      <c r="E368" s="498"/>
      <c r="F368" s="499"/>
      <c r="G368" s="499"/>
      <c r="H368" s="500"/>
      <c r="I368" s="500"/>
      <c r="J368" s="498" t="s">
        <v>21</v>
      </c>
      <c r="K368" s="498"/>
      <c r="L368" s="474">
        <v>79474.820000000007</v>
      </c>
      <c r="M368" s="474"/>
      <c r="N368" s="474">
        <v>237320</v>
      </c>
      <c r="O368" s="474"/>
      <c r="P368" s="495"/>
      <c r="Q368" s="495"/>
      <c r="R368" s="11"/>
    </row>
    <row r="369" spans="1:18" s="23" customFormat="1" ht="10.5" customHeight="1">
      <c r="A369" s="9"/>
      <c r="B369" s="10"/>
      <c r="C369" s="495"/>
      <c r="D369" s="495"/>
      <c r="E369" s="495"/>
      <c r="F369" s="504"/>
      <c r="G369" s="504"/>
      <c r="H369" s="505"/>
      <c r="I369" s="505"/>
      <c r="J369" s="495"/>
      <c r="K369" s="495"/>
      <c r="L369" s="495"/>
      <c r="M369" s="495"/>
      <c r="N369" s="495"/>
      <c r="O369" s="495"/>
      <c r="P369" s="495"/>
      <c r="Q369" s="495"/>
      <c r="R369" s="11"/>
    </row>
    <row r="370" spans="1:18" s="23" customFormat="1" ht="7.5" customHeight="1">
      <c r="A370" s="14"/>
      <c r="B370" s="15"/>
      <c r="C370" s="506"/>
      <c r="D370" s="506"/>
      <c r="E370" s="506"/>
      <c r="F370" s="506"/>
      <c r="G370" s="506"/>
      <c r="H370" s="507"/>
      <c r="I370" s="507"/>
      <c r="J370" s="508"/>
      <c r="K370" s="508"/>
      <c r="L370" s="509"/>
      <c r="M370" s="509"/>
      <c r="N370" s="508"/>
      <c r="O370" s="508"/>
      <c r="P370" s="508"/>
      <c r="Q370" s="508"/>
      <c r="R370" s="16"/>
    </row>
    <row r="371" spans="1:18" s="23" customFormat="1" ht="10.5" customHeight="1">
      <c r="A371" s="510"/>
      <c r="B371" s="511"/>
      <c r="C371" s="512" t="s">
        <v>22</v>
      </c>
      <c r="D371" s="512"/>
      <c r="E371" s="512"/>
      <c r="F371" s="512" t="s">
        <v>76</v>
      </c>
      <c r="G371" s="512"/>
      <c r="H371" s="513">
        <v>0</v>
      </c>
      <c r="I371" s="513"/>
      <c r="J371" s="514" t="s">
        <v>17</v>
      </c>
      <c r="K371" s="514"/>
      <c r="L371" s="516">
        <v>79474.820000000007</v>
      </c>
      <c r="M371" s="516"/>
      <c r="N371" s="516">
        <v>237320</v>
      </c>
      <c r="O371" s="516"/>
      <c r="P371" s="516">
        <v>142500</v>
      </c>
      <c r="Q371" s="516"/>
      <c r="R371" s="17">
        <v>117910</v>
      </c>
    </row>
    <row r="372" spans="1:18" s="23" customFormat="1" ht="10.5" customHeight="1">
      <c r="A372" s="510"/>
      <c r="B372" s="511"/>
      <c r="C372" s="512"/>
      <c r="D372" s="512"/>
      <c r="E372" s="512"/>
      <c r="F372" s="512"/>
      <c r="G372" s="512"/>
      <c r="H372" s="513"/>
      <c r="I372" s="513"/>
      <c r="J372" s="515" t="s">
        <v>18</v>
      </c>
      <c r="K372" s="515"/>
      <c r="L372" s="517"/>
      <c r="M372" s="517"/>
      <c r="N372" s="518">
        <v>0</v>
      </c>
      <c r="O372" s="518"/>
      <c r="P372" s="518">
        <v>0</v>
      </c>
      <c r="Q372" s="518"/>
      <c r="R372" s="18">
        <v>0</v>
      </c>
    </row>
    <row r="373" spans="1:18" s="23" customFormat="1" ht="10.5" customHeight="1">
      <c r="A373" s="510"/>
      <c r="B373" s="511"/>
      <c r="C373" s="512"/>
      <c r="D373" s="512"/>
      <c r="E373" s="512"/>
      <c r="F373" s="512"/>
      <c r="G373" s="512"/>
      <c r="H373" s="513"/>
      <c r="I373" s="513"/>
      <c r="J373" s="515" t="s">
        <v>19</v>
      </c>
      <c r="K373" s="515"/>
      <c r="L373" s="518" t="s">
        <v>20</v>
      </c>
      <c r="M373" s="518"/>
      <c r="N373" s="518" t="s">
        <v>20</v>
      </c>
      <c r="O373" s="518"/>
      <c r="P373" s="518" t="s">
        <v>20</v>
      </c>
      <c r="Q373" s="518"/>
      <c r="R373" s="18" t="s">
        <v>20</v>
      </c>
    </row>
    <row r="374" spans="1:18" s="23" customFormat="1" ht="10.5" customHeight="1">
      <c r="A374" s="510"/>
      <c r="B374" s="511"/>
      <c r="C374" s="512"/>
      <c r="D374" s="512"/>
      <c r="E374" s="512"/>
      <c r="F374" s="512"/>
      <c r="G374" s="512"/>
      <c r="H374" s="513"/>
      <c r="I374" s="513"/>
      <c r="J374" s="519" t="s">
        <v>21</v>
      </c>
      <c r="K374" s="519"/>
      <c r="L374" s="520">
        <v>79474.820000000007</v>
      </c>
      <c r="M374" s="520"/>
      <c r="N374" s="520">
        <v>237320</v>
      </c>
      <c r="O374" s="520"/>
      <c r="P374" s="507"/>
      <c r="Q374" s="507"/>
      <c r="R374" s="19"/>
    </row>
    <row r="375" spans="1:18" s="23" customFormat="1" ht="5.25" customHeight="1"/>
    <row r="376" spans="1:18" s="23" customFormat="1" ht="15" customHeight="1">
      <c r="A376" s="7" t="s">
        <v>77</v>
      </c>
      <c r="B376" s="8"/>
      <c r="C376" s="492" t="s">
        <v>24</v>
      </c>
      <c r="D376" s="492"/>
      <c r="E376" s="492"/>
      <c r="F376" s="494" t="s">
        <v>78</v>
      </c>
      <c r="G376" s="494"/>
      <c r="H376" s="494"/>
      <c r="I376" s="494"/>
      <c r="J376" s="494"/>
      <c r="K376" s="494"/>
      <c r="L376" s="494"/>
      <c r="M376" s="494"/>
      <c r="N376" s="494"/>
      <c r="O376" s="494"/>
      <c r="P376" s="494"/>
      <c r="Q376" s="494"/>
      <c r="R376" s="494"/>
    </row>
    <row r="377" spans="1:18" s="23" customFormat="1" ht="3" customHeight="1">
      <c r="A377" s="9"/>
      <c r="B377" s="10"/>
      <c r="C377" s="495"/>
      <c r="D377" s="495"/>
      <c r="E377" s="495"/>
      <c r="F377" s="496"/>
      <c r="G377" s="496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11"/>
    </row>
    <row r="378" spans="1:18" s="23" customFormat="1" ht="10.5" customHeight="1">
      <c r="A378" s="497"/>
      <c r="B378" s="10"/>
      <c r="C378" s="498" t="s">
        <v>15</v>
      </c>
      <c r="D378" s="498"/>
      <c r="E378" s="498"/>
      <c r="F378" s="499" t="s">
        <v>16</v>
      </c>
      <c r="G378" s="499"/>
      <c r="H378" s="500">
        <v>0</v>
      </c>
      <c r="I378" s="500"/>
      <c r="J378" s="498" t="s">
        <v>17</v>
      </c>
      <c r="K378" s="498"/>
      <c r="L378" s="474">
        <v>0</v>
      </c>
      <c r="M378" s="474"/>
      <c r="N378" s="474">
        <v>0</v>
      </c>
      <c r="O378" s="474"/>
      <c r="P378" s="474">
        <v>0</v>
      </c>
      <c r="Q378" s="474"/>
      <c r="R378" s="12">
        <v>0</v>
      </c>
    </row>
    <row r="379" spans="1:18" s="23" customFormat="1" ht="10.5" customHeight="1">
      <c r="A379" s="497"/>
      <c r="B379" s="10"/>
      <c r="C379" s="498"/>
      <c r="D379" s="498"/>
      <c r="E379" s="498"/>
      <c r="F379" s="499"/>
      <c r="G379" s="499"/>
      <c r="H379" s="500"/>
      <c r="I379" s="500"/>
      <c r="J379" s="501" t="s">
        <v>18</v>
      </c>
      <c r="K379" s="501"/>
      <c r="L379" s="502"/>
      <c r="M379" s="502"/>
      <c r="N379" s="503">
        <v>0</v>
      </c>
      <c r="O379" s="503"/>
      <c r="P379" s="503">
        <v>0</v>
      </c>
      <c r="Q379" s="503"/>
      <c r="R379" s="13">
        <v>0</v>
      </c>
    </row>
    <row r="380" spans="1:18" s="23" customFormat="1" ht="10.5" customHeight="1">
      <c r="A380" s="497"/>
      <c r="B380" s="10"/>
      <c r="C380" s="498"/>
      <c r="D380" s="498"/>
      <c r="E380" s="498"/>
      <c r="F380" s="499"/>
      <c r="G380" s="499"/>
      <c r="H380" s="500"/>
      <c r="I380" s="500"/>
      <c r="J380" s="501" t="s">
        <v>19</v>
      </c>
      <c r="K380" s="501"/>
      <c r="L380" s="503" t="s">
        <v>20</v>
      </c>
      <c r="M380" s="503"/>
      <c r="N380" s="503" t="s">
        <v>20</v>
      </c>
      <c r="O380" s="503"/>
      <c r="P380" s="503" t="s">
        <v>20</v>
      </c>
      <c r="Q380" s="503"/>
      <c r="R380" s="13" t="s">
        <v>20</v>
      </c>
    </row>
    <row r="381" spans="1:18" s="23" customFormat="1" ht="10.5" customHeight="1">
      <c r="A381" s="497"/>
      <c r="B381" s="10"/>
      <c r="C381" s="498"/>
      <c r="D381" s="498"/>
      <c r="E381" s="498"/>
      <c r="F381" s="499"/>
      <c r="G381" s="499"/>
      <c r="H381" s="500"/>
      <c r="I381" s="500"/>
      <c r="J381" s="498" t="s">
        <v>21</v>
      </c>
      <c r="K381" s="498"/>
      <c r="L381" s="474">
        <v>0</v>
      </c>
      <c r="M381" s="474"/>
      <c r="N381" s="474">
        <v>0</v>
      </c>
      <c r="O381" s="474"/>
      <c r="P381" s="495"/>
      <c r="Q381" s="495"/>
      <c r="R381" s="11"/>
    </row>
    <row r="382" spans="1:18" s="23" customFormat="1" ht="10.5" customHeight="1">
      <c r="A382" s="9"/>
      <c r="B382" s="10"/>
      <c r="C382" s="495"/>
      <c r="D382" s="495"/>
      <c r="E382" s="495"/>
      <c r="F382" s="504"/>
      <c r="G382" s="504"/>
      <c r="H382" s="505"/>
      <c r="I382" s="505"/>
      <c r="J382" s="495"/>
      <c r="K382" s="495"/>
      <c r="L382" s="495"/>
      <c r="M382" s="495"/>
      <c r="N382" s="495"/>
      <c r="O382" s="495"/>
      <c r="P382" s="495"/>
      <c r="Q382" s="495"/>
      <c r="R382" s="11"/>
    </row>
    <row r="383" spans="1:18" s="23" customFormat="1" ht="7.5" customHeight="1">
      <c r="A383" s="14"/>
      <c r="B383" s="15"/>
      <c r="C383" s="506"/>
      <c r="D383" s="506"/>
      <c r="E383" s="506"/>
      <c r="F383" s="506"/>
      <c r="G383" s="506"/>
      <c r="H383" s="507"/>
      <c r="I383" s="507"/>
      <c r="J383" s="508"/>
      <c r="K383" s="508"/>
      <c r="L383" s="509"/>
      <c r="M383" s="509"/>
      <c r="N383" s="508"/>
      <c r="O383" s="508"/>
      <c r="P383" s="508"/>
      <c r="Q383" s="508"/>
      <c r="R383" s="16"/>
    </row>
    <row r="384" spans="1:18" s="23" customFormat="1" ht="10.5" customHeight="1">
      <c r="A384" s="510"/>
      <c r="B384" s="511"/>
      <c r="C384" s="512" t="s">
        <v>26</v>
      </c>
      <c r="D384" s="512"/>
      <c r="E384" s="512"/>
      <c r="F384" s="512" t="s">
        <v>78</v>
      </c>
      <c r="G384" s="512"/>
      <c r="H384" s="513">
        <v>0</v>
      </c>
      <c r="I384" s="513"/>
      <c r="J384" s="514" t="s">
        <v>17</v>
      </c>
      <c r="K384" s="514"/>
      <c r="L384" s="516">
        <v>0</v>
      </c>
      <c r="M384" s="516"/>
      <c r="N384" s="516">
        <v>0</v>
      </c>
      <c r="O384" s="516"/>
      <c r="P384" s="516">
        <v>0</v>
      </c>
      <c r="Q384" s="516"/>
      <c r="R384" s="17">
        <v>0</v>
      </c>
    </row>
    <row r="385" spans="1:18" s="23" customFormat="1" ht="10.5" customHeight="1">
      <c r="A385" s="510"/>
      <c r="B385" s="511"/>
      <c r="C385" s="512"/>
      <c r="D385" s="512"/>
      <c r="E385" s="512"/>
      <c r="F385" s="512"/>
      <c r="G385" s="512"/>
      <c r="H385" s="513"/>
      <c r="I385" s="513"/>
      <c r="J385" s="515" t="s">
        <v>18</v>
      </c>
      <c r="K385" s="515"/>
      <c r="L385" s="517"/>
      <c r="M385" s="517"/>
      <c r="N385" s="518">
        <v>0</v>
      </c>
      <c r="O385" s="518"/>
      <c r="P385" s="518">
        <v>0</v>
      </c>
      <c r="Q385" s="518"/>
      <c r="R385" s="18">
        <v>0</v>
      </c>
    </row>
    <row r="386" spans="1:18" s="23" customFormat="1" ht="10.5" customHeight="1">
      <c r="A386" s="510"/>
      <c r="B386" s="511"/>
      <c r="C386" s="512"/>
      <c r="D386" s="512"/>
      <c r="E386" s="512"/>
      <c r="F386" s="512"/>
      <c r="G386" s="512"/>
      <c r="H386" s="513"/>
      <c r="I386" s="513"/>
      <c r="J386" s="515" t="s">
        <v>19</v>
      </c>
      <c r="K386" s="515"/>
      <c r="L386" s="518" t="s">
        <v>20</v>
      </c>
      <c r="M386" s="518"/>
      <c r="N386" s="518" t="s">
        <v>20</v>
      </c>
      <c r="O386" s="518"/>
      <c r="P386" s="518" t="s">
        <v>20</v>
      </c>
      <c r="Q386" s="518"/>
      <c r="R386" s="18" t="s">
        <v>20</v>
      </c>
    </row>
    <row r="387" spans="1:18" s="23" customFormat="1" ht="10.5" customHeight="1">
      <c r="A387" s="510"/>
      <c r="B387" s="511"/>
      <c r="C387" s="512"/>
      <c r="D387" s="512"/>
      <c r="E387" s="512"/>
      <c r="F387" s="512"/>
      <c r="G387" s="512"/>
      <c r="H387" s="513"/>
      <c r="I387" s="513"/>
      <c r="J387" s="519" t="s">
        <v>21</v>
      </c>
      <c r="K387" s="519"/>
      <c r="L387" s="520">
        <v>0</v>
      </c>
      <c r="M387" s="520"/>
      <c r="N387" s="520">
        <v>0</v>
      </c>
      <c r="O387" s="520"/>
      <c r="P387" s="507"/>
      <c r="Q387" s="507"/>
      <c r="R387" s="19"/>
    </row>
    <row r="388" spans="1:18" s="23" customFormat="1" ht="6.75" customHeight="1"/>
    <row r="389" spans="1:18" s="23" customFormat="1" ht="15" customHeight="1">
      <c r="A389" s="7" t="s">
        <v>79</v>
      </c>
      <c r="B389" s="8"/>
      <c r="C389" s="492" t="s">
        <v>28</v>
      </c>
      <c r="D389" s="492"/>
      <c r="E389" s="492"/>
      <c r="F389" s="494" t="s">
        <v>80</v>
      </c>
      <c r="G389" s="494"/>
      <c r="H389" s="494"/>
      <c r="I389" s="494"/>
      <c r="J389" s="494"/>
      <c r="K389" s="494"/>
      <c r="L389" s="494"/>
      <c r="M389" s="494"/>
      <c r="N389" s="494"/>
      <c r="O389" s="494"/>
      <c r="P389" s="494"/>
      <c r="Q389" s="494"/>
      <c r="R389" s="494"/>
    </row>
    <row r="390" spans="1:18" s="23" customFormat="1" ht="3" customHeight="1">
      <c r="A390" s="9"/>
      <c r="B390" s="10"/>
      <c r="C390" s="495"/>
      <c r="D390" s="495"/>
      <c r="E390" s="495"/>
      <c r="F390" s="496"/>
      <c r="G390" s="496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11"/>
    </row>
    <row r="391" spans="1:18" s="23" customFormat="1" ht="10.5" customHeight="1">
      <c r="A391" s="497"/>
      <c r="B391" s="10"/>
      <c r="C391" s="498" t="s">
        <v>15</v>
      </c>
      <c r="D391" s="498"/>
      <c r="E391" s="498"/>
      <c r="F391" s="499" t="s">
        <v>16</v>
      </c>
      <c r="G391" s="499"/>
      <c r="H391" s="500">
        <v>0</v>
      </c>
      <c r="I391" s="500"/>
      <c r="J391" s="498" t="s">
        <v>17</v>
      </c>
      <c r="K391" s="498"/>
      <c r="L391" s="474">
        <v>3448932.41</v>
      </c>
      <c r="M391" s="474"/>
      <c r="N391" s="474">
        <v>250000</v>
      </c>
      <c r="O391" s="474"/>
      <c r="P391" s="474">
        <v>0</v>
      </c>
      <c r="Q391" s="474"/>
      <c r="R391" s="12">
        <v>0</v>
      </c>
    </row>
    <row r="392" spans="1:18" s="23" customFormat="1" ht="10.5" customHeight="1">
      <c r="A392" s="497"/>
      <c r="B392" s="10"/>
      <c r="C392" s="498"/>
      <c r="D392" s="498"/>
      <c r="E392" s="498"/>
      <c r="F392" s="499"/>
      <c r="G392" s="499"/>
      <c r="H392" s="500"/>
      <c r="I392" s="500"/>
      <c r="J392" s="501" t="s">
        <v>18</v>
      </c>
      <c r="K392" s="501"/>
      <c r="L392" s="502"/>
      <c r="M392" s="502"/>
      <c r="N392" s="503">
        <v>0</v>
      </c>
      <c r="O392" s="503"/>
      <c r="P392" s="503">
        <v>0</v>
      </c>
      <c r="Q392" s="503"/>
      <c r="R392" s="13">
        <v>0</v>
      </c>
    </row>
    <row r="393" spans="1:18" s="23" customFormat="1" ht="10.5" customHeight="1">
      <c r="A393" s="497"/>
      <c r="B393" s="10"/>
      <c r="C393" s="498"/>
      <c r="D393" s="498"/>
      <c r="E393" s="498"/>
      <c r="F393" s="499"/>
      <c r="G393" s="499"/>
      <c r="H393" s="500"/>
      <c r="I393" s="500"/>
      <c r="J393" s="501" t="s">
        <v>19</v>
      </c>
      <c r="K393" s="501"/>
      <c r="L393" s="503" t="s">
        <v>20</v>
      </c>
      <c r="M393" s="503"/>
      <c r="N393" s="503" t="s">
        <v>20</v>
      </c>
      <c r="O393" s="503"/>
      <c r="P393" s="503" t="s">
        <v>20</v>
      </c>
      <c r="Q393" s="503"/>
      <c r="R393" s="13" t="s">
        <v>20</v>
      </c>
    </row>
    <row r="394" spans="1:18" s="23" customFormat="1" ht="10.5" customHeight="1">
      <c r="A394" s="497"/>
      <c r="B394" s="10"/>
      <c r="C394" s="498"/>
      <c r="D394" s="498"/>
      <c r="E394" s="498"/>
      <c r="F394" s="499"/>
      <c r="G394" s="499"/>
      <c r="H394" s="500"/>
      <c r="I394" s="500"/>
      <c r="J394" s="498" t="s">
        <v>21</v>
      </c>
      <c r="K394" s="498"/>
      <c r="L394" s="474">
        <v>3448932.41</v>
      </c>
      <c r="M394" s="474"/>
      <c r="N394" s="474">
        <v>250000</v>
      </c>
      <c r="O394" s="474"/>
      <c r="P394" s="495"/>
      <c r="Q394" s="495"/>
      <c r="R394" s="11"/>
    </row>
    <row r="395" spans="1:18" s="23" customFormat="1" ht="10.5" customHeight="1">
      <c r="A395" s="9"/>
      <c r="B395" s="10"/>
      <c r="C395" s="495"/>
      <c r="D395" s="495"/>
      <c r="E395" s="495"/>
      <c r="F395" s="504"/>
      <c r="G395" s="504"/>
      <c r="H395" s="505"/>
      <c r="I395" s="505"/>
      <c r="J395" s="495"/>
      <c r="K395" s="495"/>
      <c r="L395" s="495"/>
      <c r="M395" s="495"/>
      <c r="N395" s="495"/>
      <c r="O395" s="495"/>
      <c r="P395" s="495"/>
      <c r="Q395" s="495"/>
      <c r="R395" s="11"/>
    </row>
    <row r="396" spans="1:18" s="23" customFormat="1" ht="3" customHeight="1">
      <c r="A396" s="9"/>
      <c r="B396" s="10"/>
      <c r="C396" s="495"/>
      <c r="D396" s="495"/>
      <c r="E396" s="495"/>
      <c r="F396" s="496"/>
      <c r="G396" s="496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11"/>
    </row>
    <row r="397" spans="1:18" s="23" customFormat="1" ht="10.5" customHeight="1">
      <c r="A397" s="497"/>
      <c r="B397" s="10"/>
      <c r="C397" s="498" t="s">
        <v>30</v>
      </c>
      <c r="D397" s="498"/>
      <c r="E397" s="498"/>
      <c r="F397" s="499" t="s">
        <v>31</v>
      </c>
      <c r="G397" s="499"/>
      <c r="H397" s="500">
        <v>0</v>
      </c>
      <c r="I397" s="500"/>
      <c r="J397" s="498" t="s">
        <v>17</v>
      </c>
      <c r="K397" s="498"/>
      <c r="L397" s="474">
        <v>60000</v>
      </c>
      <c r="M397" s="474"/>
      <c r="N397" s="474">
        <v>52500</v>
      </c>
      <c r="O397" s="474"/>
      <c r="P397" s="474">
        <v>52500</v>
      </c>
      <c r="Q397" s="474"/>
      <c r="R397" s="12">
        <v>52500</v>
      </c>
    </row>
    <row r="398" spans="1:18" s="23" customFormat="1" ht="10.5" customHeight="1">
      <c r="A398" s="497"/>
      <c r="B398" s="10"/>
      <c r="C398" s="498"/>
      <c r="D398" s="498"/>
      <c r="E398" s="498"/>
      <c r="F398" s="499"/>
      <c r="G398" s="499"/>
      <c r="H398" s="500"/>
      <c r="I398" s="500"/>
      <c r="J398" s="501" t="s">
        <v>18</v>
      </c>
      <c r="K398" s="501"/>
      <c r="L398" s="502"/>
      <c r="M398" s="502"/>
      <c r="N398" s="503">
        <v>0</v>
      </c>
      <c r="O398" s="503"/>
      <c r="P398" s="503">
        <v>0</v>
      </c>
      <c r="Q398" s="503"/>
      <c r="R398" s="13">
        <v>0</v>
      </c>
    </row>
    <row r="399" spans="1:18" s="23" customFormat="1" ht="10.5" customHeight="1">
      <c r="A399" s="497"/>
      <c r="B399" s="10"/>
      <c r="C399" s="498"/>
      <c r="D399" s="498"/>
      <c r="E399" s="498"/>
      <c r="F399" s="499"/>
      <c r="G399" s="499"/>
      <c r="H399" s="500"/>
      <c r="I399" s="500"/>
      <c r="J399" s="501" t="s">
        <v>19</v>
      </c>
      <c r="K399" s="501"/>
      <c r="L399" s="503" t="s">
        <v>20</v>
      </c>
      <c r="M399" s="503"/>
      <c r="N399" s="503" t="s">
        <v>20</v>
      </c>
      <c r="O399" s="503"/>
      <c r="P399" s="503" t="s">
        <v>20</v>
      </c>
      <c r="Q399" s="503"/>
      <c r="R399" s="13" t="s">
        <v>20</v>
      </c>
    </row>
    <row r="400" spans="1:18" s="23" customFormat="1" ht="10.5" customHeight="1">
      <c r="A400" s="497"/>
      <c r="B400" s="10"/>
      <c r="C400" s="498"/>
      <c r="D400" s="498"/>
      <c r="E400" s="498"/>
      <c r="F400" s="499"/>
      <c r="G400" s="499"/>
      <c r="H400" s="500"/>
      <c r="I400" s="500"/>
      <c r="J400" s="498" t="s">
        <v>21</v>
      </c>
      <c r="K400" s="498"/>
      <c r="L400" s="474">
        <v>60000</v>
      </c>
      <c r="M400" s="474"/>
      <c r="N400" s="474">
        <v>52500</v>
      </c>
      <c r="O400" s="474"/>
      <c r="P400" s="495"/>
      <c r="Q400" s="495"/>
      <c r="R400" s="11"/>
    </row>
    <row r="401" spans="1:18" s="23" customFormat="1" ht="6.75" customHeight="1">
      <c r="A401" s="9"/>
      <c r="B401" s="10"/>
      <c r="C401" s="495"/>
      <c r="D401" s="495"/>
      <c r="E401" s="495"/>
      <c r="F401" s="504"/>
      <c r="G401" s="504"/>
      <c r="H401" s="505"/>
      <c r="I401" s="505"/>
      <c r="J401" s="495"/>
      <c r="K401" s="495"/>
      <c r="L401" s="495"/>
      <c r="M401" s="495"/>
      <c r="N401" s="495"/>
      <c r="O401" s="495"/>
      <c r="P401" s="495"/>
      <c r="Q401" s="495"/>
      <c r="R401" s="11"/>
    </row>
    <row r="402" spans="1:18" s="23" customFormat="1" ht="7.5" hidden="1" customHeight="1">
      <c r="A402" s="14"/>
      <c r="B402" s="15"/>
      <c r="C402" s="506"/>
      <c r="D402" s="506"/>
      <c r="E402" s="506"/>
      <c r="F402" s="506"/>
      <c r="G402" s="506"/>
      <c r="H402" s="507"/>
      <c r="I402" s="507"/>
      <c r="J402" s="508"/>
      <c r="K402" s="508"/>
      <c r="L402" s="509"/>
      <c r="M402" s="509"/>
      <c r="N402" s="508"/>
      <c r="O402" s="508"/>
      <c r="P402" s="508"/>
      <c r="Q402" s="508"/>
      <c r="R402" s="16"/>
    </row>
    <row r="403" spans="1:18" s="23" customFormat="1" ht="10.5" customHeight="1">
      <c r="A403" s="510"/>
      <c r="B403" s="511"/>
      <c r="C403" s="512" t="s">
        <v>32</v>
      </c>
      <c r="D403" s="512"/>
      <c r="E403" s="512"/>
      <c r="F403" s="512" t="s">
        <v>80</v>
      </c>
      <c r="G403" s="512"/>
      <c r="H403" s="513">
        <v>0</v>
      </c>
      <c r="I403" s="513"/>
      <c r="J403" s="514" t="s">
        <v>17</v>
      </c>
      <c r="K403" s="514"/>
      <c r="L403" s="516">
        <v>3508932.41</v>
      </c>
      <c r="M403" s="516"/>
      <c r="N403" s="516">
        <v>302500</v>
      </c>
      <c r="O403" s="516"/>
      <c r="P403" s="516">
        <v>52500</v>
      </c>
      <c r="Q403" s="516"/>
      <c r="R403" s="17">
        <v>52500</v>
      </c>
    </row>
    <row r="404" spans="1:18" s="23" customFormat="1" ht="10.5" customHeight="1">
      <c r="A404" s="510"/>
      <c r="B404" s="511"/>
      <c r="C404" s="512"/>
      <c r="D404" s="512"/>
      <c r="E404" s="512"/>
      <c r="F404" s="512"/>
      <c r="G404" s="512"/>
      <c r="H404" s="513"/>
      <c r="I404" s="513"/>
      <c r="J404" s="515" t="s">
        <v>18</v>
      </c>
      <c r="K404" s="515"/>
      <c r="L404" s="517"/>
      <c r="M404" s="517"/>
      <c r="N404" s="518">
        <v>0</v>
      </c>
      <c r="O404" s="518"/>
      <c r="P404" s="518">
        <v>0</v>
      </c>
      <c r="Q404" s="518"/>
      <c r="R404" s="18">
        <v>0</v>
      </c>
    </row>
    <row r="405" spans="1:18" s="23" customFormat="1" ht="10.5" customHeight="1">
      <c r="A405" s="510"/>
      <c r="B405" s="511"/>
      <c r="C405" s="512"/>
      <c r="D405" s="512"/>
      <c r="E405" s="512"/>
      <c r="F405" s="512"/>
      <c r="G405" s="512"/>
      <c r="H405" s="513"/>
      <c r="I405" s="513"/>
      <c r="J405" s="515" t="s">
        <v>19</v>
      </c>
      <c r="K405" s="515"/>
      <c r="L405" s="518" t="s">
        <v>20</v>
      </c>
      <c r="M405" s="518"/>
      <c r="N405" s="518" t="s">
        <v>20</v>
      </c>
      <c r="O405" s="518"/>
      <c r="P405" s="518" t="s">
        <v>20</v>
      </c>
      <c r="Q405" s="518"/>
      <c r="R405" s="18" t="s">
        <v>20</v>
      </c>
    </row>
    <row r="406" spans="1:18" s="23" customFormat="1" ht="10.5" customHeight="1">
      <c r="A406" s="510"/>
      <c r="B406" s="511"/>
      <c r="C406" s="512"/>
      <c r="D406" s="512"/>
      <c r="E406" s="512"/>
      <c r="F406" s="512"/>
      <c r="G406" s="512"/>
      <c r="H406" s="513"/>
      <c r="I406" s="513"/>
      <c r="J406" s="519" t="s">
        <v>21</v>
      </c>
      <c r="K406" s="519"/>
      <c r="L406" s="520">
        <v>3508932.41</v>
      </c>
      <c r="M406" s="520"/>
      <c r="N406" s="520">
        <v>302500</v>
      </c>
      <c r="O406" s="520"/>
      <c r="P406" s="507"/>
      <c r="Q406" s="507"/>
      <c r="R406" s="19"/>
    </row>
    <row r="407" spans="1:18" s="23" customFormat="1" ht="3" customHeight="1"/>
    <row r="408" spans="1:18" s="23" customFormat="1" ht="5.85" customHeight="1"/>
    <row r="409" spans="1:18" s="23" customFormat="1" ht="10.5" customHeight="1">
      <c r="A409" s="539"/>
      <c r="B409" s="540" t="s">
        <v>81</v>
      </c>
      <c r="C409" s="540"/>
      <c r="D409" s="540"/>
      <c r="E409" s="540"/>
      <c r="F409" s="476" t="s">
        <v>74</v>
      </c>
      <c r="G409" s="476"/>
      <c r="H409" s="541">
        <v>0</v>
      </c>
      <c r="I409" s="541"/>
      <c r="J409" s="542" t="s">
        <v>17</v>
      </c>
      <c r="K409" s="542"/>
      <c r="L409" s="543">
        <v>3588407.23</v>
      </c>
      <c r="M409" s="543"/>
      <c r="N409" s="543">
        <v>539820</v>
      </c>
      <c r="O409" s="543"/>
      <c r="P409" s="543">
        <v>195000</v>
      </c>
      <c r="Q409" s="543"/>
      <c r="R409" s="20">
        <v>170410</v>
      </c>
    </row>
    <row r="410" spans="1:18" s="23" customFormat="1" ht="10.5" customHeight="1">
      <c r="A410" s="539"/>
      <c r="B410" s="540"/>
      <c r="C410" s="540"/>
      <c r="D410" s="540"/>
      <c r="E410" s="540"/>
      <c r="F410" s="476"/>
      <c r="G410" s="476"/>
      <c r="H410" s="541"/>
      <c r="I410" s="541"/>
      <c r="J410" s="544" t="s">
        <v>18</v>
      </c>
      <c r="K410" s="544"/>
      <c r="L410" s="546"/>
      <c r="M410" s="546"/>
      <c r="N410" s="545">
        <v>0</v>
      </c>
      <c r="O410" s="545"/>
      <c r="P410" s="545">
        <v>0</v>
      </c>
      <c r="Q410" s="545"/>
      <c r="R410" s="21">
        <v>0</v>
      </c>
    </row>
    <row r="411" spans="1:18" s="23" customFormat="1" ht="10.5" customHeight="1">
      <c r="A411" s="539"/>
      <c r="B411" s="540"/>
      <c r="C411" s="540"/>
      <c r="D411" s="540"/>
      <c r="E411" s="540"/>
      <c r="F411" s="476"/>
      <c r="G411" s="476"/>
      <c r="H411" s="541"/>
      <c r="I411" s="541"/>
      <c r="J411" s="544" t="s">
        <v>19</v>
      </c>
      <c r="K411" s="544"/>
      <c r="L411" s="545" t="s">
        <v>20</v>
      </c>
      <c r="M411" s="545"/>
      <c r="N411" s="545" t="s">
        <v>20</v>
      </c>
      <c r="O411" s="545"/>
      <c r="P411" s="545" t="s">
        <v>20</v>
      </c>
      <c r="Q411" s="545"/>
      <c r="R411" s="21" t="s">
        <v>20</v>
      </c>
    </row>
    <row r="412" spans="1:18" s="23" customFormat="1" ht="10.5" customHeight="1">
      <c r="A412" s="539"/>
      <c r="B412" s="540"/>
      <c r="C412" s="540"/>
      <c r="D412" s="540"/>
      <c r="E412" s="540"/>
      <c r="F412" s="476"/>
      <c r="G412" s="476"/>
      <c r="H412" s="541"/>
      <c r="I412" s="541"/>
      <c r="J412" s="547" t="s">
        <v>21</v>
      </c>
      <c r="K412" s="547"/>
      <c r="L412" s="548">
        <v>3588407.23</v>
      </c>
      <c r="M412" s="548"/>
      <c r="N412" s="548">
        <v>539820</v>
      </c>
      <c r="O412" s="548"/>
      <c r="P412" s="549"/>
      <c r="Q412" s="549"/>
      <c r="R412" s="22"/>
    </row>
    <row r="413" spans="1:18" s="23" customFormat="1" ht="9" customHeight="1"/>
    <row r="414" spans="1:18" s="23" customFormat="1" ht="6.75" customHeight="1"/>
    <row r="415" spans="1:18" s="23" customFormat="1" ht="3" customHeight="1">
      <c r="A415" s="4"/>
      <c r="B415" s="493"/>
      <c r="C415" s="493"/>
      <c r="D415" s="5" t="s">
        <v>8</v>
      </c>
      <c r="E415" s="4"/>
      <c r="F415" s="5" t="s">
        <v>9</v>
      </c>
      <c r="G415" s="493"/>
      <c r="H415" s="493"/>
      <c r="I415" s="493"/>
      <c r="J415" s="493"/>
      <c r="K415" s="493"/>
      <c r="L415" s="493"/>
      <c r="M415" s="493"/>
      <c r="N415" s="493"/>
      <c r="O415" s="493"/>
      <c r="P415" s="493"/>
      <c r="Q415" s="493"/>
      <c r="R415" s="493"/>
    </row>
    <row r="416" spans="1:18" s="23" customFormat="1" ht="13.5" customHeight="1">
      <c r="A416" s="3"/>
      <c r="B416" s="479" t="s">
        <v>82</v>
      </c>
      <c r="C416" s="479"/>
      <c r="D416" s="479"/>
      <c r="E416" s="6"/>
      <c r="F416" s="471" t="s">
        <v>83</v>
      </c>
      <c r="G416" s="471"/>
      <c r="H416" s="471"/>
      <c r="I416" s="471"/>
      <c r="J416" s="471"/>
      <c r="K416" s="471"/>
      <c r="L416" s="471"/>
      <c r="M416" s="471"/>
      <c r="N416" s="471"/>
      <c r="O416" s="471"/>
      <c r="P416" s="471"/>
      <c r="Q416" s="471"/>
      <c r="R416" s="471"/>
    </row>
    <row r="417" spans="1:18" s="23" customFormat="1" ht="12.6" customHeight="1"/>
    <row r="418" spans="1:18" s="23" customFormat="1" ht="15" customHeight="1">
      <c r="A418" s="7" t="s">
        <v>84</v>
      </c>
      <c r="B418" s="8"/>
      <c r="C418" s="492" t="s">
        <v>13</v>
      </c>
      <c r="D418" s="492"/>
      <c r="E418" s="492"/>
      <c r="F418" s="494" t="s">
        <v>85</v>
      </c>
      <c r="G418" s="494"/>
      <c r="H418" s="494"/>
      <c r="I418" s="494"/>
      <c r="J418" s="494"/>
      <c r="K418" s="494"/>
      <c r="L418" s="494"/>
      <c r="M418" s="494"/>
      <c r="N418" s="494"/>
      <c r="O418" s="494"/>
      <c r="P418" s="494"/>
      <c r="Q418" s="494"/>
      <c r="R418" s="494"/>
    </row>
    <row r="419" spans="1:18" s="23" customFormat="1" ht="3" customHeight="1">
      <c r="A419" s="9"/>
      <c r="B419" s="10"/>
      <c r="C419" s="495"/>
      <c r="D419" s="495"/>
      <c r="E419" s="495"/>
      <c r="F419" s="496"/>
      <c r="G419" s="496"/>
      <c r="H419" s="495"/>
      <c r="I419" s="495"/>
      <c r="J419" s="495"/>
      <c r="K419" s="495"/>
      <c r="L419" s="495"/>
      <c r="M419" s="495"/>
      <c r="N419" s="495"/>
      <c r="O419" s="495"/>
      <c r="P419" s="495"/>
      <c r="Q419" s="495"/>
      <c r="R419" s="11"/>
    </row>
    <row r="420" spans="1:18" s="23" customFormat="1" ht="10.5" customHeight="1">
      <c r="A420" s="497"/>
      <c r="B420" s="10"/>
      <c r="C420" s="498" t="s">
        <v>86</v>
      </c>
      <c r="D420" s="498"/>
      <c r="E420" s="498"/>
      <c r="F420" s="499" t="s">
        <v>87</v>
      </c>
      <c r="G420" s="499"/>
      <c r="H420" s="500">
        <v>55000</v>
      </c>
      <c r="I420" s="500"/>
      <c r="J420" s="498" t="s">
        <v>17</v>
      </c>
      <c r="K420" s="498"/>
      <c r="L420" s="474">
        <v>5173850</v>
      </c>
      <c r="M420" s="474"/>
      <c r="N420" s="474">
        <v>4799300</v>
      </c>
      <c r="O420" s="474"/>
      <c r="P420" s="474">
        <v>4798250</v>
      </c>
      <c r="Q420" s="474"/>
      <c r="R420" s="12">
        <v>4798250</v>
      </c>
    </row>
    <row r="421" spans="1:18" s="23" customFormat="1" ht="10.5" customHeight="1">
      <c r="A421" s="497"/>
      <c r="B421" s="10"/>
      <c r="C421" s="498"/>
      <c r="D421" s="498"/>
      <c r="E421" s="498"/>
      <c r="F421" s="499"/>
      <c r="G421" s="499"/>
      <c r="H421" s="500"/>
      <c r="I421" s="500"/>
      <c r="J421" s="501" t="s">
        <v>18</v>
      </c>
      <c r="K421" s="501"/>
      <c r="L421" s="502"/>
      <c r="M421" s="502"/>
      <c r="N421" s="503">
        <v>0</v>
      </c>
      <c r="O421" s="503"/>
      <c r="P421" s="503">
        <v>0</v>
      </c>
      <c r="Q421" s="503"/>
      <c r="R421" s="13">
        <v>0</v>
      </c>
    </row>
    <row r="422" spans="1:18" s="23" customFormat="1" ht="10.5" customHeight="1">
      <c r="A422" s="497"/>
      <c r="B422" s="10"/>
      <c r="C422" s="498"/>
      <c r="D422" s="498"/>
      <c r="E422" s="498"/>
      <c r="F422" s="499"/>
      <c r="G422" s="499"/>
      <c r="H422" s="500"/>
      <c r="I422" s="500"/>
      <c r="J422" s="501" t="s">
        <v>19</v>
      </c>
      <c r="K422" s="501"/>
      <c r="L422" s="503" t="s">
        <v>20</v>
      </c>
      <c r="M422" s="503"/>
      <c r="N422" s="503" t="s">
        <v>20</v>
      </c>
      <c r="O422" s="503"/>
      <c r="P422" s="503" t="s">
        <v>20</v>
      </c>
      <c r="Q422" s="503"/>
      <c r="R422" s="13" t="s">
        <v>20</v>
      </c>
    </row>
    <row r="423" spans="1:18" s="23" customFormat="1" ht="10.5" customHeight="1">
      <c r="A423" s="497"/>
      <c r="B423" s="10"/>
      <c r="C423" s="498"/>
      <c r="D423" s="498"/>
      <c r="E423" s="498"/>
      <c r="F423" s="499"/>
      <c r="G423" s="499"/>
      <c r="H423" s="500"/>
      <c r="I423" s="500"/>
      <c r="J423" s="498" t="s">
        <v>21</v>
      </c>
      <c r="K423" s="498"/>
      <c r="L423" s="474">
        <v>5215144.68</v>
      </c>
      <c r="M423" s="474"/>
      <c r="N423" s="474">
        <v>4854300</v>
      </c>
      <c r="O423" s="474"/>
      <c r="P423" s="495"/>
      <c r="Q423" s="495"/>
      <c r="R423" s="11"/>
    </row>
    <row r="424" spans="1:18" s="23" customFormat="1" ht="10.5" customHeight="1">
      <c r="A424" s="9"/>
      <c r="B424" s="10"/>
      <c r="C424" s="495"/>
      <c r="D424" s="495"/>
      <c r="E424" s="495"/>
      <c r="F424" s="504"/>
      <c r="G424" s="504"/>
      <c r="H424" s="505"/>
      <c r="I424" s="505"/>
      <c r="J424" s="495"/>
      <c r="K424" s="495"/>
      <c r="L424" s="495"/>
      <c r="M424" s="495"/>
      <c r="N424" s="495"/>
      <c r="O424" s="495"/>
      <c r="P424" s="495"/>
      <c r="Q424" s="495"/>
      <c r="R424" s="11"/>
    </row>
    <row r="425" spans="1:18" s="23" customFormat="1" ht="7.5" customHeight="1">
      <c r="A425" s="14"/>
      <c r="B425" s="15"/>
      <c r="C425" s="506"/>
      <c r="D425" s="506"/>
      <c r="E425" s="506"/>
      <c r="F425" s="506"/>
      <c r="G425" s="506"/>
      <c r="H425" s="507"/>
      <c r="I425" s="507"/>
      <c r="J425" s="508"/>
      <c r="K425" s="508"/>
      <c r="L425" s="509"/>
      <c r="M425" s="509"/>
      <c r="N425" s="508"/>
      <c r="O425" s="508"/>
      <c r="P425" s="508"/>
      <c r="Q425" s="508"/>
      <c r="R425" s="16"/>
    </row>
    <row r="426" spans="1:18" s="23" customFormat="1" ht="10.5" customHeight="1">
      <c r="A426" s="510"/>
      <c r="B426" s="511"/>
      <c r="C426" s="512" t="s">
        <v>22</v>
      </c>
      <c r="D426" s="512"/>
      <c r="E426" s="512"/>
      <c r="F426" s="512" t="s">
        <v>85</v>
      </c>
      <c r="G426" s="512"/>
      <c r="H426" s="513">
        <v>55000</v>
      </c>
      <c r="I426" s="513"/>
      <c r="J426" s="514" t="s">
        <v>17</v>
      </c>
      <c r="K426" s="514"/>
      <c r="L426" s="516">
        <v>5173850</v>
      </c>
      <c r="M426" s="516"/>
      <c r="N426" s="516">
        <v>4799300</v>
      </c>
      <c r="O426" s="516"/>
      <c r="P426" s="516">
        <v>4798250</v>
      </c>
      <c r="Q426" s="516"/>
      <c r="R426" s="17">
        <v>4798250</v>
      </c>
    </row>
    <row r="427" spans="1:18" s="23" customFormat="1" ht="10.5" customHeight="1">
      <c r="A427" s="510"/>
      <c r="B427" s="511"/>
      <c r="C427" s="512"/>
      <c r="D427" s="512"/>
      <c r="E427" s="512"/>
      <c r="F427" s="512"/>
      <c r="G427" s="512"/>
      <c r="H427" s="513"/>
      <c r="I427" s="513"/>
      <c r="J427" s="515" t="s">
        <v>18</v>
      </c>
      <c r="K427" s="515"/>
      <c r="L427" s="517"/>
      <c r="M427" s="517"/>
      <c r="N427" s="518">
        <v>0</v>
      </c>
      <c r="O427" s="518"/>
      <c r="P427" s="518">
        <v>0</v>
      </c>
      <c r="Q427" s="518"/>
      <c r="R427" s="18">
        <v>0</v>
      </c>
    </row>
    <row r="428" spans="1:18" s="23" customFormat="1" ht="10.5" customHeight="1">
      <c r="A428" s="510"/>
      <c r="B428" s="511"/>
      <c r="C428" s="512"/>
      <c r="D428" s="512"/>
      <c r="E428" s="512"/>
      <c r="F428" s="512"/>
      <c r="G428" s="512"/>
      <c r="H428" s="513"/>
      <c r="I428" s="513"/>
      <c r="J428" s="515" t="s">
        <v>19</v>
      </c>
      <c r="K428" s="515"/>
      <c r="L428" s="518" t="s">
        <v>20</v>
      </c>
      <c r="M428" s="518"/>
      <c r="N428" s="518" t="s">
        <v>20</v>
      </c>
      <c r="O428" s="518"/>
      <c r="P428" s="518" t="s">
        <v>20</v>
      </c>
      <c r="Q428" s="518"/>
      <c r="R428" s="18" t="s">
        <v>20</v>
      </c>
    </row>
    <row r="429" spans="1:18" s="23" customFormat="1" ht="10.5" customHeight="1">
      <c r="A429" s="510"/>
      <c r="B429" s="511"/>
      <c r="C429" s="512"/>
      <c r="D429" s="512"/>
      <c r="E429" s="512"/>
      <c r="F429" s="512"/>
      <c r="G429" s="512"/>
      <c r="H429" s="513"/>
      <c r="I429" s="513"/>
      <c r="J429" s="519" t="s">
        <v>21</v>
      </c>
      <c r="K429" s="519"/>
      <c r="L429" s="520">
        <v>5215144.68</v>
      </c>
      <c r="M429" s="520"/>
      <c r="N429" s="520">
        <v>4854300</v>
      </c>
      <c r="O429" s="520"/>
      <c r="P429" s="507"/>
      <c r="Q429" s="507"/>
      <c r="R429" s="19"/>
    </row>
    <row r="430" spans="1:18" s="23" customFormat="1" ht="9" customHeight="1"/>
    <row r="431" spans="1:18" s="23" customFormat="1" ht="5.85" customHeight="1"/>
    <row r="432" spans="1:18" s="23" customFormat="1" ht="10.5" customHeight="1">
      <c r="A432" s="539"/>
      <c r="B432" s="540" t="s">
        <v>88</v>
      </c>
      <c r="C432" s="540"/>
      <c r="D432" s="540"/>
      <c r="E432" s="540"/>
      <c r="F432" s="476" t="s">
        <v>83</v>
      </c>
      <c r="G432" s="476"/>
      <c r="H432" s="541">
        <v>55000</v>
      </c>
      <c r="I432" s="541"/>
      <c r="J432" s="542" t="s">
        <v>17</v>
      </c>
      <c r="K432" s="542"/>
      <c r="L432" s="543">
        <v>5173850</v>
      </c>
      <c r="M432" s="543"/>
      <c r="N432" s="543">
        <v>4799300</v>
      </c>
      <c r="O432" s="543"/>
      <c r="P432" s="543">
        <v>4798250</v>
      </c>
      <c r="Q432" s="543"/>
      <c r="R432" s="20">
        <v>4798250</v>
      </c>
    </row>
    <row r="433" spans="1:19" s="23" customFormat="1" ht="10.5" customHeight="1">
      <c r="A433" s="539"/>
      <c r="B433" s="540"/>
      <c r="C433" s="540"/>
      <c r="D433" s="540"/>
      <c r="E433" s="540"/>
      <c r="F433" s="476"/>
      <c r="G433" s="476"/>
      <c r="H433" s="541"/>
      <c r="I433" s="541"/>
      <c r="J433" s="544" t="s">
        <v>18</v>
      </c>
      <c r="K433" s="544"/>
      <c r="L433" s="546"/>
      <c r="M433" s="546"/>
      <c r="N433" s="545">
        <v>0</v>
      </c>
      <c r="O433" s="545"/>
      <c r="P433" s="545">
        <v>0</v>
      </c>
      <c r="Q433" s="545"/>
      <c r="R433" s="21">
        <v>0</v>
      </c>
    </row>
    <row r="434" spans="1:19" s="23" customFormat="1" ht="10.5" customHeight="1">
      <c r="A434" s="539"/>
      <c r="B434" s="540"/>
      <c r="C434" s="540"/>
      <c r="D434" s="540"/>
      <c r="E434" s="540"/>
      <c r="F434" s="476"/>
      <c r="G434" s="476"/>
      <c r="H434" s="541"/>
      <c r="I434" s="541"/>
      <c r="J434" s="544" t="s">
        <v>19</v>
      </c>
      <c r="K434" s="544"/>
      <c r="L434" s="545" t="s">
        <v>20</v>
      </c>
      <c r="M434" s="545"/>
      <c r="N434" s="545" t="s">
        <v>20</v>
      </c>
      <c r="O434" s="545"/>
      <c r="P434" s="545" t="s">
        <v>20</v>
      </c>
      <c r="Q434" s="545"/>
      <c r="R434" s="21" t="s">
        <v>20</v>
      </c>
    </row>
    <row r="435" spans="1:19" s="23" customFormat="1" ht="10.5" customHeight="1">
      <c r="A435" s="539"/>
      <c r="B435" s="540"/>
      <c r="C435" s="540"/>
      <c r="D435" s="540"/>
      <c r="E435" s="540"/>
      <c r="F435" s="476"/>
      <c r="G435" s="476"/>
      <c r="H435" s="541"/>
      <c r="I435" s="541"/>
      <c r="J435" s="547" t="s">
        <v>21</v>
      </c>
      <c r="K435" s="547"/>
      <c r="L435" s="548">
        <v>5215144.68</v>
      </c>
      <c r="M435" s="548"/>
      <c r="N435" s="548">
        <v>4854300</v>
      </c>
      <c r="O435" s="548"/>
      <c r="P435" s="549"/>
      <c r="Q435" s="549"/>
      <c r="R435" s="22"/>
    </row>
    <row r="436" spans="1:19" s="23" customFormat="1" ht="5.25" customHeight="1"/>
    <row r="437" spans="1:19" s="23" customFormat="1" ht="7.2" customHeight="1"/>
    <row r="438" spans="1:19" s="23" customFormat="1" ht="10.5" customHeight="1">
      <c r="A438" s="550"/>
      <c r="B438" s="479" t="s">
        <v>89</v>
      </c>
      <c r="C438" s="479"/>
      <c r="D438" s="479"/>
      <c r="E438" s="479"/>
      <c r="F438" s="551"/>
      <c r="G438" s="551"/>
      <c r="H438" s="513">
        <v>2489144</v>
      </c>
      <c r="I438" s="513"/>
      <c r="J438" s="514" t="s">
        <v>17</v>
      </c>
      <c r="K438" s="514"/>
      <c r="L438" s="516">
        <v>35452752.830000006</v>
      </c>
      <c r="M438" s="516"/>
      <c r="N438" s="516">
        <v>30328701.500000004</v>
      </c>
      <c r="O438" s="516"/>
      <c r="P438" s="516">
        <v>28221180</v>
      </c>
      <c r="Q438" s="516"/>
      <c r="R438" s="17">
        <v>28006180.000000004</v>
      </c>
    </row>
    <row r="439" spans="1:19" s="23" customFormat="1" ht="10.5" customHeight="1">
      <c r="A439" s="550"/>
      <c r="B439" s="479"/>
      <c r="C439" s="479"/>
      <c r="D439" s="479"/>
      <c r="E439" s="479"/>
      <c r="F439" s="551"/>
      <c r="G439" s="551"/>
      <c r="H439" s="513"/>
      <c r="I439" s="513"/>
      <c r="J439" s="515" t="s">
        <v>18</v>
      </c>
      <c r="K439" s="515"/>
      <c r="L439" s="552"/>
      <c r="M439" s="552"/>
      <c r="N439" s="518">
        <v>3546801.4700000007</v>
      </c>
      <c r="O439" s="518"/>
      <c r="P439" s="518">
        <v>2129642.64</v>
      </c>
      <c r="Q439" s="518"/>
      <c r="R439" s="18">
        <v>200797.59</v>
      </c>
    </row>
    <row r="440" spans="1:19" s="23" customFormat="1" ht="10.5" customHeight="1">
      <c r="A440" s="550"/>
      <c r="B440" s="479"/>
      <c r="C440" s="479"/>
      <c r="D440" s="479"/>
      <c r="E440" s="479"/>
      <c r="F440" s="551"/>
      <c r="G440" s="551"/>
      <c r="H440" s="513"/>
      <c r="I440" s="513"/>
      <c r="J440" s="515" t="s">
        <v>19</v>
      </c>
      <c r="K440" s="515"/>
      <c r="L440" s="518">
        <v>187106.38</v>
      </c>
      <c r="M440" s="518"/>
      <c r="N440" s="518">
        <v>591.92000000000007</v>
      </c>
      <c r="O440" s="518"/>
      <c r="P440" s="518">
        <v>0</v>
      </c>
      <c r="Q440" s="518"/>
      <c r="R440" s="18">
        <v>0</v>
      </c>
    </row>
    <row r="441" spans="1:19" s="23" customFormat="1" ht="10.5" customHeight="1">
      <c r="A441" s="550"/>
      <c r="B441" s="479"/>
      <c r="C441" s="479"/>
      <c r="D441" s="479"/>
      <c r="E441" s="479"/>
      <c r="F441" s="551"/>
      <c r="G441" s="551"/>
      <c r="H441" s="513"/>
      <c r="I441" s="513"/>
      <c r="J441" s="519" t="s">
        <v>21</v>
      </c>
      <c r="K441" s="519"/>
      <c r="L441" s="520">
        <v>37103200.029999994</v>
      </c>
      <c r="M441" s="520"/>
      <c r="N441" s="520">
        <v>32817253.580000002</v>
      </c>
      <c r="O441" s="520"/>
      <c r="P441" s="507"/>
      <c r="Q441" s="507"/>
      <c r="R441" s="19"/>
    </row>
    <row r="442" spans="1:19" s="23" customFormat="1" ht="7.5" customHeight="1"/>
    <row r="443" spans="1:19" s="23" customFormat="1" ht="10.5" customHeight="1">
      <c r="A443" s="550"/>
      <c r="B443" s="479" t="s">
        <v>90</v>
      </c>
      <c r="C443" s="479"/>
      <c r="D443" s="479"/>
      <c r="E443" s="479"/>
      <c r="F443" s="479"/>
      <c r="G443" s="479"/>
      <c r="H443" s="513">
        <v>2489144</v>
      </c>
      <c r="I443" s="513"/>
      <c r="J443" s="514" t="s">
        <v>17</v>
      </c>
      <c r="K443" s="514"/>
      <c r="L443" s="553">
        <v>35452752.830000006</v>
      </c>
      <c r="M443" s="553"/>
      <c r="N443" s="554">
        <v>30328701.500000004</v>
      </c>
      <c r="O443" s="554"/>
      <c r="P443" s="554">
        <v>28221180</v>
      </c>
      <c r="Q443" s="554"/>
      <c r="R443" s="26">
        <v>28006180.000000004</v>
      </c>
    </row>
    <row r="444" spans="1:19" s="23" customFormat="1" ht="10.5" customHeight="1">
      <c r="A444" s="550"/>
      <c r="B444" s="479"/>
      <c r="C444" s="479"/>
      <c r="D444" s="479"/>
      <c r="E444" s="479"/>
      <c r="F444" s="479"/>
      <c r="G444" s="479"/>
      <c r="H444" s="513"/>
      <c r="I444" s="513"/>
      <c r="J444" s="515" t="s">
        <v>18</v>
      </c>
      <c r="K444" s="515"/>
      <c r="L444" s="552"/>
      <c r="M444" s="552"/>
      <c r="N444" s="518">
        <v>3546801.4700000007</v>
      </c>
      <c r="O444" s="518"/>
      <c r="P444" s="518">
        <v>2129642.64</v>
      </c>
      <c r="Q444" s="518"/>
      <c r="R444" s="18">
        <v>200797.59</v>
      </c>
    </row>
    <row r="445" spans="1:19" s="23" customFormat="1" ht="10.5" customHeight="1">
      <c r="A445" s="550"/>
      <c r="B445" s="479"/>
      <c r="C445" s="479"/>
      <c r="D445" s="479"/>
      <c r="E445" s="479"/>
      <c r="F445" s="479"/>
      <c r="G445" s="479"/>
      <c r="H445" s="513"/>
      <c r="I445" s="513"/>
      <c r="J445" s="515" t="s">
        <v>19</v>
      </c>
      <c r="K445" s="515"/>
      <c r="L445" s="518">
        <v>187106.38</v>
      </c>
      <c r="M445" s="518"/>
      <c r="N445" s="518">
        <v>591.92000000000007</v>
      </c>
      <c r="O445" s="518"/>
      <c r="P445" s="518">
        <v>0</v>
      </c>
      <c r="Q445" s="518"/>
      <c r="R445" s="18">
        <v>0</v>
      </c>
      <c r="S445" s="27" t="s">
        <v>115</v>
      </c>
    </row>
    <row r="446" spans="1:19" s="23" customFormat="1" ht="10.5" customHeight="1">
      <c r="A446" s="550"/>
      <c r="B446" s="479"/>
      <c r="C446" s="479"/>
      <c r="D446" s="479"/>
      <c r="E446" s="479"/>
      <c r="F446" s="479"/>
      <c r="G446" s="479"/>
      <c r="H446" s="513"/>
      <c r="I446" s="513"/>
      <c r="J446" s="519" t="s">
        <v>21</v>
      </c>
      <c r="K446" s="519"/>
      <c r="L446" s="520">
        <v>37103200.029999994</v>
      </c>
      <c r="M446" s="520"/>
      <c r="N446" s="520">
        <v>32817253.580000002</v>
      </c>
      <c r="O446" s="520"/>
      <c r="P446" s="507"/>
      <c r="Q446" s="507"/>
      <c r="R446" s="19"/>
    </row>
  </sheetData>
  <mergeCells count="2004">
    <mergeCell ref="P446:Q446"/>
    <mergeCell ref="A2:R2"/>
    <mergeCell ref="P443:Q443"/>
    <mergeCell ref="J444:K444"/>
    <mergeCell ref="L444:M444"/>
    <mergeCell ref="N444:O444"/>
    <mergeCell ref="P444:Q444"/>
    <mergeCell ref="J445:K445"/>
    <mergeCell ref="L445:M445"/>
    <mergeCell ref="N445:O445"/>
    <mergeCell ref="P445:Q445"/>
    <mergeCell ref="A443:A446"/>
    <mergeCell ref="B443:G446"/>
    <mergeCell ref="H443:I446"/>
    <mergeCell ref="J443:K443"/>
    <mergeCell ref="L443:M443"/>
    <mergeCell ref="N443:O443"/>
    <mergeCell ref="J446:K446"/>
    <mergeCell ref="L446:M446"/>
    <mergeCell ref="N446:O446"/>
    <mergeCell ref="N440:O440"/>
    <mergeCell ref="P440:Q440"/>
    <mergeCell ref="J441:K441"/>
    <mergeCell ref="L441:M441"/>
    <mergeCell ref="N441:O441"/>
    <mergeCell ref="P441:Q441"/>
    <mergeCell ref="N438:O438"/>
    <mergeCell ref="P438:Q438"/>
    <mergeCell ref="J439:K439"/>
    <mergeCell ref="L439:M439"/>
    <mergeCell ref="N439:O439"/>
    <mergeCell ref="P439:Q439"/>
    <mergeCell ref="A438:A441"/>
    <mergeCell ref="B438:E441"/>
    <mergeCell ref="F438:G441"/>
    <mergeCell ref="H438:I441"/>
    <mergeCell ref="J438:K438"/>
    <mergeCell ref="L438:M438"/>
    <mergeCell ref="J440:K440"/>
    <mergeCell ref="L440:M440"/>
    <mergeCell ref="N434:O434"/>
    <mergeCell ref="P434:Q434"/>
    <mergeCell ref="J435:K435"/>
    <mergeCell ref="L435:M435"/>
    <mergeCell ref="N435:O435"/>
    <mergeCell ref="P435:Q435"/>
    <mergeCell ref="N432:O432"/>
    <mergeCell ref="P432:Q432"/>
    <mergeCell ref="J433:K433"/>
    <mergeCell ref="L433:M433"/>
    <mergeCell ref="N433:O433"/>
    <mergeCell ref="P433:Q433"/>
    <mergeCell ref="A432:A435"/>
    <mergeCell ref="B432:E435"/>
    <mergeCell ref="F432:G435"/>
    <mergeCell ref="H432:I435"/>
    <mergeCell ref="J432:K432"/>
    <mergeCell ref="L432:M432"/>
    <mergeCell ref="J434:K434"/>
    <mergeCell ref="L434:M434"/>
    <mergeCell ref="L428:M428"/>
    <mergeCell ref="N428:O428"/>
    <mergeCell ref="P428:Q428"/>
    <mergeCell ref="J429:K429"/>
    <mergeCell ref="L429:M429"/>
    <mergeCell ref="N429:O429"/>
    <mergeCell ref="P429:Q429"/>
    <mergeCell ref="L426:M426"/>
    <mergeCell ref="N426:O426"/>
    <mergeCell ref="P426:Q426"/>
    <mergeCell ref="J427:K427"/>
    <mergeCell ref="L427:M427"/>
    <mergeCell ref="N427:O427"/>
    <mergeCell ref="P427:Q427"/>
    <mergeCell ref="A426:A429"/>
    <mergeCell ref="B426:B429"/>
    <mergeCell ref="C426:E429"/>
    <mergeCell ref="F426:G429"/>
    <mergeCell ref="H426:I429"/>
    <mergeCell ref="J426:K426"/>
    <mergeCell ref="J428:K428"/>
    <mergeCell ref="P424:Q424"/>
    <mergeCell ref="C425:E425"/>
    <mergeCell ref="F425:G425"/>
    <mergeCell ref="H425:I425"/>
    <mergeCell ref="J425:K425"/>
    <mergeCell ref="L425:M425"/>
    <mergeCell ref="N425:O425"/>
    <mergeCell ref="P425:Q425"/>
    <mergeCell ref="J423:K423"/>
    <mergeCell ref="L423:M423"/>
    <mergeCell ref="N423:O423"/>
    <mergeCell ref="P423:Q423"/>
    <mergeCell ref="C424:E424"/>
    <mergeCell ref="F424:G424"/>
    <mergeCell ref="H424:I424"/>
    <mergeCell ref="J424:K424"/>
    <mergeCell ref="L424:M424"/>
    <mergeCell ref="N424:O424"/>
    <mergeCell ref="J421:K421"/>
    <mergeCell ref="L421:M421"/>
    <mergeCell ref="N421:O421"/>
    <mergeCell ref="P421:Q421"/>
    <mergeCell ref="J422:K422"/>
    <mergeCell ref="L422:M422"/>
    <mergeCell ref="N422:O422"/>
    <mergeCell ref="P422:Q422"/>
    <mergeCell ref="N419:O419"/>
    <mergeCell ref="P419:Q419"/>
    <mergeCell ref="A420:A423"/>
    <mergeCell ref="C420:E423"/>
    <mergeCell ref="F420:G423"/>
    <mergeCell ref="H420:I423"/>
    <mergeCell ref="J420:K420"/>
    <mergeCell ref="L420:M420"/>
    <mergeCell ref="N420:O420"/>
    <mergeCell ref="P420:Q420"/>
    <mergeCell ref="Q415:R415"/>
    <mergeCell ref="B416:D416"/>
    <mergeCell ref="F416:R416"/>
    <mergeCell ref="C418:E418"/>
    <mergeCell ref="F418:R418"/>
    <mergeCell ref="C419:E419"/>
    <mergeCell ref="F419:G419"/>
    <mergeCell ref="H419:I419"/>
    <mergeCell ref="J419:K419"/>
    <mergeCell ref="L419:M419"/>
    <mergeCell ref="B415:C415"/>
    <mergeCell ref="G415:H415"/>
    <mergeCell ref="I415:J415"/>
    <mergeCell ref="K415:L415"/>
    <mergeCell ref="M415:N415"/>
    <mergeCell ref="O415:P415"/>
    <mergeCell ref="N411:O411"/>
    <mergeCell ref="P411:Q411"/>
    <mergeCell ref="J412:K412"/>
    <mergeCell ref="L412:M412"/>
    <mergeCell ref="N412:O412"/>
    <mergeCell ref="P412:Q412"/>
    <mergeCell ref="N409:O409"/>
    <mergeCell ref="P409:Q409"/>
    <mergeCell ref="J410:K410"/>
    <mergeCell ref="L410:M410"/>
    <mergeCell ref="N410:O410"/>
    <mergeCell ref="P410:Q410"/>
    <mergeCell ref="A409:A412"/>
    <mergeCell ref="B409:E412"/>
    <mergeCell ref="F409:G412"/>
    <mergeCell ref="H409:I412"/>
    <mergeCell ref="J409:K409"/>
    <mergeCell ref="L409:M409"/>
    <mergeCell ref="J411:K411"/>
    <mergeCell ref="L411:M411"/>
    <mergeCell ref="L405:M405"/>
    <mergeCell ref="N405:O405"/>
    <mergeCell ref="P405:Q405"/>
    <mergeCell ref="J406:K406"/>
    <mergeCell ref="L406:M406"/>
    <mergeCell ref="N406:O406"/>
    <mergeCell ref="P406:Q406"/>
    <mergeCell ref="L403:M403"/>
    <mergeCell ref="N403:O403"/>
    <mergeCell ref="P403:Q403"/>
    <mergeCell ref="J404:K404"/>
    <mergeCell ref="L404:M404"/>
    <mergeCell ref="N404:O404"/>
    <mergeCell ref="P404:Q404"/>
    <mergeCell ref="A403:A406"/>
    <mergeCell ref="B403:B406"/>
    <mergeCell ref="C403:E406"/>
    <mergeCell ref="F403:G406"/>
    <mergeCell ref="H403:I406"/>
    <mergeCell ref="J403:K403"/>
    <mergeCell ref="J405:K405"/>
    <mergeCell ref="P401:Q401"/>
    <mergeCell ref="C402:E402"/>
    <mergeCell ref="F402:G402"/>
    <mergeCell ref="H402:I402"/>
    <mergeCell ref="J402:K402"/>
    <mergeCell ref="L402:M402"/>
    <mergeCell ref="N402:O402"/>
    <mergeCell ref="P402:Q402"/>
    <mergeCell ref="C401:E401"/>
    <mergeCell ref="F401:G401"/>
    <mergeCell ref="H401:I401"/>
    <mergeCell ref="J401:K401"/>
    <mergeCell ref="L401:M401"/>
    <mergeCell ref="N401:O401"/>
    <mergeCell ref="N399:O399"/>
    <mergeCell ref="P399:Q399"/>
    <mergeCell ref="J400:K400"/>
    <mergeCell ref="L400:M400"/>
    <mergeCell ref="N400:O400"/>
    <mergeCell ref="P400:Q400"/>
    <mergeCell ref="N397:O397"/>
    <mergeCell ref="P397:Q397"/>
    <mergeCell ref="J398:K398"/>
    <mergeCell ref="L398:M398"/>
    <mergeCell ref="N398:O398"/>
    <mergeCell ref="P398:Q398"/>
    <mergeCell ref="A397:A400"/>
    <mergeCell ref="C397:E400"/>
    <mergeCell ref="F397:G400"/>
    <mergeCell ref="H397:I400"/>
    <mergeCell ref="J397:K397"/>
    <mergeCell ref="L397:M397"/>
    <mergeCell ref="J399:K399"/>
    <mergeCell ref="L399:M399"/>
    <mergeCell ref="P395:Q395"/>
    <mergeCell ref="C396:E396"/>
    <mergeCell ref="F396:G396"/>
    <mergeCell ref="H396:I396"/>
    <mergeCell ref="J396:K396"/>
    <mergeCell ref="L396:M396"/>
    <mergeCell ref="N396:O396"/>
    <mergeCell ref="P396:Q396"/>
    <mergeCell ref="C395:E395"/>
    <mergeCell ref="F395:G395"/>
    <mergeCell ref="H395:I395"/>
    <mergeCell ref="J395:K395"/>
    <mergeCell ref="L395:M395"/>
    <mergeCell ref="N395:O395"/>
    <mergeCell ref="N393:O393"/>
    <mergeCell ref="P393:Q393"/>
    <mergeCell ref="J394:K394"/>
    <mergeCell ref="L394:M394"/>
    <mergeCell ref="N394:O394"/>
    <mergeCell ref="P394:Q394"/>
    <mergeCell ref="N391:O391"/>
    <mergeCell ref="P391:Q391"/>
    <mergeCell ref="J392:K392"/>
    <mergeCell ref="L392:M392"/>
    <mergeCell ref="N392:O392"/>
    <mergeCell ref="P392:Q392"/>
    <mergeCell ref="A391:A394"/>
    <mergeCell ref="C391:E394"/>
    <mergeCell ref="F391:G394"/>
    <mergeCell ref="H391:I394"/>
    <mergeCell ref="J391:K391"/>
    <mergeCell ref="L391:M391"/>
    <mergeCell ref="J393:K393"/>
    <mergeCell ref="L393:M393"/>
    <mergeCell ref="C389:E389"/>
    <mergeCell ref="F389:R389"/>
    <mergeCell ref="C390:E390"/>
    <mergeCell ref="F390:G390"/>
    <mergeCell ref="H390:I390"/>
    <mergeCell ref="J390:K390"/>
    <mergeCell ref="L390:M390"/>
    <mergeCell ref="N390:O390"/>
    <mergeCell ref="P390:Q390"/>
    <mergeCell ref="L386:M386"/>
    <mergeCell ref="N386:O386"/>
    <mergeCell ref="P386:Q386"/>
    <mergeCell ref="J387:K387"/>
    <mergeCell ref="L387:M387"/>
    <mergeCell ref="N387:O387"/>
    <mergeCell ref="P387:Q387"/>
    <mergeCell ref="L384:M384"/>
    <mergeCell ref="N384:O384"/>
    <mergeCell ref="P384:Q384"/>
    <mergeCell ref="J385:K385"/>
    <mergeCell ref="L385:M385"/>
    <mergeCell ref="N385:O385"/>
    <mergeCell ref="P385:Q385"/>
    <mergeCell ref="A384:A387"/>
    <mergeCell ref="B384:B387"/>
    <mergeCell ref="C384:E387"/>
    <mergeCell ref="F384:G387"/>
    <mergeCell ref="H384:I387"/>
    <mergeCell ref="J384:K384"/>
    <mergeCell ref="J386:K386"/>
    <mergeCell ref="P382:Q382"/>
    <mergeCell ref="C383:E383"/>
    <mergeCell ref="F383:G383"/>
    <mergeCell ref="H383:I383"/>
    <mergeCell ref="J383:K383"/>
    <mergeCell ref="L383:M383"/>
    <mergeCell ref="N383:O383"/>
    <mergeCell ref="P383:Q383"/>
    <mergeCell ref="C382:E382"/>
    <mergeCell ref="F382:G382"/>
    <mergeCell ref="H382:I382"/>
    <mergeCell ref="J382:K382"/>
    <mergeCell ref="L382:M382"/>
    <mergeCell ref="N382:O382"/>
    <mergeCell ref="N380:O380"/>
    <mergeCell ref="P380:Q380"/>
    <mergeCell ref="J381:K381"/>
    <mergeCell ref="L381:M381"/>
    <mergeCell ref="N381:O381"/>
    <mergeCell ref="P381:Q381"/>
    <mergeCell ref="N378:O378"/>
    <mergeCell ref="P378:Q378"/>
    <mergeCell ref="J379:K379"/>
    <mergeCell ref="L379:M379"/>
    <mergeCell ref="N379:O379"/>
    <mergeCell ref="P379:Q379"/>
    <mergeCell ref="A378:A381"/>
    <mergeCell ref="C378:E381"/>
    <mergeCell ref="F378:G381"/>
    <mergeCell ref="H378:I381"/>
    <mergeCell ref="J378:K378"/>
    <mergeCell ref="L378:M378"/>
    <mergeCell ref="J380:K380"/>
    <mergeCell ref="L380:M380"/>
    <mergeCell ref="C376:E376"/>
    <mergeCell ref="F376:R376"/>
    <mergeCell ref="C377:E377"/>
    <mergeCell ref="F377:G377"/>
    <mergeCell ref="H377:I377"/>
    <mergeCell ref="J377:K377"/>
    <mergeCell ref="L377:M377"/>
    <mergeCell ref="N377:O377"/>
    <mergeCell ref="P377:Q377"/>
    <mergeCell ref="L373:M373"/>
    <mergeCell ref="N373:O373"/>
    <mergeCell ref="P373:Q373"/>
    <mergeCell ref="J374:K374"/>
    <mergeCell ref="L374:M374"/>
    <mergeCell ref="N374:O374"/>
    <mergeCell ref="P374:Q374"/>
    <mergeCell ref="L371:M371"/>
    <mergeCell ref="N371:O371"/>
    <mergeCell ref="P371:Q371"/>
    <mergeCell ref="J372:K372"/>
    <mergeCell ref="L372:M372"/>
    <mergeCell ref="N372:O372"/>
    <mergeCell ref="P372:Q372"/>
    <mergeCell ref="A371:A374"/>
    <mergeCell ref="B371:B374"/>
    <mergeCell ref="C371:E374"/>
    <mergeCell ref="F371:G374"/>
    <mergeCell ref="H371:I374"/>
    <mergeCell ref="J371:K371"/>
    <mergeCell ref="J373:K373"/>
    <mergeCell ref="P369:Q369"/>
    <mergeCell ref="C370:E370"/>
    <mergeCell ref="F370:G370"/>
    <mergeCell ref="H370:I370"/>
    <mergeCell ref="J370:K370"/>
    <mergeCell ref="L370:M370"/>
    <mergeCell ref="N370:O370"/>
    <mergeCell ref="P370:Q370"/>
    <mergeCell ref="J368:K368"/>
    <mergeCell ref="L368:M368"/>
    <mergeCell ref="N368:O368"/>
    <mergeCell ref="P368:Q368"/>
    <mergeCell ref="C369:E369"/>
    <mergeCell ref="F369:G369"/>
    <mergeCell ref="H369:I369"/>
    <mergeCell ref="J369:K369"/>
    <mergeCell ref="L369:M369"/>
    <mergeCell ref="N369:O369"/>
    <mergeCell ref="J366:K366"/>
    <mergeCell ref="L366:M366"/>
    <mergeCell ref="N366:O366"/>
    <mergeCell ref="P366:Q366"/>
    <mergeCell ref="J367:K367"/>
    <mergeCell ref="L367:M367"/>
    <mergeCell ref="N367:O367"/>
    <mergeCell ref="P367:Q367"/>
    <mergeCell ref="N364:O364"/>
    <mergeCell ref="P364:Q364"/>
    <mergeCell ref="A365:A368"/>
    <mergeCell ref="C365:E368"/>
    <mergeCell ref="F365:G368"/>
    <mergeCell ref="H365:I368"/>
    <mergeCell ref="J365:K365"/>
    <mergeCell ref="L365:M365"/>
    <mergeCell ref="N365:O365"/>
    <mergeCell ref="P365:Q365"/>
    <mergeCell ref="Q360:R360"/>
    <mergeCell ref="B361:D361"/>
    <mergeCell ref="F361:R361"/>
    <mergeCell ref="C363:E363"/>
    <mergeCell ref="F363:R363"/>
    <mergeCell ref="C364:E364"/>
    <mergeCell ref="F364:G364"/>
    <mergeCell ref="H364:I364"/>
    <mergeCell ref="J364:K364"/>
    <mergeCell ref="L364:M364"/>
    <mergeCell ref="B360:C360"/>
    <mergeCell ref="G360:H360"/>
    <mergeCell ref="I360:J360"/>
    <mergeCell ref="K360:L360"/>
    <mergeCell ref="M360:N360"/>
    <mergeCell ref="O360:P360"/>
    <mergeCell ref="N356:O356"/>
    <mergeCell ref="P356:Q356"/>
    <mergeCell ref="J357:K357"/>
    <mergeCell ref="L357:M357"/>
    <mergeCell ref="N357:O357"/>
    <mergeCell ref="P357:Q357"/>
    <mergeCell ref="N354:O354"/>
    <mergeCell ref="P354:Q354"/>
    <mergeCell ref="J355:K355"/>
    <mergeCell ref="L355:M355"/>
    <mergeCell ref="N355:O355"/>
    <mergeCell ref="P355:Q355"/>
    <mergeCell ref="A354:A357"/>
    <mergeCell ref="B354:E357"/>
    <mergeCell ref="F354:G357"/>
    <mergeCell ref="H354:I357"/>
    <mergeCell ref="J354:K354"/>
    <mergeCell ref="L354:M354"/>
    <mergeCell ref="J356:K356"/>
    <mergeCell ref="L356:M356"/>
    <mergeCell ref="L350:M350"/>
    <mergeCell ref="N350:O350"/>
    <mergeCell ref="P350:Q350"/>
    <mergeCell ref="J351:K351"/>
    <mergeCell ref="L351:M351"/>
    <mergeCell ref="N351:O351"/>
    <mergeCell ref="P351:Q351"/>
    <mergeCell ref="L348:M348"/>
    <mergeCell ref="N348:O348"/>
    <mergeCell ref="P348:Q348"/>
    <mergeCell ref="J349:K349"/>
    <mergeCell ref="L349:M349"/>
    <mergeCell ref="N349:O349"/>
    <mergeCell ref="P349:Q349"/>
    <mergeCell ref="A348:A351"/>
    <mergeCell ref="B348:B351"/>
    <mergeCell ref="C348:E351"/>
    <mergeCell ref="F348:G351"/>
    <mergeCell ref="H348:I351"/>
    <mergeCell ref="J348:K348"/>
    <mergeCell ref="J350:K350"/>
    <mergeCell ref="P346:Q346"/>
    <mergeCell ref="C347:E347"/>
    <mergeCell ref="F347:G347"/>
    <mergeCell ref="H347:I347"/>
    <mergeCell ref="J347:K347"/>
    <mergeCell ref="L347:M347"/>
    <mergeCell ref="N347:O347"/>
    <mergeCell ref="P347:Q347"/>
    <mergeCell ref="J345:K345"/>
    <mergeCell ref="L345:M345"/>
    <mergeCell ref="N345:O345"/>
    <mergeCell ref="P345:Q345"/>
    <mergeCell ref="C346:E346"/>
    <mergeCell ref="F346:G346"/>
    <mergeCell ref="H346:I346"/>
    <mergeCell ref="J346:K346"/>
    <mergeCell ref="L346:M346"/>
    <mergeCell ref="N346:O346"/>
    <mergeCell ref="J343:K343"/>
    <mergeCell ref="L343:M343"/>
    <mergeCell ref="N343:O343"/>
    <mergeCell ref="P343:Q343"/>
    <mergeCell ref="J344:K344"/>
    <mergeCell ref="L344:M344"/>
    <mergeCell ref="N344:O344"/>
    <mergeCell ref="P344:Q344"/>
    <mergeCell ref="N341:O341"/>
    <mergeCell ref="P341:Q341"/>
    <mergeCell ref="A342:A345"/>
    <mergeCell ref="C342:E345"/>
    <mergeCell ref="F342:G345"/>
    <mergeCell ref="H342:I345"/>
    <mergeCell ref="J342:K342"/>
    <mergeCell ref="L342:M342"/>
    <mergeCell ref="N342:O342"/>
    <mergeCell ref="P342:Q342"/>
    <mergeCell ref="Q337:R337"/>
    <mergeCell ref="B338:D338"/>
    <mergeCell ref="F338:R338"/>
    <mergeCell ref="C340:E340"/>
    <mergeCell ref="F340:R340"/>
    <mergeCell ref="C341:E341"/>
    <mergeCell ref="F341:G341"/>
    <mergeCell ref="H341:I341"/>
    <mergeCell ref="J341:K341"/>
    <mergeCell ref="L341:M341"/>
    <mergeCell ref="B337:C337"/>
    <mergeCell ref="G337:H337"/>
    <mergeCell ref="I337:J337"/>
    <mergeCell ref="K337:L337"/>
    <mergeCell ref="M337:N337"/>
    <mergeCell ref="O337:P337"/>
    <mergeCell ref="N333:O333"/>
    <mergeCell ref="P333:Q333"/>
    <mergeCell ref="J334:K334"/>
    <mergeCell ref="L334:M334"/>
    <mergeCell ref="N334:O334"/>
    <mergeCell ref="P334:Q334"/>
    <mergeCell ref="N331:O331"/>
    <mergeCell ref="P331:Q331"/>
    <mergeCell ref="J332:K332"/>
    <mergeCell ref="L332:M332"/>
    <mergeCell ref="N332:O332"/>
    <mergeCell ref="P332:Q332"/>
    <mergeCell ref="A331:A334"/>
    <mergeCell ref="B331:E334"/>
    <mergeCell ref="F331:G334"/>
    <mergeCell ref="H331:I334"/>
    <mergeCell ref="J331:K331"/>
    <mergeCell ref="L331:M331"/>
    <mergeCell ref="J333:K333"/>
    <mergeCell ref="L333:M333"/>
    <mergeCell ref="L327:M327"/>
    <mergeCell ref="N327:O327"/>
    <mergeCell ref="P327:Q327"/>
    <mergeCell ref="J328:K328"/>
    <mergeCell ref="L328:M328"/>
    <mergeCell ref="N328:O328"/>
    <mergeCell ref="P328:Q328"/>
    <mergeCell ref="L325:M325"/>
    <mergeCell ref="N325:O325"/>
    <mergeCell ref="P325:Q325"/>
    <mergeCell ref="J326:K326"/>
    <mergeCell ref="L326:M326"/>
    <mergeCell ref="N326:O326"/>
    <mergeCell ref="P326:Q326"/>
    <mergeCell ref="A325:A328"/>
    <mergeCell ref="B325:B328"/>
    <mergeCell ref="C325:E328"/>
    <mergeCell ref="F325:G328"/>
    <mergeCell ref="H325:I328"/>
    <mergeCell ref="J325:K325"/>
    <mergeCell ref="J327:K327"/>
    <mergeCell ref="P323:Q323"/>
    <mergeCell ref="C324:E324"/>
    <mergeCell ref="F324:G324"/>
    <mergeCell ref="H324:I324"/>
    <mergeCell ref="J324:K324"/>
    <mergeCell ref="L324:M324"/>
    <mergeCell ref="N324:O324"/>
    <mergeCell ref="P324:Q324"/>
    <mergeCell ref="C323:E323"/>
    <mergeCell ref="F323:G323"/>
    <mergeCell ref="H323:I323"/>
    <mergeCell ref="J323:K323"/>
    <mergeCell ref="L323:M323"/>
    <mergeCell ref="N323:O323"/>
    <mergeCell ref="N321:O321"/>
    <mergeCell ref="P321:Q321"/>
    <mergeCell ref="J322:K322"/>
    <mergeCell ref="L322:M322"/>
    <mergeCell ref="N322:O322"/>
    <mergeCell ref="P322:Q322"/>
    <mergeCell ref="N319:O319"/>
    <mergeCell ref="P319:Q319"/>
    <mergeCell ref="J320:K320"/>
    <mergeCell ref="L320:M320"/>
    <mergeCell ref="N320:O320"/>
    <mergeCell ref="P320:Q320"/>
    <mergeCell ref="A319:A322"/>
    <mergeCell ref="C319:E322"/>
    <mergeCell ref="F319:G322"/>
    <mergeCell ref="H319:I322"/>
    <mergeCell ref="J319:K319"/>
    <mergeCell ref="L319:M319"/>
    <mergeCell ref="J321:K321"/>
    <mergeCell ref="L321:M321"/>
    <mergeCell ref="C317:E317"/>
    <mergeCell ref="F317:R317"/>
    <mergeCell ref="C318:E318"/>
    <mergeCell ref="F318:G318"/>
    <mergeCell ref="H318:I318"/>
    <mergeCell ref="J318:K318"/>
    <mergeCell ref="L318:M318"/>
    <mergeCell ref="N318:O318"/>
    <mergeCell ref="P318:Q318"/>
    <mergeCell ref="L314:M314"/>
    <mergeCell ref="N314:O314"/>
    <mergeCell ref="P314:Q314"/>
    <mergeCell ref="J315:K315"/>
    <mergeCell ref="L315:M315"/>
    <mergeCell ref="N315:O315"/>
    <mergeCell ref="P315:Q315"/>
    <mergeCell ref="L312:M312"/>
    <mergeCell ref="N312:O312"/>
    <mergeCell ref="P312:Q312"/>
    <mergeCell ref="J313:K313"/>
    <mergeCell ref="L313:M313"/>
    <mergeCell ref="N313:O313"/>
    <mergeCell ref="P313:Q313"/>
    <mergeCell ref="A312:A315"/>
    <mergeCell ref="B312:B315"/>
    <mergeCell ref="C312:E315"/>
    <mergeCell ref="F312:G315"/>
    <mergeCell ref="H312:I315"/>
    <mergeCell ref="J312:K312"/>
    <mergeCell ref="J314:K314"/>
    <mergeCell ref="P310:Q310"/>
    <mergeCell ref="C311:E311"/>
    <mergeCell ref="F311:G311"/>
    <mergeCell ref="H311:I311"/>
    <mergeCell ref="J311:K311"/>
    <mergeCell ref="L311:M311"/>
    <mergeCell ref="N311:O311"/>
    <mergeCell ref="P311:Q311"/>
    <mergeCell ref="J309:K309"/>
    <mergeCell ref="L309:M309"/>
    <mergeCell ref="N309:O309"/>
    <mergeCell ref="P309:Q309"/>
    <mergeCell ref="C310:E310"/>
    <mergeCell ref="F310:G310"/>
    <mergeCell ref="H310:I310"/>
    <mergeCell ref="J310:K310"/>
    <mergeCell ref="L310:M310"/>
    <mergeCell ref="N310:O310"/>
    <mergeCell ref="J307:K307"/>
    <mergeCell ref="L307:M307"/>
    <mergeCell ref="N307:O307"/>
    <mergeCell ref="P307:Q307"/>
    <mergeCell ref="J308:K308"/>
    <mergeCell ref="L308:M308"/>
    <mergeCell ref="N308:O308"/>
    <mergeCell ref="P308:Q308"/>
    <mergeCell ref="N305:O305"/>
    <mergeCell ref="P305:Q305"/>
    <mergeCell ref="A306:A309"/>
    <mergeCell ref="C306:E309"/>
    <mergeCell ref="F306:G309"/>
    <mergeCell ref="H306:I309"/>
    <mergeCell ref="J306:K306"/>
    <mergeCell ref="L306:M306"/>
    <mergeCell ref="N306:O306"/>
    <mergeCell ref="P306:Q306"/>
    <mergeCell ref="Q301:R301"/>
    <mergeCell ref="B302:D302"/>
    <mergeCell ref="F302:R302"/>
    <mergeCell ref="C304:E304"/>
    <mergeCell ref="F304:R304"/>
    <mergeCell ref="C305:E305"/>
    <mergeCell ref="F305:G305"/>
    <mergeCell ref="H305:I305"/>
    <mergeCell ref="J305:K305"/>
    <mergeCell ref="L305:M305"/>
    <mergeCell ref="B301:C301"/>
    <mergeCell ref="G301:H301"/>
    <mergeCell ref="I301:J301"/>
    <mergeCell ref="K301:L301"/>
    <mergeCell ref="M301:N301"/>
    <mergeCell ref="O301:P301"/>
    <mergeCell ref="N297:O297"/>
    <mergeCell ref="P297:Q297"/>
    <mergeCell ref="J298:K298"/>
    <mergeCell ref="L298:M298"/>
    <mergeCell ref="N298:O298"/>
    <mergeCell ref="P298:Q298"/>
    <mergeCell ref="N295:O295"/>
    <mergeCell ref="P295:Q295"/>
    <mergeCell ref="J296:K296"/>
    <mergeCell ref="L296:M296"/>
    <mergeCell ref="N296:O296"/>
    <mergeCell ref="P296:Q296"/>
    <mergeCell ref="A295:A298"/>
    <mergeCell ref="B295:E298"/>
    <mergeCell ref="F295:G298"/>
    <mergeCell ref="H295:I298"/>
    <mergeCell ref="J295:K295"/>
    <mergeCell ref="L295:M295"/>
    <mergeCell ref="J297:K297"/>
    <mergeCell ref="L297:M297"/>
    <mergeCell ref="L291:M291"/>
    <mergeCell ref="N291:O291"/>
    <mergeCell ref="P291:Q291"/>
    <mergeCell ref="J292:K292"/>
    <mergeCell ref="L292:M292"/>
    <mergeCell ref="N292:O292"/>
    <mergeCell ref="P292:Q292"/>
    <mergeCell ref="L289:M289"/>
    <mergeCell ref="N289:O289"/>
    <mergeCell ref="P289:Q289"/>
    <mergeCell ref="J290:K290"/>
    <mergeCell ref="L290:M290"/>
    <mergeCell ref="N290:O290"/>
    <mergeCell ref="P290:Q290"/>
    <mergeCell ref="A289:A292"/>
    <mergeCell ref="B289:B292"/>
    <mergeCell ref="C289:E292"/>
    <mergeCell ref="F289:G292"/>
    <mergeCell ref="H289:I292"/>
    <mergeCell ref="J289:K289"/>
    <mergeCell ref="J291:K291"/>
    <mergeCell ref="P287:Q287"/>
    <mergeCell ref="C288:E288"/>
    <mergeCell ref="F288:G288"/>
    <mergeCell ref="H288:I288"/>
    <mergeCell ref="J288:K288"/>
    <mergeCell ref="L288:M288"/>
    <mergeCell ref="N288:O288"/>
    <mergeCell ref="P288:Q288"/>
    <mergeCell ref="J286:K286"/>
    <mergeCell ref="L286:M286"/>
    <mergeCell ref="N286:O286"/>
    <mergeCell ref="P286:Q286"/>
    <mergeCell ref="C287:E287"/>
    <mergeCell ref="F287:G287"/>
    <mergeCell ref="H287:I287"/>
    <mergeCell ref="J287:K287"/>
    <mergeCell ref="L287:M287"/>
    <mergeCell ref="N287:O287"/>
    <mergeCell ref="J284:K284"/>
    <mergeCell ref="L284:M284"/>
    <mergeCell ref="N284:O284"/>
    <mergeCell ref="P284:Q284"/>
    <mergeCell ref="J285:K285"/>
    <mergeCell ref="L285:M285"/>
    <mergeCell ref="N285:O285"/>
    <mergeCell ref="P285:Q285"/>
    <mergeCell ref="N282:O282"/>
    <mergeCell ref="P282:Q282"/>
    <mergeCell ref="A283:A286"/>
    <mergeCell ref="C283:E286"/>
    <mergeCell ref="F283:G286"/>
    <mergeCell ref="H283:I286"/>
    <mergeCell ref="J283:K283"/>
    <mergeCell ref="L283:M283"/>
    <mergeCell ref="N283:O283"/>
    <mergeCell ref="P283:Q283"/>
    <mergeCell ref="Q278:R278"/>
    <mergeCell ref="B279:D279"/>
    <mergeCell ref="F279:R279"/>
    <mergeCell ref="C281:E281"/>
    <mergeCell ref="F281:R281"/>
    <mergeCell ref="C282:E282"/>
    <mergeCell ref="F282:G282"/>
    <mergeCell ref="H282:I282"/>
    <mergeCell ref="J282:K282"/>
    <mergeCell ref="L282:M282"/>
    <mergeCell ref="B278:C278"/>
    <mergeCell ref="G278:H278"/>
    <mergeCell ref="I278:J278"/>
    <mergeCell ref="K278:L278"/>
    <mergeCell ref="M278:N278"/>
    <mergeCell ref="O278:P278"/>
    <mergeCell ref="N274:O274"/>
    <mergeCell ref="P274:Q274"/>
    <mergeCell ref="J275:K275"/>
    <mergeCell ref="L275:M275"/>
    <mergeCell ref="N275:O275"/>
    <mergeCell ref="P275:Q275"/>
    <mergeCell ref="N272:O272"/>
    <mergeCell ref="P272:Q272"/>
    <mergeCell ref="J273:K273"/>
    <mergeCell ref="L273:M273"/>
    <mergeCell ref="N273:O273"/>
    <mergeCell ref="P273:Q273"/>
    <mergeCell ref="A272:A275"/>
    <mergeCell ref="B272:E275"/>
    <mergeCell ref="F272:G275"/>
    <mergeCell ref="H272:I275"/>
    <mergeCell ref="J272:K272"/>
    <mergeCell ref="L272:M272"/>
    <mergeCell ref="J274:K274"/>
    <mergeCell ref="L274:M274"/>
    <mergeCell ref="L268:M268"/>
    <mergeCell ref="N268:O268"/>
    <mergeCell ref="P268:Q268"/>
    <mergeCell ref="J269:K269"/>
    <mergeCell ref="L269:M269"/>
    <mergeCell ref="N269:O269"/>
    <mergeCell ref="P269:Q269"/>
    <mergeCell ref="L266:M266"/>
    <mergeCell ref="N266:O266"/>
    <mergeCell ref="P266:Q266"/>
    <mergeCell ref="J267:K267"/>
    <mergeCell ref="L267:M267"/>
    <mergeCell ref="N267:O267"/>
    <mergeCell ref="P267:Q267"/>
    <mergeCell ref="A266:A269"/>
    <mergeCell ref="B266:B269"/>
    <mergeCell ref="C266:E269"/>
    <mergeCell ref="F266:G269"/>
    <mergeCell ref="H266:I269"/>
    <mergeCell ref="J266:K266"/>
    <mergeCell ref="J268:K268"/>
    <mergeCell ref="P264:Q264"/>
    <mergeCell ref="C265:E265"/>
    <mergeCell ref="F265:G265"/>
    <mergeCell ref="H265:I265"/>
    <mergeCell ref="J265:K265"/>
    <mergeCell ref="L265:M265"/>
    <mergeCell ref="N265:O265"/>
    <mergeCell ref="P265:Q265"/>
    <mergeCell ref="J263:K263"/>
    <mergeCell ref="L263:M263"/>
    <mergeCell ref="N263:O263"/>
    <mergeCell ref="P263:Q263"/>
    <mergeCell ref="C264:E264"/>
    <mergeCell ref="F264:G264"/>
    <mergeCell ref="H264:I264"/>
    <mergeCell ref="J264:K264"/>
    <mergeCell ref="L264:M264"/>
    <mergeCell ref="N264:O264"/>
    <mergeCell ref="J261:K261"/>
    <mergeCell ref="L261:M261"/>
    <mergeCell ref="N261:O261"/>
    <mergeCell ref="P261:Q261"/>
    <mergeCell ref="J262:K262"/>
    <mergeCell ref="L262:M262"/>
    <mergeCell ref="N262:O262"/>
    <mergeCell ref="P262:Q262"/>
    <mergeCell ref="N259:O259"/>
    <mergeCell ref="P259:Q259"/>
    <mergeCell ref="A260:A263"/>
    <mergeCell ref="C260:E263"/>
    <mergeCell ref="F260:G263"/>
    <mergeCell ref="H260:I263"/>
    <mergeCell ref="J260:K260"/>
    <mergeCell ref="L260:M260"/>
    <mergeCell ref="N260:O260"/>
    <mergeCell ref="P260:Q260"/>
    <mergeCell ref="Q255:R255"/>
    <mergeCell ref="B256:D256"/>
    <mergeCell ref="F256:R256"/>
    <mergeCell ref="C258:E258"/>
    <mergeCell ref="F258:R258"/>
    <mergeCell ref="C259:E259"/>
    <mergeCell ref="F259:G259"/>
    <mergeCell ref="H259:I259"/>
    <mergeCell ref="J259:K259"/>
    <mergeCell ref="L259:M259"/>
    <mergeCell ref="B255:C255"/>
    <mergeCell ref="G255:H255"/>
    <mergeCell ref="I255:J255"/>
    <mergeCell ref="K255:L255"/>
    <mergeCell ref="M255:N255"/>
    <mergeCell ref="O255:P255"/>
    <mergeCell ref="N251:O251"/>
    <mergeCell ref="P251:Q251"/>
    <mergeCell ref="J252:K252"/>
    <mergeCell ref="L252:M252"/>
    <mergeCell ref="N252:O252"/>
    <mergeCell ref="P252:Q252"/>
    <mergeCell ref="N249:O249"/>
    <mergeCell ref="P249:Q249"/>
    <mergeCell ref="J250:K250"/>
    <mergeCell ref="L250:M250"/>
    <mergeCell ref="N250:O250"/>
    <mergeCell ref="P250:Q250"/>
    <mergeCell ref="A249:A252"/>
    <mergeCell ref="B249:E252"/>
    <mergeCell ref="F249:G252"/>
    <mergeCell ref="H249:I252"/>
    <mergeCell ref="J249:K249"/>
    <mergeCell ref="L249:M249"/>
    <mergeCell ref="J251:K251"/>
    <mergeCell ref="L251:M251"/>
    <mergeCell ref="L245:M245"/>
    <mergeCell ref="N245:O245"/>
    <mergeCell ref="P245:Q245"/>
    <mergeCell ref="J246:K246"/>
    <mergeCell ref="L246:M246"/>
    <mergeCell ref="N246:O246"/>
    <mergeCell ref="P246:Q246"/>
    <mergeCell ref="L243:M243"/>
    <mergeCell ref="N243:O243"/>
    <mergeCell ref="P243:Q243"/>
    <mergeCell ref="J244:K244"/>
    <mergeCell ref="L244:M244"/>
    <mergeCell ref="N244:O244"/>
    <mergeCell ref="P244:Q244"/>
    <mergeCell ref="A243:A246"/>
    <mergeCell ref="B243:B246"/>
    <mergeCell ref="C243:E246"/>
    <mergeCell ref="F243:G246"/>
    <mergeCell ref="H243:I246"/>
    <mergeCell ref="J243:K243"/>
    <mergeCell ref="J245:K245"/>
    <mergeCell ref="P241:Q241"/>
    <mergeCell ref="C242:E242"/>
    <mergeCell ref="F242:G242"/>
    <mergeCell ref="H242:I242"/>
    <mergeCell ref="J242:K242"/>
    <mergeCell ref="L242:M242"/>
    <mergeCell ref="N242:O242"/>
    <mergeCell ref="P242:Q242"/>
    <mergeCell ref="C241:E241"/>
    <mergeCell ref="F241:G241"/>
    <mergeCell ref="H241:I241"/>
    <mergeCell ref="J241:K241"/>
    <mergeCell ref="L241:M241"/>
    <mergeCell ref="N241:O241"/>
    <mergeCell ref="N239:O239"/>
    <mergeCell ref="P239:Q239"/>
    <mergeCell ref="J240:K240"/>
    <mergeCell ref="L240:M240"/>
    <mergeCell ref="N240:O240"/>
    <mergeCell ref="P240:Q240"/>
    <mergeCell ref="N237:O237"/>
    <mergeCell ref="P237:Q237"/>
    <mergeCell ref="J238:K238"/>
    <mergeCell ref="L238:M238"/>
    <mergeCell ref="N238:O238"/>
    <mergeCell ref="P238:Q238"/>
    <mergeCell ref="A237:A240"/>
    <mergeCell ref="C237:E240"/>
    <mergeCell ref="F237:G240"/>
    <mergeCell ref="H237:I240"/>
    <mergeCell ref="J237:K237"/>
    <mergeCell ref="L237:M237"/>
    <mergeCell ref="J239:K239"/>
    <mergeCell ref="L239:M239"/>
    <mergeCell ref="C235:E235"/>
    <mergeCell ref="F235:R235"/>
    <mergeCell ref="C236:E236"/>
    <mergeCell ref="F236:G236"/>
    <mergeCell ref="H236:I236"/>
    <mergeCell ref="J236:K236"/>
    <mergeCell ref="L236:M236"/>
    <mergeCell ref="N236:O236"/>
    <mergeCell ref="P236:Q236"/>
    <mergeCell ref="L232:M232"/>
    <mergeCell ref="N232:O232"/>
    <mergeCell ref="P232:Q232"/>
    <mergeCell ref="J233:K233"/>
    <mergeCell ref="L233:M233"/>
    <mergeCell ref="N233:O233"/>
    <mergeCell ref="P233:Q233"/>
    <mergeCell ref="L230:M230"/>
    <mergeCell ref="N230:O230"/>
    <mergeCell ref="P230:Q230"/>
    <mergeCell ref="J231:K231"/>
    <mergeCell ref="L231:M231"/>
    <mergeCell ref="N231:O231"/>
    <mergeCell ref="P231:Q231"/>
    <mergeCell ref="A230:A233"/>
    <mergeCell ref="B230:B233"/>
    <mergeCell ref="C230:E233"/>
    <mergeCell ref="F230:G233"/>
    <mergeCell ref="H230:I233"/>
    <mergeCell ref="J230:K230"/>
    <mergeCell ref="J232:K232"/>
    <mergeCell ref="P228:Q228"/>
    <mergeCell ref="C229:E229"/>
    <mergeCell ref="F229:G229"/>
    <mergeCell ref="H229:I229"/>
    <mergeCell ref="J229:K229"/>
    <mergeCell ref="L229:M229"/>
    <mergeCell ref="N229:O229"/>
    <mergeCell ref="P229:Q229"/>
    <mergeCell ref="J227:K227"/>
    <mergeCell ref="L227:M227"/>
    <mergeCell ref="N227:O227"/>
    <mergeCell ref="P227:Q227"/>
    <mergeCell ref="C228:E228"/>
    <mergeCell ref="F228:G228"/>
    <mergeCell ref="H228:I228"/>
    <mergeCell ref="J228:K228"/>
    <mergeCell ref="L228:M228"/>
    <mergeCell ref="N228:O228"/>
    <mergeCell ref="J225:K225"/>
    <mergeCell ref="L225:M225"/>
    <mergeCell ref="N225:O225"/>
    <mergeCell ref="P225:Q225"/>
    <mergeCell ref="J226:K226"/>
    <mergeCell ref="L226:M226"/>
    <mergeCell ref="N226:O226"/>
    <mergeCell ref="P226:Q226"/>
    <mergeCell ref="N223:O223"/>
    <mergeCell ref="P223:Q223"/>
    <mergeCell ref="A224:A227"/>
    <mergeCell ref="C224:E227"/>
    <mergeCell ref="F224:G227"/>
    <mergeCell ref="H224:I227"/>
    <mergeCell ref="J224:K224"/>
    <mergeCell ref="L224:M224"/>
    <mergeCell ref="N224:O224"/>
    <mergeCell ref="P224:Q224"/>
    <mergeCell ref="Q219:R219"/>
    <mergeCell ref="B220:D220"/>
    <mergeCell ref="F220:R220"/>
    <mergeCell ref="C222:E222"/>
    <mergeCell ref="F222:R222"/>
    <mergeCell ref="C223:E223"/>
    <mergeCell ref="F223:G223"/>
    <mergeCell ref="H223:I223"/>
    <mergeCell ref="J223:K223"/>
    <mergeCell ref="L223:M223"/>
    <mergeCell ref="B219:C219"/>
    <mergeCell ref="G219:H219"/>
    <mergeCell ref="I219:J219"/>
    <mergeCell ref="K219:L219"/>
    <mergeCell ref="M219:N219"/>
    <mergeCell ref="O219:P219"/>
    <mergeCell ref="N215:O215"/>
    <mergeCell ref="P215:Q215"/>
    <mergeCell ref="J216:K216"/>
    <mergeCell ref="L216:M216"/>
    <mergeCell ref="N216:O216"/>
    <mergeCell ref="P216:Q216"/>
    <mergeCell ref="N213:O213"/>
    <mergeCell ref="P213:Q213"/>
    <mergeCell ref="J214:K214"/>
    <mergeCell ref="L214:M214"/>
    <mergeCell ref="N214:O214"/>
    <mergeCell ref="P214:Q214"/>
    <mergeCell ref="A213:A216"/>
    <mergeCell ref="B213:E216"/>
    <mergeCell ref="F213:G216"/>
    <mergeCell ref="H213:I216"/>
    <mergeCell ref="J213:K213"/>
    <mergeCell ref="L213:M213"/>
    <mergeCell ref="J215:K215"/>
    <mergeCell ref="L215:M215"/>
    <mergeCell ref="L209:M209"/>
    <mergeCell ref="N209:O209"/>
    <mergeCell ref="P209:Q209"/>
    <mergeCell ref="J210:K210"/>
    <mergeCell ref="L210:M210"/>
    <mergeCell ref="N210:O210"/>
    <mergeCell ref="P210:Q210"/>
    <mergeCell ref="L207:M207"/>
    <mergeCell ref="N207:O207"/>
    <mergeCell ref="P207:Q207"/>
    <mergeCell ref="J208:K208"/>
    <mergeCell ref="L208:M208"/>
    <mergeCell ref="N208:O208"/>
    <mergeCell ref="P208:Q208"/>
    <mergeCell ref="A207:A210"/>
    <mergeCell ref="B207:B210"/>
    <mergeCell ref="C207:E210"/>
    <mergeCell ref="F207:G210"/>
    <mergeCell ref="H207:I210"/>
    <mergeCell ref="J207:K207"/>
    <mergeCell ref="J209:K209"/>
    <mergeCell ref="P205:Q205"/>
    <mergeCell ref="C206:E206"/>
    <mergeCell ref="F206:G206"/>
    <mergeCell ref="H206:I206"/>
    <mergeCell ref="J206:K206"/>
    <mergeCell ref="L206:M206"/>
    <mergeCell ref="N206:O206"/>
    <mergeCell ref="P206:Q206"/>
    <mergeCell ref="J204:K204"/>
    <mergeCell ref="L204:M204"/>
    <mergeCell ref="N204:O204"/>
    <mergeCell ref="P204:Q204"/>
    <mergeCell ref="C205:E205"/>
    <mergeCell ref="F205:G205"/>
    <mergeCell ref="H205:I205"/>
    <mergeCell ref="J205:K205"/>
    <mergeCell ref="L205:M205"/>
    <mergeCell ref="N205:O205"/>
    <mergeCell ref="J202:K202"/>
    <mergeCell ref="L202:M202"/>
    <mergeCell ref="N202:O202"/>
    <mergeCell ref="P202:Q202"/>
    <mergeCell ref="J203:K203"/>
    <mergeCell ref="L203:M203"/>
    <mergeCell ref="N203:O203"/>
    <mergeCell ref="P203:Q203"/>
    <mergeCell ref="N200:O200"/>
    <mergeCell ref="P200:Q200"/>
    <mergeCell ref="A201:A204"/>
    <mergeCell ref="C201:E204"/>
    <mergeCell ref="F201:G204"/>
    <mergeCell ref="H201:I204"/>
    <mergeCell ref="J201:K201"/>
    <mergeCell ref="L201:M201"/>
    <mergeCell ref="N201:O201"/>
    <mergeCell ref="P201:Q201"/>
    <mergeCell ref="Q196:R196"/>
    <mergeCell ref="B197:D197"/>
    <mergeCell ref="F197:R197"/>
    <mergeCell ref="C199:E199"/>
    <mergeCell ref="F199:R199"/>
    <mergeCell ref="C200:E200"/>
    <mergeCell ref="F200:G200"/>
    <mergeCell ref="H200:I200"/>
    <mergeCell ref="J200:K200"/>
    <mergeCell ref="L200:M200"/>
    <mergeCell ref="B196:C196"/>
    <mergeCell ref="G196:H196"/>
    <mergeCell ref="I196:J196"/>
    <mergeCell ref="K196:L196"/>
    <mergeCell ref="M196:N196"/>
    <mergeCell ref="O196:P196"/>
    <mergeCell ref="N192:O192"/>
    <mergeCell ref="P192:Q192"/>
    <mergeCell ref="J193:K193"/>
    <mergeCell ref="L193:M193"/>
    <mergeCell ref="N193:O193"/>
    <mergeCell ref="P193:Q193"/>
    <mergeCell ref="N190:O190"/>
    <mergeCell ref="P190:Q190"/>
    <mergeCell ref="J191:K191"/>
    <mergeCell ref="L191:M191"/>
    <mergeCell ref="N191:O191"/>
    <mergeCell ref="P191:Q191"/>
    <mergeCell ref="A190:A193"/>
    <mergeCell ref="B190:E193"/>
    <mergeCell ref="F190:G193"/>
    <mergeCell ref="H190:I193"/>
    <mergeCell ref="J190:K190"/>
    <mergeCell ref="L190:M190"/>
    <mergeCell ref="J192:K192"/>
    <mergeCell ref="L192:M192"/>
    <mergeCell ref="L186:M186"/>
    <mergeCell ref="N186:O186"/>
    <mergeCell ref="P186:Q186"/>
    <mergeCell ref="J187:K187"/>
    <mergeCell ref="L187:M187"/>
    <mergeCell ref="N187:O187"/>
    <mergeCell ref="P187:Q187"/>
    <mergeCell ref="L184:M184"/>
    <mergeCell ref="N184:O184"/>
    <mergeCell ref="P184:Q184"/>
    <mergeCell ref="J185:K185"/>
    <mergeCell ref="L185:M185"/>
    <mergeCell ref="N185:O185"/>
    <mergeCell ref="P185:Q185"/>
    <mergeCell ref="A184:A187"/>
    <mergeCell ref="B184:B187"/>
    <mergeCell ref="C184:E187"/>
    <mergeCell ref="F184:G187"/>
    <mergeCell ref="H184:I187"/>
    <mergeCell ref="J184:K184"/>
    <mergeCell ref="J186:K186"/>
    <mergeCell ref="P182:Q182"/>
    <mergeCell ref="C183:E183"/>
    <mergeCell ref="F183:G183"/>
    <mergeCell ref="H183:I183"/>
    <mergeCell ref="J183:K183"/>
    <mergeCell ref="L183:M183"/>
    <mergeCell ref="N183:O183"/>
    <mergeCell ref="P183:Q183"/>
    <mergeCell ref="C182:E182"/>
    <mergeCell ref="F182:G182"/>
    <mergeCell ref="H182:I182"/>
    <mergeCell ref="J182:K182"/>
    <mergeCell ref="L182:M182"/>
    <mergeCell ref="N182:O182"/>
    <mergeCell ref="N180:O180"/>
    <mergeCell ref="P180:Q180"/>
    <mergeCell ref="J181:K181"/>
    <mergeCell ref="L181:M181"/>
    <mergeCell ref="N181:O181"/>
    <mergeCell ref="P181:Q181"/>
    <mergeCell ref="N178:O178"/>
    <mergeCell ref="P178:Q178"/>
    <mergeCell ref="J179:K179"/>
    <mergeCell ref="L179:M179"/>
    <mergeCell ref="N179:O179"/>
    <mergeCell ref="P179:Q179"/>
    <mergeCell ref="A178:A181"/>
    <mergeCell ref="C178:E181"/>
    <mergeCell ref="F178:G181"/>
    <mergeCell ref="H178:I181"/>
    <mergeCell ref="J178:K178"/>
    <mergeCell ref="L178:M178"/>
    <mergeCell ref="J180:K180"/>
    <mergeCell ref="L180:M180"/>
    <mergeCell ref="P176:Q176"/>
    <mergeCell ref="C177:E177"/>
    <mergeCell ref="F177:G177"/>
    <mergeCell ref="H177:I177"/>
    <mergeCell ref="J177:K177"/>
    <mergeCell ref="L177:M177"/>
    <mergeCell ref="N177:O177"/>
    <mergeCell ref="P177:Q177"/>
    <mergeCell ref="C176:E176"/>
    <mergeCell ref="F176:G176"/>
    <mergeCell ref="H176:I176"/>
    <mergeCell ref="J176:K176"/>
    <mergeCell ref="L176:M176"/>
    <mergeCell ref="N176:O176"/>
    <mergeCell ref="N174:O174"/>
    <mergeCell ref="P174:Q174"/>
    <mergeCell ref="J175:K175"/>
    <mergeCell ref="L175:M175"/>
    <mergeCell ref="N175:O175"/>
    <mergeCell ref="P175:Q175"/>
    <mergeCell ref="N172:O172"/>
    <mergeCell ref="P172:Q172"/>
    <mergeCell ref="J173:K173"/>
    <mergeCell ref="L173:M173"/>
    <mergeCell ref="N173:O173"/>
    <mergeCell ref="P173:Q173"/>
    <mergeCell ref="A172:A175"/>
    <mergeCell ref="C172:E175"/>
    <mergeCell ref="F172:G175"/>
    <mergeCell ref="H172:I175"/>
    <mergeCell ref="J172:K172"/>
    <mergeCell ref="L172:M172"/>
    <mergeCell ref="J174:K174"/>
    <mergeCell ref="L174:M174"/>
    <mergeCell ref="C170:E170"/>
    <mergeCell ref="F170:R170"/>
    <mergeCell ref="C171:E171"/>
    <mergeCell ref="F171:G171"/>
    <mergeCell ref="H171:I171"/>
    <mergeCell ref="J171:K171"/>
    <mergeCell ref="L171:M171"/>
    <mergeCell ref="N171:O171"/>
    <mergeCell ref="P171:Q171"/>
    <mergeCell ref="L167:M167"/>
    <mergeCell ref="N167:O167"/>
    <mergeCell ref="P167:Q167"/>
    <mergeCell ref="J168:K168"/>
    <mergeCell ref="L168:M168"/>
    <mergeCell ref="N168:O168"/>
    <mergeCell ref="P168:Q168"/>
    <mergeCell ref="L165:M165"/>
    <mergeCell ref="N165:O165"/>
    <mergeCell ref="P165:Q165"/>
    <mergeCell ref="J166:K166"/>
    <mergeCell ref="L166:M166"/>
    <mergeCell ref="N166:O166"/>
    <mergeCell ref="P166:Q166"/>
    <mergeCell ref="A165:A168"/>
    <mergeCell ref="B165:B168"/>
    <mergeCell ref="C165:E168"/>
    <mergeCell ref="F165:G168"/>
    <mergeCell ref="H165:I168"/>
    <mergeCell ref="J165:K165"/>
    <mergeCell ref="J167:K167"/>
    <mergeCell ref="P163:Q163"/>
    <mergeCell ref="C164:E164"/>
    <mergeCell ref="F164:G164"/>
    <mergeCell ref="H164:I164"/>
    <mergeCell ref="J164:K164"/>
    <mergeCell ref="L164:M164"/>
    <mergeCell ref="N164:O164"/>
    <mergeCell ref="P164:Q164"/>
    <mergeCell ref="C163:E163"/>
    <mergeCell ref="F163:G163"/>
    <mergeCell ref="H163:I163"/>
    <mergeCell ref="J163:K163"/>
    <mergeCell ref="L163:M163"/>
    <mergeCell ref="N163:O163"/>
    <mergeCell ref="N161:O161"/>
    <mergeCell ref="P161:Q161"/>
    <mergeCell ref="J162:K162"/>
    <mergeCell ref="L162:M162"/>
    <mergeCell ref="N162:O162"/>
    <mergeCell ref="P162:Q162"/>
    <mergeCell ref="N159:O159"/>
    <mergeCell ref="P159:Q159"/>
    <mergeCell ref="J160:K160"/>
    <mergeCell ref="L160:M160"/>
    <mergeCell ref="N160:O160"/>
    <mergeCell ref="P160:Q160"/>
    <mergeCell ref="A159:A162"/>
    <mergeCell ref="C159:E162"/>
    <mergeCell ref="F159:G162"/>
    <mergeCell ref="H159:I162"/>
    <mergeCell ref="J159:K159"/>
    <mergeCell ref="L159:M159"/>
    <mergeCell ref="J161:K161"/>
    <mergeCell ref="L161:M161"/>
    <mergeCell ref="P157:Q157"/>
    <mergeCell ref="C158:E158"/>
    <mergeCell ref="F158:G158"/>
    <mergeCell ref="H158:I158"/>
    <mergeCell ref="J158:K158"/>
    <mergeCell ref="L158:M158"/>
    <mergeCell ref="N158:O158"/>
    <mergeCell ref="P158:Q158"/>
    <mergeCell ref="J156:K156"/>
    <mergeCell ref="L156:M156"/>
    <mergeCell ref="N156:O156"/>
    <mergeCell ref="P156:Q156"/>
    <mergeCell ref="C157:E157"/>
    <mergeCell ref="F157:G157"/>
    <mergeCell ref="H157:I157"/>
    <mergeCell ref="J157:K157"/>
    <mergeCell ref="L157:M157"/>
    <mergeCell ref="N157:O157"/>
    <mergeCell ref="J154:K154"/>
    <mergeCell ref="L154:M154"/>
    <mergeCell ref="N154:O154"/>
    <mergeCell ref="P154:Q154"/>
    <mergeCell ref="J155:K155"/>
    <mergeCell ref="L155:M155"/>
    <mergeCell ref="N155:O155"/>
    <mergeCell ref="P155:Q155"/>
    <mergeCell ref="N152:O152"/>
    <mergeCell ref="P152:Q152"/>
    <mergeCell ref="A153:A156"/>
    <mergeCell ref="C153:E156"/>
    <mergeCell ref="F153:G156"/>
    <mergeCell ref="H153:I156"/>
    <mergeCell ref="J153:K153"/>
    <mergeCell ref="L153:M153"/>
    <mergeCell ref="N153:O153"/>
    <mergeCell ref="P153:Q153"/>
    <mergeCell ref="Q148:R148"/>
    <mergeCell ref="B149:D149"/>
    <mergeCell ref="F149:R149"/>
    <mergeCell ref="C151:E151"/>
    <mergeCell ref="F151:R151"/>
    <mergeCell ref="C152:E152"/>
    <mergeCell ref="F152:G152"/>
    <mergeCell ref="H152:I152"/>
    <mergeCell ref="J152:K152"/>
    <mergeCell ref="L152:M152"/>
    <mergeCell ref="B148:C148"/>
    <mergeCell ref="G148:H148"/>
    <mergeCell ref="I148:J148"/>
    <mergeCell ref="K148:L148"/>
    <mergeCell ref="M148:N148"/>
    <mergeCell ref="O148:P148"/>
    <mergeCell ref="N144:O144"/>
    <mergeCell ref="P144:Q144"/>
    <mergeCell ref="J145:K145"/>
    <mergeCell ref="L145:M145"/>
    <mergeCell ref="N145:O145"/>
    <mergeCell ref="P145:Q145"/>
    <mergeCell ref="N142:O142"/>
    <mergeCell ref="P142:Q142"/>
    <mergeCell ref="J143:K143"/>
    <mergeCell ref="L143:M143"/>
    <mergeCell ref="N143:O143"/>
    <mergeCell ref="P143:Q143"/>
    <mergeCell ref="A142:A145"/>
    <mergeCell ref="B142:E145"/>
    <mergeCell ref="F142:G145"/>
    <mergeCell ref="H142:I145"/>
    <mergeCell ref="J142:K142"/>
    <mergeCell ref="L142:M142"/>
    <mergeCell ref="J144:K144"/>
    <mergeCell ref="L144:M144"/>
    <mergeCell ref="L138:M138"/>
    <mergeCell ref="N138:O138"/>
    <mergeCell ref="P138:Q138"/>
    <mergeCell ref="J139:K139"/>
    <mergeCell ref="L139:M139"/>
    <mergeCell ref="N139:O139"/>
    <mergeCell ref="P139:Q139"/>
    <mergeCell ref="L136:M136"/>
    <mergeCell ref="N136:O136"/>
    <mergeCell ref="P136:Q136"/>
    <mergeCell ref="J137:K137"/>
    <mergeCell ref="L137:M137"/>
    <mergeCell ref="N137:O137"/>
    <mergeCell ref="P137:Q137"/>
    <mergeCell ref="A136:A139"/>
    <mergeCell ref="B136:B139"/>
    <mergeCell ref="C136:E139"/>
    <mergeCell ref="F136:G139"/>
    <mergeCell ref="H136:I139"/>
    <mergeCell ref="J136:K136"/>
    <mergeCell ref="J138:K138"/>
    <mergeCell ref="P134:Q134"/>
    <mergeCell ref="C135:E135"/>
    <mergeCell ref="F135:G135"/>
    <mergeCell ref="H135:I135"/>
    <mergeCell ref="J135:K135"/>
    <mergeCell ref="L135:M135"/>
    <mergeCell ref="N135:O135"/>
    <mergeCell ref="P135:Q135"/>
    <mergeCell ref="C134:E134"/>
    <mergeCell ref="F134:G134"/>
    <mergeCell ref="H134:I134"/>
    <mergeCell ref="J134:K134"/>
    <mergeCell ref="L134:M134"/>
    <mergeCell ref="N134:O134"/>
    <mergeCell ref="N132:O132"/>
    <mergeCell ref="P132:Q132"/>
    <mergeCell ref="J133:K133"/>
    <mergeCell ref="L133:M133"/>
    <mergeCell ref="N133:O133"/>
    <mergeCell ref="P133:Q133"/>
    <mergeCell ref="N130:O130"/>
    <mergeCell ref="P130:Q130"/>
    <mergeCell ref="J131:K131"/>
    <mergeCell ref="L131:M131"/>
    <mergeCell ref="N131:O131"/>
    <mergeCell ref="P131:Q131"/>
    <mergeCell ref="A130:A133"/>
    <mergeCell ref="C130:E133"/>
    <mergeCell ref="F130:G133"/>
    <mergeCell ref="H130:I133"/>
    <mergeCell ref="J130:K130"/>
    <mergeCell ref="L130:M130"/>
    <mergeCell ref="J132:K132"/>
    <mergeCell ref="L132:M132"/>
    <mergeCell ref="P128:Q128"/>
    <mergeCell ref="C129:E129"/>
    <mergeCell ref="F129:G129"/>
    <mergeCell ref="H129:I129"/>
    <mergeCell ref="J129:K129"/>
    <mergeCell ref="L129:M129"/>
    <mergeCell ref="N129:O129"/>
    <mergeCell ref="P129:Q129"/>
    <mergeCell ref="C128:E128"/>
    <mergeCell ref="F128:G128"/>
    <mergeCell ref="H128:I128"/>
    <mergeCell ref="J128:K128"/>
    <mergeCell ref="L128:M128"/>
    <mergeCell ref="N128:O128"/>
    <mergeCell ref="N126:O126"/>
    <mergeCell ref="P126:Q126"/>
    <mergeCell ref="J127:K127"/>
    <mergeCell ref="L127:M127"/>
    <mergeCell ref="N127:O127"/>
    <mergeCell ref="P127:Q127"/>
    <mergeCell ref="N124:O124"/>
    <mergeCell ref="P124:Q124"/>
    <mergeCell ref="J125:K125"/>
    <mergeCell ref="L125:M125"/>
    <mergeCell ref="N125:O125"/>
    <mergeCell ref="P125:Q125"/>
    <mergeCell ref="A124:A127"/>
    <mergeCell ref="C124:E127"/>
    <mergeCell ref="F124:G127"/>
    <mergeCell ref="H124:I127"/>
    <mergeCell ref="J124:K124"/>
    <mergeCell ref="L124:M124"/>
    <mergeCell ref="J126:K126"/>
    <mergeCell ref="L126:M126"/>
    <mergeCell ref="C122:E122"/>
    <mergeCell ref="F122:R122"/>
    <mergeCell ref="C123:E123"/>
    <mergeCell ref="F123:G123"/>
    <mergeCell ref="H123:I123"/>
    <mergeCell ref="J123:K123"/>
    <mergeCell ref="L123:M123"/>
    <mergeCell ref="N123:O123"/>
    <mergeCell ref="P123:Q123"/>
    <mergeCell ref="L119:M119"/>
    <mergeCell ref="N119:O119"/>
    <mergeCell ref="P119:Q119"/>
    <mergeCell ref="J120:K120"/>
    <mergeCell ref="L120:M120"/>
    <mergeCell ref="N120:O120"/>
    <mergeCell ref="P120:Q120"/>
    <mergeCell ref="L117:M117"/>
    <mergeCell ref="N117:O117"/>
    <mergeCell ref="P117:Q117"/>
    <mergeCell ref="J118:K118"/>
    <mergeCell ref="L118:M118"/>
    <mergeCell ref="N118:O118"/>
    <mergeCell ref="P118:Q118"/>
    <mergeCell ref="A117:A120"/>
    <mergeCell ref="B117:B120"/>
    <mergeCell ref="C117:E120"/>
    <mergeCell ref="F117:G120"/>
    <mergeCell ref="H117:I120"/>
    <mergeCell ref="J117:K117"/>
    <mergeCell ref="J119:K119"/>
    <mergeCell ref="P115:Q115"/>
    <mergeCell ref="C116:E116"/>
    <mergeCell ref="F116:G116"/>
    <mergeCell ref="H116:I116"/>
    <mergeCell ref="J116:K116"/>
    <mergeCell ref="L116:M116"/>
    <mergeCell ref="N116:O116"/>
    <mergeCell ref="P116:Q116"/>
    <mergeCell ref="C115:E115"/>
    <mergeCell ref="F115:G115"/>
    <mergeCell ref="H115:I115"/>
    <mergeCell ref="J115:K115"/>
    <mergeCell ref="L115:M115"/>
    <mergeCell ref="N115:O115"/>
    <mergeCell ref="N113:O113"/>
    <mergeCell ref="P113:Q113"/>
    <mergeCell ref="J114:K114"/>
    <mergeCell ref="L114:M114"/>
    <mergeCell ref="N114:O114"/>
    <mergeCell ref="P114:Q114"/>
    <mergeCell ref="N111:O111"/>
    <mergeCell ref="P111:Q111"/>
    <mergeCell ref="J112:K112"/>
    <mergeCell ref="L112:M112"/>
    <mergeCell ref="N112:O112"/>
    <mergeCell ref="P112:Q112"/>
    <mergeCell ref="A111:A114"/>
    <mergeCell ref="C111:E114"/>
    <mergeCell ref="F111:G114"/>
    <mergeCell ref="H111:I114"/>
    <mergeCell ref="J111:K111"/>
    <mergeCell ref="L111:M111"/>
    <mergeCell ref="J113:K113"/>
    <mergeCell ref="L113:M113"/>
    <mergeCell ref="C109:E109"/>
    <mergeCell ref="F109:R109"/>
    <mergeCell ref="C110:E110"/>
    <mergeCell ref="F110:G110"/>
    <mergeCell ref="H110:I110"/>
    <mergeCell ref="J110:K110"/>
    <mergeCell ref="L110:M110"/>
    <mergeCell ref="N110:O110"/>
    <mergeCell ref="P110:Q110"/>
    <mergeCell ref="L106:M106"/>
    <mergeCell ref="N106:O106"/>
    <mergeCell ref="P106:Q106"/>
    <mergeCell ref="J107:K107"/>
    <mergeCell ref="L107:M107"/>
    <mergeCell ref="N107:O107"/>
    <mergeCell ref="P107:Q107"/>
    <mergeCell ref="L104:M104"/>
    <mergeCell ref="N104:O104"/>
    <mergeCell ref="P104:Q104"/>
    <mergeCell ref="J105:K105"/>
    <mergeCell ref="L105:M105"/>
    <mergeCell ref="N105:O105"/>
    <mergeCell ref="P105:Q105"/>
    <mergeCell ref="A104:A107"/>
    <mergeCell ref="B104:B107"/>
    <mergeCell ref="C104:E107"/>
    <mergeCell ref="F104:G107"/>
    <mergeCell ref="H104:I107"/>
    <mergeCell ref="J104:K104"/>
    <mergeCell ref="J106:K106"/>
    <mergeCell ref="P102:Q102"/>
    <mergeCell ref="C103:E103"/>
    <mergeCell ref="F103:G103"/>
    <mergeCell ref="H103:I103"/>
    <mergeCell ref="J103:K103"/>
    <mergeCell ref="L103:M103"/>
    <mergeCell ref="N103:O103"/>
    <mergeCell ref="P103:Q103"/>
    <mergeCell ref="C102:E102"/>
    <mergeCell ref="F102:G102"/>
    <mergeCell ref="H102:I102"/>
    <mergeCell ref="J102:K102"/>
    <mergeCell ref="L102:M102"/>
    <mergeCell ref="N102:O102"/>
    <mergeCell ref="N100:O100"/>
    <mergeCell ref="P100:Q100"/>
    <mergeCell ref="J101:K101"/>
    <mergeCell ref="L101:M101"/>
    <mergeCell ref="N101:O101"/>
    <mergeCell ref="P101:Q101"/>
    <mergeCell ref="N98:O98"/>
    <mergeCell ref="P98:Q98"/>
    <mergeCell ref="J99:K99"/>
    <mergeCell ref="L99:M99"/>
    <mergeCell ref="N99:O99"/>
    <mergeCell ref="P99:Q99"/>
    <mergeCell ref="A98:A101"/>
    <mergeCell ref="C98:E101"/>
    <mergeCell ref="F98:G101"/>
    <mergeCell ref="H98:I101"/>
    <mergeCell ref="J98:K98"/>
    <mergeCell ref="L98:M98"/>
    <mergeCell ref="J100:K100"/>
    <mergeCell ref="L100:M100"/>
    <mergeCell ref="P96:Q96"/>
    <mergeCell ref="C97:E97"/>
    <mergeCell ref="F97:G97"/>
    <mergeCell ref="H97:I97"/>
    <mergeCell ref="J97:K97"/>
    <mergeCell ref="L97:M97"/>
    <mergeCell ref="N97:O97"/>
    <mergeCell ref="P97:Q97"/>
    <mergeCell ref="C96:E96"/>
    <mergeCell ref="F96:G96"/>
    <mergeCell ref="H96:I96"/>
    <mergeCell ref="J96:K96"/>
    <mergeCell ref="L96:M96"/>
    <mergeCell ref="N96:O96"/>
    <mergeCell ref="N94:O94"/>
    <mergeCell ref="P94:Q94"/>
    <mergeCell ref="J95:K95"/>
    <mergeCell ref="L95:M95"/>
    <mergeCell ref="N95:O95"/>
    <mergeCell ref="P95:Q95"/>
    <mergeCell ref="N92:O92"/>
    <mergeCell ref="P92:Q92"/>
    <mergeCell ref="J93:K93"/>
    <mergeCell ref="L93:M93"/>
    <mergeCell ref="N93:O93"/>
    <mergeCell ref="P93:Q93"/>
    <mergeCell ref="A92:A95"/>
    <mergeCell ref="C92:E95"/>
    <mergeCell ref="F92:G95"/>
    <mergeCell ref="H92:I95"/>
    <mergeCell ref="J92:K92"/>
    <mergeCell ref="L92:M92"/>
    <mergeCell ref="J94:K94"/>
    <mergeCell ref="L94:M94"/>
    <mergeCell ref="C90:E90"/>
    <mergeCell ref="F90:R90"/>
    <mergeCell ref="C91:E91"/>
    <mergeCell ref="F91:G91"/>
    <mergeCell ref="H91:I91"/>
    <mergeCell ref="J91:K91"/>
    <mergeCell ref="L91:M91"/>
    <mergeCell ref="N91:O91"/>
    <mergeCell ref="P91:Q91"/>
    <mergeCell ref="L87:M87"/>
    <mergeCell ref="N87:O87"/>
    <mergeCell ref="P87:Q87"/>
    <mergeCell ref="J88:K88"/>
    <mergeCell ref="L88:M88"/>
    <mergeCell ref="N88:O88"/>
    <mergeCell ref="P88:Q88"/>
    <mergeCell ref="L85:M85"/>
    <mergeCell ref="N85:O85"/>
    <mergeCell ref="P85:Q85"/>
    <mergeCell ref="J86:K86"/>
    <mergeCell ref="L86:M86"/>
    <mergeCell ref="N86:O86"/>
    <mergeCell ref="P86:Q86"/>
    <mergeCell ref="A85:A88"/>
    <mergeCell ref="B85:B88"/>
    <mergeCell ref="C85:E88"/>
    <mergeCell ref="F85:G88"/>
    <mergeCell ref="H85:I88"/>
    <mergeCell ref="J85:K85"/>
    <mergeCell ref="J87:K87"/>
    <mergeCell ref="P83:Q83"/>
    <mergeCell ref="C84:E84"/>
    <mergeCell ref="F84:G84"/>
    <mergeCell ref="H84:I84"/>
    <mergeCell ref="J84:K84"/>
    <mergeCell ref="L84:M84"/>
    <mergeCell ref="N84:O84"/>
    <mergeCell ref="P84:Q84"/>
    <mergeCell ref="C83:E83"/>
    <mergeCell ref="F83:G83"/>
    <mergeCell ref="H83:I83"/>
    <mergeCell ref="J83:K83"/>
    <mergeCell ref="L83:M83"/>
    <mergeCell ref="N83:O83"/>
    <mergeCell ref="N81:O81"/>
    <mergeCell ref="P81:Q81"/>
    <mergeCell ref="J82:K82"/>
    <mergeCell ref="L82:M82"/>
    <mergeCell ref="N82:O82"/>
    <mergeCell ref="P82:Q82"/>
    <mergeCell ref="N79:O79"/>
    <mergeCell ref="P79:Q79"/>
    <mergeCell ref="J80:K80"/>
    <mergeCell ref="L80:M80"/>
    <mergeCell ref="N80:O80"/>
    <mergeCell ref="P80:Q80"/>
    <mergeCell ref="A79:A82"/>
    <mergeCell ref="C79:E82"/>
    <mergeCell ref="F79:G82"/>
    <mergeCell ref="H79:I82"/>
    <mergeCell ref="J79:K79"/>
    <mergeCell ref="L79:M79"/>
    <mergeCell ref="J81:K81"/>
    <mergeCell ref="L81:M81"/>
    <mergeCell ref="P77:Q77"/>
    <mergeCell ref="C78:E78"/>
    <mergeCell ref="F78:G78"/>
    <mergeCell ref="H78:I78"/>
    <mergeCell ref="J78:K78"/>
    <mergeCell ref="L78:M78"/>
    <mergeCell ref="N78:O78"/>
    <mergeCell ref="P78:Q78"/>
    <mergeCell ref="C77:E77"/>
    <mergeCell ref="F77:G77"/>
    <mergeCell ref="H77:I77"/>
    <mergeCell ref="J77:K77"/>
    <mergeCell ref="L77:M77"/>
    <mergeCell ref="N77:O77"/>
    <mergeCell ref="N75:O75"/>
    <mergeCell ref="P75:Q75"/>
    <mergeCell ref="J76:K76"/>
    <mergeCell ref="L76:M76"/>
    <mergeCell ref="N76:O76"/>
    <mergeCell ref="P76:Q76"/>
    <mergeCell ref="N73:O73"/>
    <mergeCell ref="P73:Q73"/>
    <mergeCell ref="J74:K74"/>
    <mergeCell ref="L74:M74"/>
    <mergeCell ref="N74:O74"/>
    <mergeCell ref="P74:Q74"/>
    <mergeCell ref="A73:A76"/>
    <mergeCell ref="C73:E76"/>
    <mergeCell ref="F73:G76"/>
    <mergeCell ref="H73:I76"/>
    <mergeCell ref="J73:K73"/>
    <mergeCell ref="L73:M73"/>
    <mergeCell ref="J75:K75"/>
    <mergeCell ref="L75:M75"/>
    <mergeCell ref="C71:E71"/>
    <mergeCell ref="F71:R71"/>
    <mergeCell ref="C72:E72"/>
    <mergeCell ref="F72:G72"/>
    <mergeCell ref="H72:I72"/>
    <mergeCell ref="J72:K72"/>
    <mergeCell ref="L72:M72"/>
    <mergeCell ref="N72:O72"/>
    <mergeCell ref="P72:Q72"/>
    <mergeCell ref="L68:M68"/>
    <mergeCell ref="N68:O68"/>
    <mergeCell ref="P68:Q68"/>
    <mergeCell ref="J69:K69"/>
    <mergeCell ref="L69:M69"/>
    <mergeCell ref="N69:O69"/>
    <mergeCell ref="P69:Q69"/>
    <mergeCell ref="L66:M66"/>
    <mergeCell ref="N66:O66"/>
    <mergeCell ref="P66:Q66"/>
    <mergeCell ref="J67:K67"/>
    <mergeCell ref="L67:M67"/>
    <mergeCell ref="N67:O67"/>
    <mergeCell ref="P67:Q67"/>
    <mergeCell ref="A66:A69"/>
    <mergeCell ref="B66:B69"/>
    <mergeCell ref="C66:E69"/>
    <mergeCell ref="F66:G69"/>
    <mergeCell ref="H66:I69"/>
    <mergeCell ref="J66:K66"/>
    <mergeCell ref="J68:K68"/>
    <mergeCell ref="P64:Q64"/>
    <mergeCell ref="C65:E65"/>
    <mergeCell ref="F65:G65"/>
    <mergeCell ref="H65:I65"/>
    <mergeCell ref="J65:K65"/>
    <mergeCell ref="L65:M65"/>
    <mergeCell ref="N65:O65"/>
    <mergeCell ref="P65:Q65"/>
    <mergeCell ref="C64:E64"/>
    <mergeCell ref="F64:G64"/>
    <mergeCell ref="H64:I64"/>
    <mergeCell ref="J64:K64"/>
    <mergeCell ref="L64:M64"/>
    <mergeCell ref="N64:O64"/>
    <mergeCell ref="N62:O62"/>
    <mergeCell ref="P62:Q62"/>
    <mergeCell ref="J63:K63"/>
    <mergeCell ref="L63:M63"/>
    <mergeCell ref="N63:O63"/>
    <mergeCell ref="P63:Q63"/>
    <mergeCell ref="N60:O60"/>
    <mergeCell ref="P60:Q60"/>
    <mergeCell ref="J61:K61"/>
    <mergeCell ref="L61:M61"/>
    <mergeCell ref="N61:O61"/>
    <mergeCell ref="P61:Q61"/>
    <mergeCell ref="A60:A63"/>
    <mergeCell ref="C60:E63"/>
    <mergeCell ref="F60:G63"/>
    <mergeCell ref="H60:I63"/>
    <mergeCell ref="J60:K60"/>
    <mergeCell ref="L60:M60"/>
    <mergeCell ref="J62:K62"/>
    <mergeCell ref="L62:M62"/>
    <mergeCell ref="C58:E58"/>
    <mergeCell ref="F58:R58"/>
    <mergeCell ref="C59:E59"/>
    <mergeCell ref="F59:G59"/>
    <mergeCell ref="H59:I59"/>
    <mergeCell ref="J59:K59"/>
    <mergeCell ref="L59:M59"/>
    <mergeCell ref="N59:O59"/>
    <mergeCell ref="P59:Q59"/>
    <mergeCell ref="L55:M55"/>
    <mergeCell ref="N55:O55"/>
    <mergeCell ref="P55:Q55"/>
    <mergeCell ref="J56:K56"/>
    <mergeCell ref="L56:M56"/>
    <mergeCell ref="N56:O56"/>
    <mergeCell ref="P56:Q56"/>
    <mergeCell ref="L53:M53"/>
    <mergeCell ref="N53:O53"/>
    <mergeCell ref="P53:Q53"/>
    <mergeCell ref="J54:K54"/>
    <mergeCell ref="L54:M54"/>
    <mergeCell ref="N54:O54"/>
    <mergeCell ref="P54:Q54"/>
    <mergeCell ref="A53:A56"/>
    <mergeCell ref="B53:B56"/>
    <mergeCell ref="C53:E56"/>
    <mergeCell ref="F53:G56"/>
    <mergeCell ref="H53:I56"/>
    <mergeCell ref="J53:K53"/>
    <mergeCell ref="J55:K55"/>
    <mergeCell ref="P51:Q51"/>
    <mergeCell ref="C52:E52"/>
    <mergeCell ref="F52:G52"/>
    <mergeCell ref="H52:I52"/>
    <mergeCell ref="J52:K52"/>
    <mergeCell ref="L52:M52"/>
    <mergeCell ref="N52:O52"/>
    <mergeCell ref="P52:Q52"/>
    <mergeCell ref="C51:E51"/>
    <mergeCell ref="F51:G51"/>
    <mergeCell ref="H51:I51"/>
    <mergeCell ref="J51:K51"/>
    <mergeCell ref="L51:M51"/>
    <mergeCell ref="N51:O51"/>
    <mergeCell ref="N49:O49"/>
    <mergeCell ref="P49:Q49"/>
    <mergeCell ref="J50:K50"/>
    <mergeCell ref="L50:M50"/>
    <mergeCell ref="N50:O50"/>
    <mergeCell ref="P50:Q50"/>
    <mergeCell ref="N47:O47"/>
    <mergeCell ref="P47:Q47"/>
    <mergeCell ref="J48:K48"/>
    <mergeCell ref="L48:M48"/>
    <mergeCell ref="N48:O48"/>
    <mergeCell ref="P48:Q48"/>
    <mergeCell ref="A47:A50"/>
    <mergeCell ref="C47:E50"/>
    <mergeCell ref="F47:G50"/>
    <mergeCell ref="H47:I50"/>
    <mergeCell ref="J47:K47"/>
    <mergeCell ref="L47:M47"/>
    <mergeCell ref="J49:K49"/>
    <mergeCell ref="L49:M49"/>
    <mergeCell ref="P45:Q45"/>
    <mergeCell ref="C46:E46"/>
    <mergeCell ref="F46:G46"/>
    <mergeCell ref="H46:I46"/>
    <mergeCell ref="J46:K46"/>
    <mergeCell ref="L46:M46"/>
    <mergeCell ref="N46:O46"/>
    <mergeCell ref="P46:Q46"/>
    <mergeCell ref="C45:E45"/>
    <mergeCell ref="F45:G45"/>
    <mergeCell ref="H45:I45"/>
    <mergeCell ref="J45:K45"/>
    <mergeCell ref="L45:M45"/>
    <mergeCell ref="N45:O45"/>
    <mergeCell ref="N43:O43"/>
    <mergeCell ref="P43:Q43"/>
    <mergeCell ref="J44:K44"/>
    <mergeCell ref="L44:M44"/>
    <mergeCell ref="N44:O44"/>
    <mergeCell ref="P44:Q44"/>
    <mergeCell ref="N41:O41"/>
    <mergeCell ref="P41:Q41"/>
    <mergeCell ref="J42:K42"/>
    <mergeCell ref="L42:M42"/>
    <mergeCell ref="N42:O42"/>
    <mergeCell ref="P42:Q42"/>
    <mergeCell ref="A41:A44"/>
    <mergeCell ref="C41:E44"/>
    <mergeCell ref="F41:G44"/>
    <mergeCell ref="H41:I44"/>
    <mergeCell ref="J41:K41"/>
    <mergeCell ref="L41:M41"/>
    <mergeCell ref="J43:K43"/>
    <mergeCell ref="L43:M43"/>
    <mergeCell ref="C39:E39"/>
    <mergeCell ref="F39:R39"/>
    <mergeCell ref="C40:E40"/>
    <mergeCell ref="F40:G40"/>
    <mergeCell ref="H40:I40"/>
    <mergeCell ref="J40:K40"/>
    <mergeCell ref="L40:M40"/>
    <mergeCell ref="N40:O40"/>
    <mergeCell ref="P40:Q40"/>
    <mergeCell ref="L36:M36"/>
    <mergeCell ref="N36:O36"/>
    <mergeCell ref="P36:Q36"/>
    <mergeCell ref="J37:K37"/>
    <mergeCell ref="L37:M37"/>
    <mergeCell ref="N37:O37"/>
    <mergeCell ref="P37:Q37"/>
    <mergeCell ref="L34:M34"/>
    <mergeCell ref="N34:O34"/>
    <mergeCell ref="P34:Q34"/>
    <mergeCell ref="J35:K35"/>
    <mergeCell ref="L35:M35"/>
    <mergeCell ref="N35:O35"/>
    <mergeCell ref="P35:Q35"/>
    <mergeCell ref="A34:A37"/>
    <mergeCell ref="B34:B37"/>
    <mergeCell ref="C34:E37"/>
    <mergeCell ref="F34:G37"/>
    <mergeCell ref="H34:I37"/>
    <mergeCell ref="J34:K34"/>
    <mergeCell ref="J36:K36"/>
    <mergeCell ref="P32:Q32"/>
    <mergeCell ref="C33:E33"/>
    <mergeCell ref="F33:G33"/>
    <mergeCell ref="H33:I33"/>
    <mergeCell ref="J33:K33"/>
    <mergeCell ref="L33:M33"/>
    <mergeCell ref="N33:O33"/>
    <mergeCell ref="P33:Q33"/>
    <mergeCell ref="C32:E32"/>
    <mergeCell ref="F32:G32"/>
    <mergeCell ref="H32:I32"/>
    <mergeCell ref="J32:K32"/>
    <mergeCell ref="L32:M32"/>
    <mergeCell ref="N32:O32"/>
    <mergeCell ref="N30:O30"/>
    <mergeCell ref="P30:Q30"/>
    <mergeCell ref="J31:K31"/>
    <mergeCell ref="L31:M31"/>
    <mergeCell ref="N31:O31"/>
    <mergeCell ref="P31:Q31"/>
    <mergeCell ref="N28:O28"/>
    <mergeCell ref="P28:Q28"/>
    <mergeCell ref="J29:K29"/>
    <mergeCell ref="L29:M29"/>
    <mergeCell ref="N29:O29"/>
    <mergeCell ref="P29:Q29"/>
    <mergeCell ref="A28:A31"/>
    <mergeCell ref="C28:E31"/>
    <mergeCell ref="F28:G31"/>
    <mergeCell ref="H28:I31"/>
    <mergeCell ref="J28:K28"/>
    <mergeCell ref="L28:M28"/>
    <mergeCell ref="J30:K30"/>
    <mergeCell ref="L30:M30"/>
    <mergeCell ref="C26:E26"/>
    <mergeCell ref="F26:R26"/>
    <mergeCell ref="C27:E27"/>
    <mergeCell ref="F27:G27"/>
    <mergeCell ref="H27:I27"/>
    <mergeCell ref="J27:K27"/>
    <mergeCell ref="L27:M27"/>
    <mergeCell ref="N27:O27"/>
    <mergeCell ref="P27:Q27"/>
    <mergeCell ref="L23:M23"/>
    <mergeCell ref="N23:O23"/>
    <mergeCell ref="P23:Q23"/>
    <mergeCell ref="J24:K24"/>
    <mergeCell ref="L24:M24"/>
    <mergeCell ref="N24:O24"/>
    <mergeCell ref="P24:Q24"/>
    <mergeCell ref="L21:M21"/>
    <mergeCell ref="N21:O21"/>
    <mergeCell ref="P21:Q21"/>
    <mergeCell ref="J22:K22"/>
    <mergeCell ref="L22:M22"/>
    <mergeCell ref="N22:O22"/>
    <mergeCell ref="P22:Q22"/>
    <mergeCell ref="A21:A24"/>
    <mergeCell ref="B21:B24"/>
    <mergeCell ref="C21:E24"/>
    <mergeCell ref="F21:G24"/>
    <mergeCell ref="H21:I24"/>
    <mergeCell ref="J21:K21"/>
    <mergeCell ref="J23:K23"/>
    <mergeCell ref="P19:Q19"/>
    <mergeCell ref="C20:E20"/>
    <mergeCell ref="F20:G20"/>
    <mergeCell ref="H20:I20"/>
    <mergeCell ref="J20:K20"/>
    <mergeCell ref="L20:M20"/>
    <mergeCell ref="N20:O20"/>
    <mergeCell ref="P20:Q20"/>
    <mergeCell ref="J18:K18"/>
    <mergeCell ref="L18:M18"/>
    <mergeCell ref="N18:O18"/>
    <mergeCell ref="P18:Q18"/>
    <mergeCell ref="C19:E19"/>
    <mergeCell ref="F19:G19"/>
    <mergeCell ref="H19:I19"/>
    <mergeCell ref="J19:K19"/>
    <mergeCell ref="L19:M19"/>
    <mergeCell ref="N19:O19"/>
    <mergeCell ref="J16:K16"/>
    <mergeCell ref="L16:M16"/>
    <mergeCell ref="N16:O16"/>
    <mergeCell ref="P16:Q16"/>
    <mergeCell ref="J17:K17"/>
    <mergeCell ref="L17:M17"/>
    <mergeCell ref="N17:O17"/>
    <mergeCell ref="P17:Q17"/>
    <mergeCell ref="N14:O14"/>
    <mergeCell ref="P14:Q14"/>
    <mergeCell ref="A15:A18"/>
    <mergeCell ref="C15:E18"/>
    <mergeCell ref="F15:G18"/>
    <mergeCell ref="H15:I18"/>
    <mergeCell ref="J15:K15"/>
    <mergeCell ref="L15:M15"/>
    <mergeCell ref="N15:O15"/>
    <mergeCell ref="P15:Q15"/>
    <mergeCell ref="Q10:R10"/>
    <mergeCell ref="B11:D11"/>
    <mergeCell ref="F11:R11"/>
    <mergeCell ref="C13:E13"/>
    <mergeCell ref="F13:R13"/>
    <mergeCell ref="C14:E14"/>
    <mergeCell ref="F14:G14"/>
    <mergeCell ref="H14:I14"/>
    <mergeCell ref="J14:K14"/>
    <mergeCell ref="L14:M14"/>
    <mergeCell ref="B10:C10"/>
    <mergeCell ref="G10:H10"/>
    <mergeCell ref="I10:J10"/>
    <mergeCell ref="K10:L10"/>
    <mergeCell ref="M10:N10"/>
    <mergeCell ref="O10:P10"/>
    <mergeCell ref="P6:Q6"/>
    <mergeCell ref="B7:E7"/>
    <mergeCell ref="F7:G7"/>
    <mergeCell ref="H7:I7"/>
    <mergeCell ref="J7:K7"/>
    <mergeCell ref="L7:M7"/>
    <mergeCell ref="N7:O7"/>
    <mergeCell ref="P7:Q7"/>
    <mergeCell ref="B6:E6"/>
    <mergeCell ref="F6:G6"/>
    <mergeCell ref="H6:I6"/>
    <mergeCell ref="J6:K6"/>
    <mergeCell ref="L6:M6"/>
    <mergeCell ref="N6:O6"/>
    <mergeCell ref="P4:Q4"/>
    <mergeCell ref="B5:E5"/>
    <mergeCell ref="F5:G5"/>
    <mergeCell ref="H5:I5"/>
    <mergeCell ref="J5:K5"/>
    <mergeCell ref="L5:M5"/>
    <mergeCell ref="N5:O5"/>
    <mergeCell ref="P5:Q5"/>
    <mergeCell ref="A4:E4"/>
    <mergeCell ref="F4:G4"/>
    <mergeCell ref="H4:I4"/>
    <mergeCell ref="J4:K4"/>
    <mergeCell ref="L4:M4"/>
    <mergeCell ref="N4:O4"/>
  </mergeCells>
  <pageMargins left="0.78740157480314965" right="0.78740157480314965" top="0.78740157480314965" bottom="0.78740157480314965" header="0.51181102362204722" footer="0.51181102362204722"/>
  <pageSetup paperSize="9" scale="78" fitToWidth="8" fitToHeight="8" orientation="landscape" r:id="rId1"/>
  <headerFooter alignWithMargins="0"/>
  <rowBreaks count="6" manualBreakCount="6">
    <brk id="52" max="17" man="1"/>
    <brk id="157" max="17" man="1"/>
    <brk id="216" max="17" man="1"/>
    <brk id="275" max="17" man="1"/>
    <brk id="334" max="17" man="1"/>
    <brk id="38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3.2"/>
  <cols>
    <col min="1" max="1" width="6.44140625" customWidth="1"/>
    <col min="2" max="2" width="20.6640625" customWidth="1"/>
    <col min="3" max="3" width="13.5546875" customWidth="1"/>
    <col min="4" max="4" width="15" customWidth="1"/>
    <col min="5" max="7" width="12.109375" customWidth="1"/>
    <col min="8" max="8" width="12" customWidth="1"/>
  </cols>
  <sheetData>
    <row r="1" spans="1:8" s="1" customFormat="1" ht="9" customHeight="1"/>
    <row r="2" spans="1:8" s="1" customFormat="1" ht="25.5" customHeight="1">
      <c r="A2" s="481" t="s">
        <v>167</v>
      </c>
      <c r="B2" s="481"/>
      <c r="C2" s="481"/>
      <c r="D2" s="481"/>
      <c r="E2" s="481"/>
      <c r="F2" s="481"/>
      <c r="G2" s="481"/>
      <c r="H2" s="481"/>
    </row>
    <row r="3" spans="1:8" s="1" customFormat="1" ht="18" customHeight="1"/>
    <row r="4" spans="1:8" s="1" customFormat="1" ht="44.25" customHeight="1">
      <c r="A4" s="35" t="s">
        <v>166</v>
      </c>
      <c r="B4" s="35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4.3499999999999996" customHeight="1"/>
    <row r="7" spans="1:8" s="1" customFormat="1" ht="3" customHeight="1">
      <c r="A7" s="4"/>
      <c r="B7" s="87"/>
      <c r="C7" s="86"/>
      <c r="D7" s="86"/>
      <c r="E7" s="86"/>
      <c r="F7" s="86"/>
      <c r="G7" s="86"/>
      <c r="H7" s="85"/>
    </row>
    <row r="8" spans="1:8" s="1" customFormat="1" ht="36" customHeight="1">
      <c r="B8" s="110" t="s">
        <v>158</v>
      </c>
      <c r="C8" s="39"/>
      <c r="D8" s="109" t="s">
        <v>17</v>
      </c>
      <c r="E8" s="41">
        <v>165686.94</v>
      </c>
      <c r="F8" s="41">
        <v>806.38</v>
      </c>
      <c r="G8" s="41">
        <v>591.91999999999996</v>
      </c>
      <c r="H8" s="12">
        <v>0</v>
      </c>
    </row>
    <row r="9" spans="1:8" s="1" customFormat="1" ht="36" customHeight="1">
      <c r="B9" s="110" t="s">
        <v>157</v>
      </c>
      <c r="C9" s="39"/>
      <c r="D9" s="109" t="s">
        <v>17</v>
      </c>
      <c r="E9" s="41">
        <v>187106.3</v>
      </c>
      <c r="F9" s="41">
        <v>186300</v>
      </c>
      <c r="G9" s="41">
        <v>0</v>
      </c>
      <c r="H9" s="12">
        <v>0</v>
      </c>
    </row>
    <row r="10" spans="1:8" s="1" customFormat="1" ht="36" customHeight="1">
      <c r="B10" s="110" t="s">
        <v>156</v>
      </c>
      <c r="C10" s="39"/>
      <c r="D10" s="109" t="s">
        <v>17</v>
      </c>
      <c r="E10" s="41">
        <v>6524614.4600000009</v>
      </c>
      <c r="F10" s="41">
        <v>0</v>
      </c>
      <c r="G10" s="41">
        <v>0</v>
      </c>
      <c r="H10" s="12">
        <v>0</v>
      </c>
    </row>
    <row r="11" spans="1:8" s="1" customFormat="1" ht="36" customHeight="1">
      <c r="B11" s="106" t="s">
        <v>155</v>
      </c>
      <c r="C11" s="39"/>
      <c r="D11" s="105" t="s">
        <v>17</v>
      </c>
      <c r="E11" s="43" t="s">
        <v>20</v>
      </c>
      <c r="F11" s="43" t="s">
        <v>20</v>
      </c>
      <c r="G11" s="108"/>
      <c r="H11" s="107"/>
    </row>
    <row r="12" spans="1:8" s="1" customFormat="1" ht="36" customHeight="1">
      <c r="B12" s="106" t="s">
        <v>165</v>
      </c>
      <c r="C12" s="39"/>
      <c r="D12" s="105" t="s">
        <v>17</v>
      </c>
      <c r="E12" s="43" t="s">
        <v>20</v>
      </c>
      <c r="F12" s="43" t="s">
        <v>20</v>
      </c>
      <c r="G12" s="43" t="s">
        <v>20</v>
      </c>
      <c r="H12" s="13" t="s">
        <v>20</v>
      </c>
    </row>
    <row r="13" spans="1:8" s="1" customFormat="1" ht="36" customHeight="1">
      <c r="B13" s="104" t="s">
        <v>153</v>
      </c>
      <c r="C13" s="38"/>
      <c r="D13" s="103" t="s">
        <v>21</v>
      </c>
      <c r="E13" s="80">
        <v>8866537.5099999998</v>
      </c>
      <c r="F13" s="80">
        <v>6000000</v>
      </c>
      <c r="G13" s="102"/>
      <c r="H13" s="101"/>
    </row>
    <row r="14" spans="1:8" s="1" customFormat="1" ht="7.5" customHeight="1"/>
    <row r="15" spans="1:8" s="1" customFormat="1" ht="15" customHeight="1">
      <c r="A15" s="555" t="s">
        <v>164</v>
      </c>
      <c r="B15" s="512" t="s">
        <v>146</v>
      </c>
      <c r="C15" s="556">
        <v>86338.04</v>
      </c>
      <c r="D15" s="100" t="s">
        <v>17</v>
      </c>
      <c r="E15" s="99">
        <v>22353381.699999999</v>
      </c>
      <c r="F15" s="99">
        <v>24458177.75</v>
      </c>
      <c r="G15" s="99">
        <v>22591245.080000002</v>
      </c>
      <c r="H15" s="98">
        <v>22446112</v>
      </c>
    </row>
    <row r="16" spans="1:8" s="1" customFormat="1" ht="18.75" customHeight="1">
      <c r="A16" s="555"/>
      <c r="B16" s="512"/>
      <c r="C16" s="556"/>
      <c r="D16" s="96" t="s">
        <v>21</v>
      </c>
      <c r="E16" s="95">
        <v>22362162.129999999</v>
      </c>
      <c r="F16" s="95">
        <v>24544515.789999999</v>
      </c>
      <c r="G16" s="94"/>
      <c r="H16" s="93"/>
    </row>
    <row r="17" spans="1:8" s="1" customFormat="1" ht="9" customHeight="1"/>
    <row r="18" spans="1:8" s="1" customFormat="1" ht="15" customHeight="1">
      <c r="A18" s="555" t="s">
        <v>163</v>
      </c>
      <c r="B18" s="512" t="s">
        <v>135</v>
      </c>
      <c r="C18" s="556">
        <v>0</v>
      </c>
      <c r="D18" s="100" t="s">
        <v>17</v>
      </c>
      <c r="E18" s="99">
        <v>215430.43</v>
      </c>
      <c r="F18" s="99">
        <v>181161.37</v>
      </c>
      <c r="G18" s="99">
        <v>221437</v>
      </c>
      <c r="H18" s="98">
        <v>207662</v>
      </c>
    </row>
    <row r="19" spans="1:8" s="1" customFormat="1" ht="18.75" customHeight="1">
      <c r="A19" s="555"/>
      <c r="B19" s="512"/>
      <c r="C19" s="556"/>
      <c r="D19" s="96" t="s">
        <v>21</v>
      </c>
      <c r="E19" s="95">
        <v>350984.78</v>
      </c>
      <c r="F19" s="95">
        <v>181161.37</v>
      </c>
      <c r="G19" s="94"/>
      <c r="H19" s="93"/>
    </row>
    <row r="20" spans="1:8" s="1" customFormat="1" ht="9" customHeight="1"/>
    <row r="21" spans="1:8" s="1" customFormat="1" ht="15" customHeight="1">
      <c r="A21" s="555" t="s">
        <v>162</v>
      </c>
      <c r="B21" s="512" t="s">
        <v>126</v>
      </c>
      <c r="C21" s="556">
        <v>0</v>
      </c>
      <c r="D21" s="100" t="s">
        <v>17</v>
      </c>
      <c r="E21" s="99">
        <v>832683</v>
      </c>
      <c r="F21" s="99">
        <v>702956</v>
      </c>
      <c r="G21" s="99">
        <v>609656</v>
      </c>
      <c r="H21" s="98">
        <v>554156</v>
      </c>
    </row>
    <row r="22" spans="1:8" s="1" customFormat="1" ht="18.75" customHeight="1">
      <c r="A22" s="555"/>
      <c r="B22" s="512"/>
      <c r="C22" s="556"/>
      <c r="D22" s="96" t="s">
        <v>21</v>
      </c>
      <c r="E22" s="95">
        <v>832685.5</v>
      </c>
      <c r="F22" s="95">
        <v>702956</v>
      </c>
      <c r="G22" s="94"/>
      <c r="H22" s="93"/>
    </row>
    <row r="23" spans="1:8" s="1" customFormat="1" ht="9" customHeight="1"/>
    <row r="24" spans="1:8" s="1" customFormat="1" ht="15" customHeight="1">
      <c r="A24" s="555" t="s">
        <v>161</v>
      </c>
      <c r="B24" s="512" t="s">
        <v>119</v>
      </c>
      <c r="C24" s="556">
        <v>671.39</v>
      </c>
      <c r="D24" s="100" t="s">
        <v>17</v>
      </c>
      <c r="E24" s="99">
        <v>5173850</v>
      </c>
      <c r="F24" s="99">
        <v>4799300</v>
      </c>
      <c r="G24" s="99">
        <v>4798250</v>
      </c>
      <c r="H24" s="98">
        <v>4798250</v>
      </c>
    </row>
    <row r="25" spans="1:8" s="1" customFormat="1" ht="18.75" customHeight="1">
      <c r="A25" s="555"/>
      <c r="B25" s="512"/>
      <c r="C25" s="556"/>
      <c r="D25" s="96" t="s">
        <v>21</v>
      </c>
      <c r="E25" s="95">
        <v>5193147.7899999991</v>
      </c>
      <c r="F25" s="95">
        <v>4799300</v>
      </c>
      <c r="G25" s="94"/>
      <c r="H25" s="93"/>
    </row>
    <row r="26" spans="1:8" s="1" customFormat="1" ht="9" customHeight="1"/>
    <row r="27" spans="1:8" s="1" customFormat="1" ht="15" customHeight="1">
      <c r="A27" s="478" t="s">
        <v>117</v>
      </c>
      <c r="B27" s="479" t="s">
        <v>118</v>
      </c>
      <c r="C27" s="480">
        <v>87009.43</v>
      </c>
      <c r="D27" s="91" t="s">
        <v>17</v>
      </c>
      <c r="E27" s="60">
        <v>28575345.129999999</v>
      </c>
      <c r="F27" s="60">
        <v>30141595.120000001</v>
      </c>
      <c r="G27" s="60">
        <v>28220588.080000002</v>
      </c>
      <c r="H27" s="59">
        <v>28006180</v>
      </c>
    </row>
    <row r="28" spans="1:8" s="1" customFormat="1" ht="18.75" customHeight="1">
      <c r="A28" s="478"/>
      <c r="B28" s="479"/>
      <c r="C28" s="480"/>
      <c r="D28" s="88" t="s">
        <v>21</v>
      </c>
      <c r="E28" s="57">
        <v>28738980.199999999</v>
      </c>
      <c r="F28" s="92">
        <v>30227933.16</v>
      </c>
      <c r="G28" s="56"/>
      <c r="H28" s="55"/>
    </row>
    <row r="29" spans="1:8" s="1" customFormat="1" ht="9.75" customHeight="1"/>
    <row r="30" spans="1:8" s="1" customFormat="1" ht="15" customHeight="1">
      <c r="A30" s="478" t="s">
        <v>117</v>
      </c>
      <c r="B30" s="479" t="s">
        <v>116</v>
      </c>
      <c r="C30" s="480">
        <v>87009.43</v>
      </c>
      <c r="D30" s="91" t="s">
        <v>17</v>
      </c>
      <c r="E30" s="60">
        <v>35452752.829999998</v>
      </c>
      <c r="F30" s="60">
        <v>30328701.5</v>
      </c>
      <c r="G30" s="90">
        <v>28221180.000000004</v>
      </c>
      <c r="H30" s="89">
        <v>28006180</v>
      </c>
    </row>
    <row r="31" spans="1:8" s="1" customFormat="1" ht="18.75" customHeight="1">
      <c r="A31" s="478"/>
      <c r="B31" s="479"/>
      <c r="C31" s="480"/>
      <c r="D31" s="88" t="s">
        <v>21</v>
      </c>
      <c r="E31" s="57">
        <v>37605517.710000001</v>
      </c>
      <c r="F31" s="57">
        <v>36227933.159999996</v>
      </c>
      <c r="G31" s="56"/>
      <c r="H31" s="55"/>
    </row>
  </sheetData>
  <mergeCells count="19">
    <mergeCell ref="A24:A25"/>
    <mergeCell ref="B24:B25"/>
    <mergeCell ref="C24:C25"/>
    <mergeCell ref="A15:A16"/>
    <mergeCell ref="B15:B16"/>
    <mergeCell ref="C15:C16"/>
    <mergeCell ref="A18:A19"/>
    <mergeCell ref="B18:B19"/>
    <mergeCell ref="C18:C19"/>
    <mergeCell ref="A2:H2"/>
    <mergeCell ref="A27:A28"/>
    <mergeCell ref="B27:B28"/>
    <mergeCell ref="C27:C28"/>
    <mergeCell ref="A30:A31"/>
    <mergeCell ref="B30:B31"/>
    <mergeCell ref="C30:C31"/>
    <mergeCell ref="A21:A22"/>
    <mergeCell ref="B21:B22"/>
    <mergeCell ref="C21:C2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8"/>
  <sheetViews>
    <sheetView workbookViewId="0"/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481" t="s">
        <v>169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0" s="1" customFormat="1" ht="10.5" customHeight="1"/>
    <row r="4" spans="1:10" s="1" customFormat="1" ht="36" customHeight="1">
      <c r="A4" s="484" t="s">
        <v>168</v>
      </c>
      <c r="B4" s="484"/>
      <c r="C4" s="35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561"/>
      <c r="B7" s="561"/>
      <c r="C7" s="53" t="s">
        <v>7</v>
      </c>
      <c r="D7" s="116"/>
      <c r="E7" s="116"/>
      <c r="F7" s="115">
        <v>0</v>
      </c>
      <c r="G7" s="97">
        <v>0</v>
      </c>
      <c r="H7" s="97">
        <v>0</v>
      </c>
      <c r="I7" s="114">
        <v>0</v>
      </c>
    </row>
    <row r="8" spans="1:10" s="1" customFormat="1" ht="19.5" customHeight="1">
      <c r="A8" s="561"/>
      <c r="B8" s="561"/>
      <c r="C8" s="53" t="s">
        <v>92</v>
      </c>
      <c r="D8" s="116"/>
      <c r="E8" s="116"/>
      <c r="F8" s="115">
        <v>0</v>
      </c>
      <c r="G8" s="97">
        <v>0</v>
      </c>
      <c r="H8" s="97">
        <v>0</v>
      </c>
      <c r="I8" s="114">
        <v>0</v>
      </c>
    </row>
    <row r="9" spans="1:10" s="1" customFormat="1" ht="7.5" customHeight="1"/>
    <row r="10" spans="1:10" s="1" customFormat="1" ht="12" customHeight="1">
      <c r="A10" s="559" t="s">
        <v>53</v>
      </c>
      <c r="B10" s="559"/>
      <c r="C10" s="560" t="s">
        <v>11</v>
      </c>
      <c r="D10" s="513">
        <v>2232660</v>
      </c>
      <c r="E10" s="48" t="s">
        <v>17</v>
      </c>
      <c r="F10" s="52">
        <v>22556843.709999997</v>
      </c>
      <c r="G10" s="52">
        <v>23334104</v>
      </c>
      <c r="H10" s="52">
        <v>21430507.52</v>
      </c>
      <c r="I10" s="17">
        <v>21392786.000000004</v>
      </c>
    </row>
    <row r="11" spans="1:10" s="1" customFormat="1" ht="12" customHeight="1">
      <c r="A11" s="559"/>
      <c r="B11" s="559"/>
      <c r="C11" s="560"/>
      <c r="D11" s="513"/>
      <c r="E11" s="45" t="s">
        <v>18</v>
      </c>
      <c r="F11" s="46"/>
      <c r="G11" s="47">
        <v>2975747.9999999995</v>
      </c>
      <c r="H11" s="47">
        <v>1982181.7200000002</v>
      </c>
      <c r="I11" s="18">
        <v>200797.59</v>
      </c>
    </row>
    <row r="12" spans="1:10" s="1" customFormat="1" ht="12" customHeight="1">
      <c r="A12" s="559"/>
      <c r="B12" s="559"/>
      <c r="C12" s="560"/>
      <c r="D12" s="513"/>
      <c r="E12" s="45" t="s">
        <v>19</v>
      </c>
      <c r="F12" s="47">
        <v>186999.07</v>
      </c>
      <c r="G12" s="47">
        <v>591.92000000000007</v>
      </c>
      <c r="H12" s="47">
        <v>0</v>
      </c>
      <c r="I12" s="18">
        <v>0</v>
      </c>
    </row>
    <row r="13" spans="1:10" s="1" customFormat="1" ht="12" customHeight="1">
      <c r="A13" s="559"/>
      <c r="B13" s="559"/>
      <c r="C13" s="560"/>
      <c r="D13" s="513"/>
      <c r="E13" s="50" t="s">
        <v>21</v>
      </c>
      <c r="F13" s="51">
        <v>23812641.209999993</v>
      </c>
      <c r="G13" s="51">
        <v>25566172.079999998</v>
      </c>
      <c r="H13" s="44"/>
      <c r="I13" s="19"/>
    </row>
    <row r="14" spans="1:10" s="1" customFormat="1" ht="7.5" customHeight="1">
      <c r="A14" s="558"/>
      <c r="B14" s="558"/>
      <c r="C14" s="113"/>
      <c r="D14" s="112"/>
      <c r="E14" s="54"/>
      <c r="F14" s="54"/>
      <c r="G14" s="54"/>
      <c r="H14" s="54"/>
      <c r="I14" s="54"/>
    </row>
    <row r="15" spans="1:10" s="1" customFormat="1" ht="12" customHeight="1">
      <c r="A15" s="559" t="s">
        <v>60</v>
      </c>
      <c r="B15" s="559"/>
      <c r="C15" s="560" t="s">
        <v>55</v>
      </c>
      <c r="D15" s="513">
        <v>201484</v>
      </c>
      <c r="E15" s="48" t="s">
        <v>17</v>
      </c>
      <c r="F15" s="52">
        <v>2947499.46</v>
      </c>
      <c r="G15" s="52">
        <v>1429077.5</v>
      </c>
      <c r="H15" s="52">
        <v>1571022.48</v>
      </c>
      <c r="I15" s="17">
        <v>1418334</v>
      </c>
    </row>
    <row r="16" spans="1:10" s="1" customFormat="1" ht="12" customHeight="1">
      <c r="A16" s="559"/>
      <c r="B16" s="559"/>
      <c r="C16" s="560"/>
      <c r="D16" s="513"/>
      <c r="E16" s="45" t="s">
        <v>18</v>
      </c>
      <c r="F16" s="46"/>
      <c r="G16" s="47">
        <v>567653.48</v>
      </c>
      <c r="H16" s="47">
        <v>144060.91999999998</v>
      </c>
      <c r="I16" s="18">
        <v>0</v>
      </c>
    </row>
    <row r="17" spans="1:9" s="1" customFormat="1" ht="12" customHeight="1">
      <c r="A17" s="559"/>
      <c r="B17" s="559"/>
      <c r="C17" s="560"/>
      <c r="D17" s="513"/>
      <c r="E17" s="45" t="s">
        <v>19</v>
      </c>
      <c r="F17" s="47">
        <v>107.31</v>
      </c>
      <c r="G17" s="47">
        <v>0</v>
      </c>
      <c r="H17" s="47">
        <v>0</v>
      </c>
      <c r="I17" s="18">
        <v>0</v>
      </c>
    </row>
    <row r="18" spans="1:9" s="1" customFormat="1" ht="12" customHeight="1">
      <c r="A18" s="559"/>
      <c r="B18" s="559"/>
      <c r="C18" s="560"/>
      <c r="D18" s="513"/>
      <c r="E18" s="50" t="s">
        <v>21</v>
      </c>
      <c r="F18" s="51">
        <v>2990649.71</v>
      </c>
      <c r="G18" s="51">
        <v>1630561.5</v>
      </c>
      <c r="H18" s="44"/>
      <c r="I18" s="19"/>
    </row>
    <row r="19" spans="1:9" s="1" customFormat="1" ht="7.5" customHeight="1">
      <c r="A19" s="558"/>
      <c r="B19" s="558"/>
      <c r="C19" s="113"/>
      <c r="D19" s="112"/>
      <c r="E19" s="54"/>
      <c r="F19" s="54"/>
      <c r="G19" s="54"/>
      <c r="H19" s="54"/>
      <c r="I19" s="54"/>
    </row>
    <row r="20" spans="1:9" s="1" customFormat="1" ht="12" customHeight="1">
      <c r="A20" s="559" t="s">
        <v>65</v>
      </c>
      <c r="B20" s="559"/>
      <c r="C20" s="560" t="s">
        <v>62</v>
      </c>
      <c r="D20" s="513">
        <v>0</v>
      </c>
      <c r="E20" s="48" t="s">
        <v>17</v>
      </c>
      <c r="F20" s="52">
        <v>350000</v>
      </c>
      <c r="G20" s="52">
        <v>0</v>
      </c>
      <c r="H20" s="52">
        <v>0</v>
      </c>
      <c r="I20" s="17">
        <v>0</v>
      </c>
    </row>
    <row r="21" spans="1:9" s="1" customFormat="1" ht="12" customHeight="1">
      <c r="A21" s="559"/>
      <c r="B21" s="559"/>
      <c r="C21" s="560"/>
      <c r="D21" s="513"/>
      <c r="E21" s="45" t="s">
        <v>18</v>
      </c>
      <c r="F21" s="46"/>
      <c r="G21" s="47">
        <v>0</v>
      </c>
      <c r="H21" s="47">
        <v>0</v>
      </c>
      <c r="I21" s="18">
        <v>0</v>
      </c>
    </row>
    <row r="22" spans="1:9" s="1" customFormat="1" ht="12" customHeight="1">
      <c r="A22" s="559"/>
      <c r="B22" s="559"/>
      <c r="C22" s="560"/>
      <c r="D22" s="513"/>
      <c r="E22" s="45" t="s">
        <v>19</v>
      </c>
      <c r="F22" s="47" t="s">
        <v>20</v>
      </c>
      <c r="G22" s="47" t="s">
        <v>20</v>
      </c>
      <c r="H22" s="47" t="s">
        <v>20</v>
      </c>
      <c r="I22" s="18" t="s">
        <v>20</v>
      </c>
    </row>
    <row r="23" spans="1:9" s="1" customFormat="1" ht="12" customHeight="1">
      <c r="A23" s="559"/>
      <c r="B23" s="559"/>
      <c r="C23" s="560"/>
      <c r="D23" s="513"/>
      <c r="E23" s="50" t="s">
        <v>21</v>
      </c>
      <c r="F23" s="51">
        <v>352608.68</v>
      </c>
      <c r="G23" s="51">
        <v>0</v>
      </c>
      <c r="H23" s="44"/>
      <c r="I23" s="19"/>
    </row>
    <row r="24" spans="1:9" s="1" customFormat="1" ht="7.5" customHeight="1">
      <c r="A24" s="558"/>
      <c r="B24" s="558"/>
      <c r="C24" s="113"/>
      <c r="D24" s="112"/>
      <c r="E24" s="54"/>
      <c r="F24" s="54"/>
      <c r="G24" s="54"/>
      <c r="H24" s="54"/>
      <c r="I24" s="54"/>
    </row>
    <row r="25" spans="1:9" s="1" customFormat="1" ht="12" customHeight="1">
      <c r="A25" s="559" t="s">
        <v>72</v>
      </c>
      <c r="B25" s="559"/>
      <c r="C25" s="560" t="s">
        <v>67</v>
      </c>
      <c r="D25" s="513">
        <v>0</v>
      </c>
      <c r="E25" s="48" t="s">
        <v>17</v>
      </c>
      <c r="F25" s="52">
        <v>255000</v>
      </c>
      <c r="G25" s="52">
        <v>3400</v>
      </c>
      <c r="H25" s="52">
        <v>3400</v>
      </c>
      <c r="I25" s="17">
        <v>3400</v>
      </c>
    </row>
    <row r="26" spans="1:9" s="1" customFormat="1" ht="12" customHeight="1">
      <c r="A26" s="559"/>
      <c r="B26" s="559"/>
      <c r="C26" s="560"/>
      <c r="D26" s="513"/>
      <c r="E26" s="45" t="s">
        <v>18</v>
      </c>
      <c r="F26" s="46"/>
      <c r="G26" s="47">
        <v>3399.99</v>
      </c>
      <c r="H26" s="47">
        <v>3400</v>
      </c>
      <c r="I26" s="18">
        <v>0</v>
      </c>
    </row>
    <row r="27" spans="1:9" s="1" customFormat="1" ht="12" customHeight="1">
      <c r="A27" s="559"/>
      <c r="B27" s="559"/>
      <c r="C27" s="560"/>
      <c r="D27" s="513"/>
      <c r="E27" s="45" t="s">
        <v>19</v>
      </c>
      <c r="F27" s="47" t="s">
        <v>20</v>
      </c>
      <c r="G27" s="47" t="s">
        <v>20</v>
      </c>
      <c r="H27" s="47" t="s">
        <v>20</v>
      </c>
      <c r="I27" s="18" t="s">
        <v>20</v>
      </c>
    </row>
    <row r="28" spans="1:9" s="1" customFormat="1" ht="12" customHeight="1">
      <c r="A28" s="559"/>
      <c r="B28" s="559"/>
      <c r="C28" s="560"/>
      <c r="D28" s="513"/>
      <c r="E28" s="50" t="s">
        <v>21</v>
      </c>
      <c r="F28" s="51">
        <v>257297.37</v>
      </c>
      <c r="G28" s="51">
        <v>3400</v>
      </c>
      <c r="H28" s="44"/>
      <c r="I28" s="19"/>
    </row>
    <row r="29" spans="1:9" s="1" customFormat="1" ht="7.5" customHeight="1">
      <c r="A29" s="558"/>
      <c r="B29" s="558"/>
      <c r="C29" s="113"/>
      <c r="D29" s="112"/>
      <c r="E29" s="54"/>
      <c r="F29" s="54"/>
      <c r="G29" s="54"/>
      <c r="H29" s="54"/>
      <c r="I29" s="54"/>
    </row>
    <row r="30" spans="1:9" s="1" customFormat="1" ht="12" customHeight="1">
      <c r="A30" s="559" t="s">
        <v>97</v>
      </c>
      <c r="B30" s="559"/>
      <c r="C30" s="560" t="s">
        <v>94</v>
      </c>
      <c r="D30" s="513">
        <v>0</v>
      </c>
      <c r="E30" s="48" t="s">
        <v>17</v>
      </c>
      <c r="F30" s="52">
        <v>307677.04000000004</v>
      </c>
      <c r="G30" s="52">
        <v>6000</v>
      </c>
      <c r="H30" s="52">
        <v>6000</v>
      </c>
      <c r="I30" s="17">
        <v>6000</v>
      </c>
    </row>
    <row r="31" spans="1:9" s="1" customFormat="1" ht="12" customHeight="1">
      <c r="A31" s="559"/>
      <c r="B31" s="559"/>
      <c r="C31" s="560"/>
      <c r="D31" s="513"/>
      <c r="E31" s="45" t="s">
        <v>18</v>
      </c>
      <c r="F31" s="46"/>
      <c r="G31" s="47">
        <v>0</v>
      </c>
      <c r="H31" s="47">
        <v>0</v>
      </c>
      <c r="I31" s="18">
        <v>0</v>
      </c>
    </row>
    <row r="32" spans="1:9" s="1" customFormat="1" ht="12" customHeight="1">
      <c r="A32" s="559"/>
      <c r="B32" s="559"/>
      <c r="C32" s="560"/>
      <c r="D32" s="513"/>
      <c r="E32" s="45" t="s">
        <v>19</v>
      </c>
      <c r="F32" s="47" t="s">
        <v>20</v>
      </c>
      <c r="G32" s="47" t="s">
        <v>20</v>
      </c>
      <c r="H32" s="47" t="s">
        <v>20</v>
      </c>
      <c r="I32" s="18" t="s">
        <v>20</v>
      </c>
    </row>
    <row r="33" spans="1:9" s="1" customFormat="1" ht="12" customHeight="1">
      <c r="A33" s="559"/>
      <c r="B33" s="559"/>
      <c r="C33" s="560"/>
      <c r="D33" s="513"/>
      <c r="E33" s="50" t="s">
        <v>21</v>
      </c>
      <c r="F33" s="51">
        <v>412975.76</v>
      </c>
      <c r="G33" s="51">
        <v>6000</v>
      </c>
      <c r="H33" s="44"/>
      <c r="I33" s="19"/>
    </row>
    <row r="34" spans="1:9" s="1" customFormat="1" ht="7.5" customHeight="1">
      <c r="A34" s="558"/>
      <c r="B34" s="558"/>
      <c r="C34" s="113"/>
      <c r="D34" s="112"/>
      <c r="E34" s="54"/>
      <c r="F34" s="54"/>
      <c r="G34" s="54"/>
      <c r="H34" s="54"/>
      <c r="I34" s="54"/>
    </row>
    <row r="35" spans="1:9" s="1" customFormat="1" ht="12" customHeight="1">
      <c r="A35" s="559" t="s">
        <v>102</v>
      </c>
      <c r="B35" s="559"/>
      <c r="C35" s="560" t="s">
        <v>99</v>
      </c>
      <c r="D35" s="513">
        <v>0</v>
      </c>
      <c r="E35" s="48" t="s">
        <v>17</v>
      </c>
      <c r="F35" s="52">
        <v>61475.39</v>
      </c>
      <c r="G35" s="52">
        <v>5000</v>
      </c>
      <c r="H35" s="52">
        <v>5000</v>
      </c>
      <c r="I35" s="17">
        <v>5000</v>
      </c>
    </row>
    <row r="36" spans="1:9" s="1" customFormat="1" ht="12" customHeight="1">
      <c r="A36" s="559"/>
      <c r="B36" s="559"/>
      <c r="C36" s="560"/>
      <c r="D36" s="513"/>
      <c r="E36" s="45" t="s">
        <v>18</v>
      </c>
      <c r="F36" s="46"/>
      <c r="G36" s="47">
        <v>0</v>
      </c>
      <c r="H36" s="47">
        <v>0</v>
      </c>
      <c r="I36" s="18">
        <v>0</v>
      </c>
    </row>
    <row r="37" spans="1:9" s="1" customFormat="1" ht="12" customHeight="1">
      <c r="A37" s="559"/>
      <c r="B37" s="559"/>
      <c r="C37" s="560"/>
      <c r="D37" s="513"/>
      <c r="E37" s="45" t="s">
        <v>19</v>
      </c>
      <c r="F37" s="47" t="s">
        <v>20</v>
      </c>
      <c r="G37" s="47" t="s">
        <v>20</v>
      </c>
      <c r="H37" s="47" t="s">
        <v>20</v>
      </c>
      <c r="I37" s="18" t="s">
        <v>20</v>
      </c>
    </row>
    <row r="38" spans="1:9" s="1" customFormat="1" ht="12" customHeight="1">
      <c r="A38" s="559"/>
      <c r="B38" s="559"/>
      <c r="C38" s="560"/>
      <c r="D38" s="513"/>
      <c r="E38" s="50" t="s">
        <v>21</v>
      </c>
      <c r="F38" s="51">
        <v>261475.39</v>
      </c>
      <c r="G38" s="51">
        <v>5000</v>
      </c>
      <c r="H38" s="44"/>
      <c r="I38" s="19"/>
    </row>
    <row r="39" spans="1:9" s="1" customFormat="1" ht="7.5" customHeight="1">
      <c r="A39" s="558"/>
      <c r="B39" s="558"/>
      <c r="C39" s="113"/>
      <c r="D39" s="112"/>
      <c r="E39" s="54"/>
      <c r="F39" s="54"/>
      <c r="G39" s="54"/>
      <c r="H39" s="54"/>
      <c r="I39" s="54"/>
    </row>
    <row r="40" spans="1:9" s="1" customFormat="1" ht="12" customHeight="1">
      <c r="A40" s="559" t="s">
        <v>109</v>
      </c>
      <c r="B40" s="559"/>
      <c r="C40" s="560" t="s">
        <v>104</v>
      </c>
      <c r="D40" s="513">
        <v>0</v>
      </c>
      <c r="E40" s="48" t="s">
        <v>17</v>
      </c>
      <c r="F40" s="52">
        <v>150000</v>
      </c>
      <c r="G40" s="52">
        <v>150000</v>
      </c>
      <c r="H40" s="52">
        <v>150000</v>
      </c>
      <c r="I40" s="17">
        <v>150000</v>
      </c>
    </row>
    <row r="41" spans="1:9" s="1" customFormat="1" ht="12" customHeight="1">
      <c r="A41" s="559"/>
      <c r="B41" s="559"/>
      <c r="C41" s="560"/>
      <c r="D41" s="513"/>
      <c r="E41" s="45" t="s">
        <v>18</v>
      </c>
      <c r="F41" s="46"/>
      <c r="G41" s="47">
        <v>0</v>
      </c>
      <c r="H41" s="47">
        <v>0</v>
      </c>
      <c r="I41" s="18">
        <v>0</v>
      </c>
    </row>
    <row r="42" spans="1:9" s="1" customFormat="1" ht="12" customHeight="1">
      <c r="A42" s="559"/>
      <c r="B42" s="559"/>
      <c r="C42" s="560"/>
      <c r="D42" s="513"/>
      <c r="E42" s="45" t="s">
        <v>19</v>
      </c>
      <c r="F42" s="47" t="s">
        <v>20</v>
      </c>
      <c r="G42" s="47" t="s">
        <v>20</v>
      </c>
      <c r="H42" s="47" t="s">
        <v>20</v>
      </c>
      <c r="I42" s="18" t="s">
        <v>20</v>
      </c>
    </row>
    <row r="43" spans="1:9" s="1" customFormat="1" ht="12" customHeight="1">
      <c r="A43" s="559"/>
      <c r="B43" s="559"/>
      <c r="C43" s="560"/>
      <c r="D43" s="513"/>
      <c r="E43" s="50" t="s">
        <v>21</v>
      </c>
      <c r="F43" s="51">
        <v>150000</v>
      </c>
      <c r="G43" s="51">
        <v>150000</v>
      </c>
      <c r="H43" s="44"/>
      <c r="I43" s="19"/>
    </row>
    <row r="44" spans="1:9" s="1" customFormat="1" ht="7.5" customHeight="1">
      <c r="A44" s="558"/>
      <c r="B44" s="558"/>
      <c r="C44" s="113"/>
      <c r="D44" s="112"/>
      <c r="E44" s="54"/>
      <c r="F44" s="54"/>
      <c r="G44" s="54"/>
      <c r="H44" s="54"/>
      <c r="I44" s="54"/>
    </row>
    <row r="45" spans="1:9" s="1" customFormat="1" ht="12" customHeight="1">
      <c r="A45" s="559" t="s">
        <v>114</v>
      </c>
      <c r="B45" s="559"/>
      <c r="C45" s="560" t="s">
        <v>111</v>
      </c>
      <c r="D45" s="513">
        <v>0</v>
      </c>
      <c r="E45" s="48" t="s">
        <v>17</v>
      </c>
      <c r="F45" s="52">
        <v>62000</v>
      </c>
      <c r="G45" s="52">
        <v>62000</v>
      </c>
      <c r="H45" s="52">
        <v>62000</v>
      </c>
      <c r="I45" s="17">
        <v>62000</v>
      </c>
    </row>
    <row r="46" spans="1:9" s="1" customFormat="1" ht="12" customHeight="1">
      <c r="A46" s="559"/>
      <c r="B46" s="559"/>
      <c r="C46" s="560"/>
      <c r="D46" s="513"/>
      <c r="E46" s="45" t="s">
        <v>18</v>
      </c>
      <c r="F46" s="46"/>
      <c r="G46" s="47">
        <v>0</v>
      </c>
      <c r="H46" s="47">
        <v>0</v>
      </c>
      <c r="I46" s="18">
        <v>0</v>
      </c>
    </row>
    <row r="47" spans="1:9" s="1" customFormat="1" ht="12" customHeight="1">
      <c r="A47" s="559"/>
      <c r="B47" s="559"/>
      <c r="C47" s="560"/>
      <c r="D47" s="513"/>
      <c r="E47" s="45" t="s">
        <v>19</v>
      </c>
      <c r="F47" s="47" t="s">
        <v>20</v>
      </c>
      <c r="G47" s="47" t="s">
        <v>20</v>
      </c>
      <c r="H47" s="47" t="s">
        <v>20</v>
      </c>
      <c r="I47" s="18" t="s">
        <v>20</v>
      </c>
    </row>
    <row r="48" spans="1:9" s="1" customFormat="1" ht="12" customHeight="1">
      <c r="A48" s="559"/>
      <c r="B48" s="559"/>
      <c r="C48" s="560"/>
      <c r="D48" s="513"/>
      <c r="E48" s="50" t="s">
        <v>21</v>
      </c>
      <c r="F48" s="51">
        <v>62000</v>
      </c>
      <c r="G48" s="51">
        <v>62000</v>
      </c>
      <c r="H48" s="44"/>
      <c r="I48" s="19"/>
    </row>
    <row r="49" spans="1:9" s="1" customFormat="1" ht="7.5" customHeight="1">
      <c r="A49" s="558"/>
      <c r="B49" s="558"/>
      <c r="C49" s="113"/>
      <c r="D49" s="112"/>
      <c r="E49" s="54"/>
      <c r="F49" s="54"/>
      <c r="G49" s="54"/>
      <c r="H49" s="54"/>
      <c r="I49" s="54"/>
    </row>
    <row r="50" spans="1:9" s="1" customFormat="1" ht="12" customHeight="1">
      <c r="A50" s="559" t="s">
        <v>81</v>
      </c>
      <c r="B50" s="559"/>
      <c r="C50" s="560" t="s">
        <v>74</v>
      </c>
      <c r="D50" s="513">
        <v>0</v>
      </c>
      <c r="E50" s="48" t="s">
        <v>17</v>
      </c>
      <c r="F50" s="52">
        <v>3588407.23</v>
      </c>
      <c r="G50" s="52">
        <v>539820</v>
      </c>
      <c r="H50" s="52">
        <v>195000</v>
      </c>
      <c r="I50" s="17">
        <v>170410</v>
      </c>
    </row>
    <row r="51" spans="1:9" s="1" customFormat="1" ht="12" customHeight="1">
      <c r="A51" s="559"/>
      <c r="B51" s="559"/>
      <c r="C51" s="560"/>
      <c r="D51" s="513"/>
      <c r="E51" s="45" t="s">
        <v>18</v>
      </c>
      <c r="F51" s="46"/>
      <c r="G51" s="47">
        <v>0</v>
      </c>
      <c r="H51" s="47">
        <v>0</v>
      </c>
      <c r="I51" s="18">
        <v>0</v>
      </c>
    </row>
    <row r="52" spans="1:9" s="1" customFormat="1" ht="12" customHeight="1">
      <c r="A52" s="559"/>
      <c r="B52" s="559"/>
      <c r="C52" s="560"/>
      <c r="D52" s="513"/>
      <c r="E52" s="45" t="s">
        <v>19</v>
      </c>
      <c r="F52" s="47" t="s">
        <v>20</v>
      </c>
      <c r="G52" s="47" t="s">
        <v>20</v>
      </c>
      <c r="H52" s="47" t="s">
        <v>20</v>
      </c>
      <c r="I52" s="18" t="s">
        <v>20</v>
      </c>
    </row>
    <row r="53" spans="1:9" s="1" customFormat="1" ht="12" customHeight="1">
      <c r="A53" s="559"/>
      <c r="B53" s="559"/>
      <c r="C53" s="560"/>
      <c r="D53" s="513"/>
      <c r="E53" s="50" t="s">
        <v>21</v>
      </c>
      <c r="F53" s="51">
        <v>3588407.23</v>
      </c>
      <c r="G53" s="51">
        <v>539820</v>
      </c>
      <c r="H53" s="44"/>
      <c r="I53" s="19"/>
    </row>
    <row r="54" spans="1:9" s="1" customFormat="1" ht="7.5" customHeight="1">
      <c r="A54" s="558"/>
      <c r="B54" s="558"/>
      <c r="C54" s="113"/>
      <c r="D54" s="112"/>
      <c r="E54" s="54"/>
      <c r="F54" s="54"/>
      <c r="G54" s="54"/>
      <c r="H54" s="54"/>
      <c r="I54" s="54"/>
    </row>
    <row r="55" spans="1:9" s="1" customFormat="1" ht="12" customHeight="1">
      <c r="A55" s="559" t="s">
        <v>88</v>
      </c>
      <c r="B55" s="559"/>
      <c r="C55" s="560" t="s">
        <v>83</v>
      </c>
      <c r="D55" s="513">
        <v>55000</v>
      </c>
      <c r="E55" s="48" t="s">
        <v>17</v>
      </c>
      <c r="F55" s="52">
        <v>5173850</v>
      </c>
      <c r="G55" s="52">
        <v>4799300</v>
      </c>
      <c r="H55" s="52">
        <v>4798250</v>
      </c>
      <c r="I55" s="17">
        <v>4798250</v>
      </c>
    </row>
    <row r="56" spans="1:9" s="1" customFormat="1" ht="12" customHeight="1">
      <c r="A56" s="559"/>
      <c r="B56" s="559"/>
      <c r="C56" s="560"/>
      <c r="D56" s="513"/>
      <c r="E56" s="45" t="s">
        <v>18</v>
      </c>
      <c r="F56" s="46"/>
      <c r="G56" s="47">
        <v>0</v>
      </c>
      <c r="H56" s="47">
        <v>0</v>
      </c>
      <c r="I56" s="18">
        <v>0</v>
      </c>
    </row>
    <row r="57" spans="1:9" s="1" customFormat="1" ht="12" customHeight="1">
      <c r="A57" s="559"/>
      <c r="B57" s="559"/>
      <c r="C57" s="560"/>
      <c r="D57" s="513"/>
      <c r="E57" s="45" t="s">
        <v>19</v>
      </c>
      <c r="F57" s="47" t="s">
        <v>20</v>
      </c>
      <c r="G57" s="47" t="s">
        <v>20</v>
      </c>
      <c r="H57" s="47" t="s">
        <v>20</v>
      </c>
      <c r="I57" s="18" t="s">
        <v>20</v>
      </c>
    </row>
    <row r="58" spans="1:9" s="1" customFormat="1" ht="12" customHeight="1">
      <c r="A58" s="559"/>
      <c r="B58" s="559"/>
      <c r="C58" s="560"/>
      <c r="D58" s="513"/>
      <c r="E58" s="50" t="s">
        <v>21</v>
      </c>
      <c r="F58" s="51">
        <v>5215144.68</v>
      </c>
      <c r="G58" s="51">
        <v>4854300</v>
      </c>
      <c r="H58" s="44"/>
      <c r="I58" s="19"/>
    </row>
    <row r="59" spans="1:9" s="1" customFormat="1" ht="7.5" customHeight="1">
      <c r="A59" s="558"/>
      <c r="B59" s="558"/>
      <c r="C59" s="113"/>
      <c r="D59" s="112"/>
      <c r="E59" s="54"/>
      <c r="F59" s="54"/>
      <c r="G59" s="54"/>
      <c r="H59" s="54"/>
      <c r="I59" s="54"/>
    </row>
    <row r="60" spans="1:9" s="1" customFormat="1" ht="12" customHeight="1">
      <c r="A60" s="557" t="s">
        <v>89</v>
      </c>
      <c r="B60" s="557"/>
      <c r="C60" s="551"/>
      <c r="D60" s="513">
        <v>2489144</v>
      </c>
      <c r="E60" s="48" t="s">
        <v>17</v>
      </c>
      <c r="F60" s="52">
        <v>35452752.830000006</v>
      </c>
      <c r="G60" s="52">
        <v>30328701.500000004</v>
      </c>
      <c r="H60" s="52">
        <v>28221180</v>
      </c>
      <c r="I60" s="17">
        <v>28006180.000000004</v>
      </c>
    </row>
    <row r="61" spans="1:9" s="1" customFormat="1" ht="12" customHeight="1">
      <c r="A61" s="557"/>
      <c r="B61" s="557"/>
      <c r="C61" s="551"/>
      <c r="D61" s="513"/>
      <c r="E61" s="45" t="s">
        <v>18</v>
      </c>
      <c r="F61" s="46"/>
      <c r="G61" s="47">
        <v>3546801.4700000007</v>
      </c>
      <c r="H61" s="47">
        <v>2129642.64</v>
      </c>
      <c r="I61" s="18">
        <v>200797.59</v>
      </c>
    </row>
    <row r="62" spans="1:9" s="1" customFormat="1" ht="12" customHeight="1">
      <c r="A62" s="557"/>
      <c r="B62" s="557"/>
      <c r="C62" s="551"/>
      <c r="D62" s="513"/>
      <c r="E62" s="45" t="s">
        <v>19</v>
      </c>
      <c r="F62" s="47">
        <v>187106.38</v>
      </c>
      <c r="G62" s="47">
        <v>591.92000000000007</v>
      </c>
      <c r="H62" s="47">
        <v>0</v>
      </c>
      <c r="I62" s="18">
        <v>0</v>
      </c>
    </row>
    <row r="63" spans="1:9" s="1" customFormat="1" ht="12" customHeight="1">
      <c r="A63" s="557"/>
      <c r="B63" s="557"/>
      <c r="C63" s="551"/>
      <c r="D63" s="513"/>
      <c r="E63" s="50" t="s">
        <v>21</v>
      </c>
      <c r="F63" s="51">
        <v>37103200.029999994</v>
      </c>
      <c r="G63" s="51">
        <v>32817253.580000002</v>
      </c>
      <c r="H63" s="44"/>
      <c r="I63" s="19"/>
    </row>
    <row r="64" spans="1:9" s="1" customFormat="1" ht="8.25" customHeight="1"/>
    <row r="65" spans="1:9" s="1" customFormat="1" ht="12" customHeight="1">
      <c r="A65" s="557" t="s">
        <v>90</v>
      </c>
      <c r="B65" s="557"/>
      <c r="C65" s="557"/>
      <c r="D65" s="513">
        <v>2489144</v>
      </c>
      <c r="E65" s="48" t="s">
        <v>17</v>
      </c>
      <c r="F65" s="49">
        <v>35452752.830000006</v>
      </c>
      <c r="G65" s="49">
        <v>30328701.500000004</v>
      </c>
      <c r="H65" s="49">
        <v>28221180</v>
      </c>
      <c r="I65" s="111">
        <v>28006180.000000004</v>
      </c>
    </row>
    <row r="66" spans="1:9" s="1" customFormat="1" ht="12" customHeight="1">
      <c r="A66" s="557"/>
      <c r="B66" s="557"/>
      <c r="C66" s="557"/>
      <c r="D66" s="513"/>
      <c r="E66" s="45" t="s">
        <v>18</v>
      </c>
      <c r="F66" s="46"/>
      <c r="G66" s="47">
        <v>3546801.4700000007</v>
      </c>
      <c r="H66" s="47">
        <v>2129642.64</v>
      </c>
      <c r="I66" s="18">
        <v>200797.59</v>
      </c>
    </row>
    <row r="67" spans="1:9" s="1" customFormat="1" ht="12" customHeight="1">
      <c r="A67" s="557"/>
      <c r="B67" s="557"/>
      <c r="C67" s="557"/>
      <c r="D67" s="513"/>
      <c r="E67" s="45" t="s">
        <v>19</v>
      </c>
      <c r="F67" s="47">
        <v>187106.38</v>
      </c>
      <c r="G67" s="47">
        <v>591.92000000000007</v>
      </c>
      <c r="H67" s="47">
        <v>0</v>
      </c>
      <c r="I67" s="18">
        <v>0</v>
      </c>
    </row>
    <row r="68" spans="1:9" s="1" customFormat="1" ht="12" customHeight="1">
      <c r="A68" s="557"/>
      <c r="B68" s="557"/>
      <c r="C68" s="557"/>
      <c r="D68" s="513"/>
      <c r="E68" s="50" t="s">
        <v>21</v>
      </c>
      <c r="F68" s="51">
        <v>37103200.029999994</v>
      </c>
      <c r="G68" s="51">
        <v>32817253.580000002</v>
      </c>
      <c r="H68" s="44"/>
      <c r="I68" s="19"/>
    </row>
  </sheetData>
  <mergeCells count="49">
    <mergeCell ref="A4:B4"/>
    <mergeCell ref="A7:B7"/>
    <mergeCell ref="A8:B8"/>
    <mergeCell ref="A10:B13"/>
    <mergeCell ref="C10:C13"/>
    <mergeCell ref="D10:D13"/>
    <mergeCell ref="A14:B14"/>
    <mergeCell ref="A15:B18"/>
    <mergeCell ref="C15:C18"/>
    <mergeCell ref="D15:D18"/>
    <mergeCell ref="A19:B19"/>
    <mergeCell ref="A20:B23"/>
    <mergeCell ref="C20:C23"/>
    <mergeCell ref="D20:D23"/>
    <mergeCell ref="A24:B24"/>
    <mergeCell ref="A25:B28"/>
    <mergeCell ref="C25:C28"/>
    <mergeCell ref="D25:D28"/>
    <mergeCell ref="A29:B29"/>
    <mergeCell ref="A30:B33"/>
    <mergeCell ref="C30:C33"/>
    <mergeCell ref="D30:D33"/>
    <mergeCell ref="A34:B34"/>
    <mergeCell ref="A35:B38"/>
    <mergeCell ref="C35:C38"/>
    <mergeCell ref="D35:D38"/>
    <mergeCell ref="A39:B39"/>
    <mergeCell ref="A40:B43"/>
    <mergeCell ref="C40:C43"/>
    <mergeCell ref="D40:D43"/>
    <mergeCell ref="D60:D63"/>
    <mergeCell ref="A44:B44"/>
    <mergeCell ref="A45:B48"/>
    <mergeCell ref="C45:C48"/>
    <mergeCell ref="D45:D48"/>
    <mergeCell ref="A49:B49"/>
    <mergeCell ref="A50:B53"/>
    <mergeCell ref="C50:C53"/>
    <mergeCell ref="D50:D53"/>
    <mergeCell ref="A65:C68"/>
    <mergeCell ref="D65:D68"/>
    <mergeCell ref="A2:J2"/>
    <mergeCell ref="A54:B54"/>
    <mergeCell ref="A55:B58"/>
    <mergeCell ref="C55:C58"/>
    <mergeCell ref="D55:D58"/>
    <mergeCell ref="A59:B59"/>
    <mergeCell ref="A60:B63"/>
    <mergeCell ref="C60:C63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4"/>
  <sheetViews>
    <sheetView workbookViewId="0"/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481" t="s">
        <v>177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0" s="1" customFormat="1" ht="10.5" customHeight="1"/>
    <row r="4" spans="1:10" s="1" customFormat="1" ht="36" customHeight="1">
      <c r="A4" s="484" t="s">
        <v>166</v>
      </c>
      <c r="B4" s="484"/>
      <c r="C4" s="35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561"/>
      <c r="B7" s="561"/>
      <c r="C7" s="53" t="s">
        <v>7</v>
      </c>
      <c r="D7" s="116"/>
      <c r="E7" s="116"/>
      <c r="F7" s="115">
        <v>0</v>
      </c>
      <c r="G7" s="97">
        <v>0</v>
      </c>
      <c r="H7" s="97">
        <v>0</v>
      </c>
      <c r="I7" s="114">
        <v>0</v>
      </c>
    </row>
    <row r="8" spans="1:10" s="1" customFormat="1" ht="19.5" customHeight="1">
      <c r="A8" s="561"/>
      <c r="B8" s="561"/>
      <c r="C8" s="53" t="s">
        <v>92</v>
      </c>
      <c r="D8" s="116"/>
      <c r="E8" s="116"/>
      <c r="F8" s="115">
        <v>0</v>
      </c>
      <c r="G8" s="97">
        <v>0</v>
      </c>
      <c r="H8" s="97">
        <v>0</v>
      </c>
      <c r="I8" s="114">
        <v>0</v>
      </c>
    </row>
    <row r="9" spans="1:10" s="1" customFormat="1" ht="7.5" customHeight="1"/>
    <row r="10" spans="1:10" s="1" customFormat="1" ht="12" customHeight="1">
      <c r="A10" s="563" t="s">
        <v>176</v>
      </c>
      <c r="B10" s="563"/>
      <c r="C10" s="560" t="s">
        <v>175</v>
      </c>
      <c r="D10" s="513">
        <v>2004761</v>
      </c>
      <c r="E10" s="48" t="s">
        <v>17</v>
      </c>
      <c r="F10" s="52">
        <v>27586937.82</v>
      </c>
      <c r="G10" s="52">
        <v>24640145.5</v>
      </c>
      <c r="H10" s="52">
        <v>22813274</v>
      </c>
      <c r="I10" s="17">
        <v>22653774.000000004</v>
      </c>
    </row>
    <row r="11" spans="1:10" s="1" customFormat="1" ht="12" customHeight="1">
      <c r="A11" s="563"/>
      <c r="B11" s="563"/>
      <c r="C11" s="560"/>
      <c r="D11" s="513"/>
      <c r="E11" s="45" t="s">
        <v>18</v>
      </c>
      <c r="F11" s="46"/>
      <c r="G11" s="47">
        <v>3434809.43</v>
      </c>
      <c r="H11" s="47">
        <v>2116866.1399999997</v>
      </c>
      <c r="I11" s="18">
        <v>200797.59</v>
      </c>
    </row>
    <row r="12" spans="1:10" s="1" customFormat="1" ht="12" customHeight="1">
      <c r="A12" s="563"/>
      <c r="B12" s="563"/>
      <c r="C12" s="560"/>
      <c r="D12" s="513"/>
      <c r="E12" s="45" t="s">
        <v>19</v>
      </c>
      <c r="F12" s="47">
        <v>806.37999999999988</v>
      </c>
      <c r="G12" s="47">
        <v>591.92000000000007</v>
      </c>
      <c r="H12" s="47">
        <v>0</v>
      </c>
      <c r="I12" s="18">
        <v>0</v>
      </c>
    </row>
    <row r="13" spans="1:10" s="1" customFormat="1" ht="12" customHeight="1">
      <c r="A13" s="563"/>
      <c r="B13" s="563"/>
      <c r="C13" s="560"/>
      <c r="D13" s="513"/>
      <c r="E13" s="50" t="s">
        <v>21</v>
      </c>
      <c r="F13" s="51">
        <v>29174004.07</v>
      </c>
      <c r="G13" s="51">
        <v>26644314.579999998</v>
      </c>
      <c r="H13" s="44"/>
      <c r="I13" s="19"/>
    </row>
    <row r="14" spans="1:10" s="1" customFormat="1" ht="3.75" customHeight="1">
      <c r="A14" s="562"/>
      <c r="B14" s="562"/>
      <c r="C14" s="113"/>
      <c r="D14" s="112"/>
      <c r="E14" s="54"/>
      <c r="F14" s="54"/>
      <c r="G14" s="54"/>
      <c r="H14" s="54"/>
      <c r="I14" s="54"/>
    </row>
    <row r="15" spans="1:10" s="1" customFormat="1" ht="12" customHeight="1">
      <c r="A15" s="563" t="s">
        <v>174</v>
      </c>
      <c r="B15" s="563"/>
      <c r="C15" s="560" t="s">
        <v>173</v>
      </c>
      <c r="D15" s="513">
        <v>429383</v>
      </c>
      <c r="E15" s="48" t="s">
        <v>17</v>
      </c>
      <c r="F15" s="52">
        <v>2691965.01</v>
      </c>
      <c r="G15" s="52">
        <v>889256</v>
      </c>
      <c r="H15" s="52">
        <v>609656</v>
      </c>
      <c r="I15" s="17">
        <v>554156</v>
      </c>
    </row>
    <row r="16" spans="1:10" s="1" customFormat="1" ht="12" customHeight="1">
      <c r="A16" s="563"/>
      <c r="B16" s="563"/>
      <c r="C16" s="560"/>
      <c r="D16" s="513"/>
      <c r="E16" s="45" t="s">
        <v>18</v>
      </c>
      <c r="F16" s="46"/>
      <c r="G16" s="47">
        <v>111992.04</v>
      </c>
      <c r="H16" s="47">
        <v>12776.5</v>
      </c>
      <c r="I16" s="18">
        <v>0</v>
      </c>
    </row>
    <row r="17" spans="1:9" s="1" customFormat="1" ht="12" customHeight="1">
      <c r="A17" s="563"/>
      <c r="B17" s="563"/>
      <c r="C17" s="560"/>
      <c r="D17" s="513"/>
      <c r="E17" s="45" t="s">
        <v>19</v>
      </c>
      <c r="F17" s="47">
        <v>186300</v>
      </c>
      <c r="G17" s="47">
        <v>0</v>
      </c>
      <c r="H17" s="47">
        <v>0</v>
      </c>
      <c r="I17" s="18">
        <v>0</v>
      </c>
    </row>
    <row r="18" spans="1:9" s="1" customFormat="1" ht="12" customHeight="1">
      <c r="A18" s="563"/>
      <c r="B18" s="563"/>
      <c r="C18" s="560"/>
      <c r="D18" s="513"/>
      <c r="E18" s="50" t="s">
        <v>21</v>
      </c>
      <c r="F18" s="51">
        <v>2714051.28</v>
      </c>
      <c r="G18" s="51">
        <v>1318639</v>
      </c>
      <c r="H18" s="44"/>
      <c r="I18" s="19"/>
    </row>
    <row r="19" spans="1:9" s="1" customFormat="1" ht="3.75" customHeight="1">
      <c r="A19" s="562"/>
      <c r="B19" s="562"/>
      <c r="C19" s="113"/>
      <c r="D19" s="112"/>
      <c r="E19" s="54"/>
      <c r="F19" s="54"/>
      <c r="G19" s="54"/>
      <c r="H19" s="54"/>
      <c r="I19" s="54"/>
    </row>
    <row r="20" spans="1:9" s="1" customFormat="1" ht="12" customHeight="1">
      <c r="A20" s="563" t="s">
        <v>172</v>
      </c>
      <c r="B20" s="563"/>
      <c r="C20" s="560" t="s">
        <v>171</v>
      </c>
      <c r="D20" s="513">
        <v>55000</v>
      </c>
      <c r="E20" s="48" t="s">
        <v>17</v>
      </c>
      <c r="F20" s="52">
        <v>5173850</v>
      </c>
      <c r="G20" s="52">
        <v>4799300</v>
      </c>
      <c r="H20" s="52">
        <v>4798250</v>
      </c>
      <c r="I20" s="17">
        <v>4798250</v>
      </c>
    </row>
    <row r="21" spans="1:9" s="1" customFormat="1" ht="12" customHeight="1">
      <c r="A21" s="563"/>
      <c r="B21" s="563"/>
      <c r="C21" s="560"/>
      <c r="D21" s="513"/>
      <c r="E21" s="45" t="s">
        <v>18</v>
      </c>
      <c r="F21" s="46"/>
      <c r="G21" s="47">
        <v>0</v>
      </c>
      <c r="H21" s="47">
        <v>0</v>
      </c>
      <c r="I21" s="18">
        <v>0</v>
      </c>
    </row>
    <row r="22" spans="1:9" s="1" customFormat="1" ht="12" customHeight="1">
      <c r="A22" s="563"/>
      <c r="B22" s="563"/>
      <c r="C22" s="560"/>
      <c r="D22" s="513"/>
      <c r="E22" s="45" t="s">
        <v>19</v>
      </c>
      <c r="F22" s="47" t="s">
        <v>20</v>
      </c>
      <c r="G22" s="47" t="s">
        <v>20</v>
      </c>
      <c r="H22" s="47" t="s">
        <v>20</v>
      </c>
      <c r="I22" s="18" t="s">
        <v>20</v>
      </c>
    </row>
    <row r="23" spans="1:9" s="1" customFormat="1" ht="12" customHeight="1">
      <c r="A23" s="563"/>
      <c r="B23" s="563"/>
      <c r="C23" s="560"/>
      <c r="D23" s="513"/>
      <c r="E23" s="50" t="s">
        <v>21</v>
      </c>
      <c r="F23" s="51">
        <v>5215144.68</v>
      </c>
      <c r="G23" s="51">
        <v>4854300</v>
      </c>
      <c r="H23" s="44"/>
      <c r="I23" s="19"/>
    </row>
    <row r="24" spans="1:9" s="1" customFormat="1" ht="3.75" customHeight="1">
      <c r="A24" s="562"/>
      <c r="B24" s="562"/>
      <c r="C24" s="113"/>
      <c r="D24" s="112"/>
      <c r="E24" s="54"/>
      <c r="F24" s="54"/>
      <c r="G24" s="54"/>
      <c r="H24" s="54"/>
      <c r="I24" s="54"/>
    </row>
    <row r="25" spans="1:9" s="1" customFormat="1" ht="3" customHeight="1"/>
    <row r="26" spans="1:9" s="1" customFormat="1" ht="12" customHeight="1">
      <c r="A26" s="478" t="s">
        <v>170</v>
      </c>
      <c r="B26" s="478"/>
      <c r="C26" s="478"/>
      <c r="D26" s="513">
        <v>2489144</v>
      </c>
      <c r="E26" s="48" t="s">
        <v>17</v>
      </c>
      <c r="F26" s="52">
        <v>35452752.830000006</v>
      </c>
      <c r="G26" s="52">
        <v>30328701.500000004</v>
      </c>
      <c r="H26" s="52">
        <v>28221180</v>
      </c>
      <c r="I26" s="17">
        <v>28006180.000000004</v>
      </c>
    </row>
    <row r="27" spans="1:9" s="1" customFormat="1" ht="12" customHeight="1">
      <c r="A27" s="478"/>
      <c r="B27" s="478"/>
      <c r="C27" s="478"/>
      <c r="D27" s="513"/>
      <c r="E27" s="45" t="s">
        <v>18</v>
      </c>
      <c r="F27" s="46"/>
      <c r="G27" s="47">
        <v>3546801.4700000007</v>
      </c>
      <c r="H27" s="47">
        <v>2129642.64</v>
      </c>
      <c r="I27" s="18">
        <v>200797.59</v>
      </c>
    </row>
    <row r="28" spans="1:9" s="1" customFormat="1" ht="12" customHeight="1">
      <c r="A28" s="478"/>
      <c r="B28" s="478"/>
      <c r="C28" s="478"/>
      <c r="D28" s="513"/>
      <c r="E28" s="45" t="s">
        <v>19</v>
      </c>
      <c r="F28" s="47">
        <v>187106.38</v>
      </c>
      <c r="G28" s="47">
        <v>591.92000000000007</v>
      </c>
      <c r="H28" s="47">
        <v>0</v>
      </c>
      <c r="I28" s="18">
        <v>0</v>
      </c>
    </row>
    <row r="29" spans="1:9" s="1" customFormat="1" ht="12" customHeight="1">
      <c r="A29" s="478"/>
      <c r="B29" s="478"/>
      <c r="C29" s="478"/>
      <c r="D29" s="513"/>
      <c r="E29" s="50" t="s">
        <v>21</v>
      </c>
      <c r="F29" s="51">
        <v>37103200.029999994</v>
      </c>
      <c r="G29" s="51">
        <v>32817253.580000002</v>
      </c>
      <c r="H29" s="44"/>
      <c r="I29" s="19"/>
    </row>
    <row r="30" spans="1:9" s="1" customFormat="1" ht="6.75" customHeight="1"/>
    <row r="31" spans="1:9" s="1" customFormat="1" ht="12" customHeight="1">
      <c r="A31" s="478" t="s">
        <v>90</v>
      </c>
      <c r="B31" s="478"/>
      <c r="C31" s="478"/>
      <c r="D31" s="513">
        <v>2489144</v>
      </c>
      <c r="E31" s="48" t="s">
        <v>17</v>
      </c>
      <c r="F31" s="49">
        <v>35452752.830000006</v>
      </c>
      <c r="G31" s="49">
        <v>30328701.500000004</v>
      </c>
      <c r="H31" s="49">
        <v>28221180</v>
      </c>
      <c r="I31" s="111">
        <v>28006180.000000004</v>
      </c>
    </row>
    <row r="32" spans="1:9" s="1" customFormat="1" ht="12" customHeight="1">
      <c r="A32" s="478"/>
      <c r="B32" s="478"/>
      <c r="C32" s="478"/>
      <c r="D32" s="513"/>
      <c r="E32" s="45" t="s">
        <v>18</v>
      </c>
      <c r="F32" s="46"/>
      <c r="G32" s="47">
        <v>3546801.4700000007</v>
      </c>
      <c r="H32" s="47">
        <v>2129642.64</v>
      </c>
      <c r="I32" s="18">
        <v>200797.59</v>
      </c>
    </row>
    <row r="33" spans="1:9" s="1" customFormat="1" ht="12" customHeight="1">
      <c r="A33" s="478"/>
      <c r="B33" s="478"/>
      <c r="C33" s="478"/>
      <c r="D33" s="513"/>
      <c r="E33" s="45" t="s">
        <v>19</v>
      </c>
      <c r="F33" s="47">
        <v>187106.38</v>
      </c>
      <c r="G33" s="47">
        <v>591.92000000000007</v>
      </c>
      <c r="H33" s="47">
        <v>0</v>
      </c>
      <c r="I33" s="18">
        <v>0</v>
      </c>
    </row>
    <row r="34" spans="1:9" s="1" customFormat="1" ht="12" customHeight="1">
      <c r="A34" s="478"/>
      <c r="B34" s="478"/>
      <c r="C34" s="478"/>
      <c r="D34" s="513"/>
      <c r="E34" s="50" t="s">
        <v>21</v>
      </c>
      <c r="F34" s="51">
        <v>37103200.029999994</v>
      </c>
      <c r="G34" s="51">
        <v>32817253.580000002</v>
      </c>
      <c r="H34" s="44"/>
      <c r="I34" s="19"/>
    </row>
  </sheetData>
  <mergeCells count="20">
    <mergeCell ref="A19:B19"/>
    <mergeCell ref="A20:B23"/>
    <mergeCell ref="C20:C23"/>
    <mergeCell ref="D20:D23"/>
    <mergeCell ref="A4:B4"/>
    <mergeCell ref="A7:B7"/>
    <mergeCell ref="A8:B8"/>
    <mergeCell ref="A10:B13"/>
    <mergeCell ref="C10:C13"/>
    <mergeCell ref="D10:D13"/>
    <mergeCell ref="A24:B24"/>
    <mergeCell ref="A26:C29"/>
    <mergeCell ref="D26:D29"/>
    <mergeCell ref="A31:C34"/>
    <mergeCell ref="D31:D34"/>
    <mergeCell ref="A2:J2"/>
    <mergeCell ref="A14:B14"/>
    <mergeCell ref="A15:B18"/>
    <mergeCell ref="C15:C18"/>
    <mergeCell ref="D15:D18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zoomScale="60" zoomScaleNormal="100" workbookViewId="0">
      <selection activeCell="O13" sqref="O13"/>
    </sheetView>
  </sheetViews>
  <sheetFormatPr defaultRowHeight="13.2"/>
  <cols>
    <col min="1" max="1" width="28.88671875" customWidth="1"/>
    <col min="2" max="2" width="21.33203125" customWidth="1"/>
    <col min="3" max="5" width="14.88671875" customWidth="1"/>
    <col min="6" max="6" width="1.6640625" customWidth="1"/>
    <col min="7" max="7" width="20.44140625" customWidth="1"/>
    <col min="8" max="11" width="16.44140625" customWidth="1"/>
  </cols>
  <sheetData>
    <row r="1" spans="1:11">
      <c r="A1" s="564" t="s">
        <v>178</v>
      </c>
      <c r="B1" s="564"/>
      <c r="C1" s="564"/>
      <c r="D1" s="564"/>
      <c r="E1" s="564"/>
      <c r="F1" s="564"/>
      <c r="G1" s="564"/>
      <c r="H1" s="564"/>
      <c r="I1" s="564"/>
      <c r="J1" s="564"/>
      <c r="K1" s="117"/>
    </row>
    <row r="2" spans="1:1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0.399999999999999">
      <c r="A3" s="118" t="s">
        <v>179</v>
      </c>
      <c r="B3" s="119" t="s">
        <v>180</v>
      </c>
      <c r="C3" s="119" t="s">
        <v>181</v>
      </c>
      <c r="D3" s="119" t="s">
        <v>182</v>
      </c>
      <c r="E3" s="119" t="s">
        <v>183</v>
      </c>
      <c r="F3" s="117"/>
      <c r="G3" s="118" t="s">
        <v>184</v>
      </c>
      <c r="H3" s="119" t="s">
        <v>180</v>
      </c>
      <c r="I3" s="119" t="s">
        <v>181</v>
      </c>
      <c r="J3" s="119" t="s">
        <v>182</v>
      </c>
      <c r="K3" s="119" t="s">
        <v>183</v>
      </c>
    </row>
    <row r="4" spans="1:11">
      <c r="A4" s="120"/>
      <c r="B4" s="121"/>
      <c r="C4" s="121"/>
      <c r="D4" s="121"/>
      <c r="E4" s="121"/>
      <c r="F4" s="117"/>
      <c r="G4" s="120"/>
      <c r="H4" s="121"/>
      <c r="I4" s="121"/>
      <c r="J4" s="121"/>
      <c r="K4" s="121"/>
    </row>
    <row r="5" spans="1:11" ht="20.399999999999999">
      <c r="A5" s="122" t="s">
        <v>185</v>
      </c>
      <c r="B5" s="123">
        <v>6000000</v>
      </c>
      <c r="C5" s="121"/>
      <c r="D5" s="121"/>
      <c r="E5" s="121"/>
      <c r="F5" s="117"/>
      <c r="G5" s="120"/>
      <c r="H5" s="121"/>
      <c r="I5" s="121"/>
      <c r="J5" s="121"/>
      <c r="K5" s="121"/>
    </row>
    <row r="6" spans="1:11" ht="20.399999999999999">
      <c r="A6" s="122" t="s">
        <v>186</v>
      </c>
      <c r="B6" s="121"/>
      <c r="C6" s="123">
        <v>0</v>
      </c>
      <c r="D6" s="123">
        <v>0</v>
      </c>
      <c r="E6" s="123">
        <v>0</v>
      </c>
      <c r="F6" s="117"/>
      <c r="G6" s="122" t="s">
        <v>187</v>
      </c>
      <c r="H6" s="121"/>
      <c r="I6" s="123">
        <v>0</v>
      </c>
      <c r="J6" s="123">
        <v>0</v>
      </c>
      <c r="K6" s="123">
        <v>0</v>
      </c>
    </row>
    <row r="7" spans="1:11" ht="30.6">
      <c r="A7" s="124" t="s">
        <v>188</v>
      </c>
      <c r="B7" s="121"/>
      <c r="C7" s="125" t="s">
        <v>20</v>
      </c>
      <c r="D7" s="125" t="s">
        <v>20</v>
      </c>
      <c r="E7" s="125" t="s">
        <v>20</v>
      </c>
      <c r="F7" s="117"/>
      <c r="G7" s="126" t="s">
        <v>189</v>
      </c>
      <c r="H7" s="121"/>
      <c r="I7" s="123">
        <v>0</v>
      </c>
      <c r="J7" s="123">
        <v>0</v>
      </c>
      <c r="K7" s="123">
        <v>0</v>
      </c>
    </row>
    <row r="8" spans="1:11">
      <c r="A8" s="127" t="s">
        <v>190</v>
      </c>
      <c r="B8" s="121"/>
      <c r="C8" s="123">
        <v>187106.38</v>
      </c>
      <c r="D8" s="123">
        <v>591.91999999999996</v>
      </c>
      <c r="E8" s="123">
        <v>0</v>
      </c>
      <c r="F8" s="117"/>
      <c r="G8" s="120"/>
      <c r="H8" s="121"/>
      <c r="I8" s="121"/>
      <c r="J8" s="121"/>
      <c r="K8" s="121"/>
    </row>
    <row r="9" spans="1:11">
      <c r="A9" s="120"/>
      <c r="B9" s="128"/>
      <c r="C9" s="129"/>
      <c r="D9" s="129"/>
      <c r="E9" s="129"/>
      <c r="F9" s="117"/>
      <c r="G9" s="130" t="s">
        <v>191</v>
      </c>
      <c r="H9" s="131">
        <v>26644314.579999998</v>
      </c>
      <c r="I9" s="132">
        <f>24642645.5-2500</f>
        <v>24640145.5</v>
      </c>
      <c r="J9" s="132">
        <f>22815774-2500</f>
        <v>22813274</v>
      </c>
      <c r="K9" s="132">
        <f>22656274-2500</f>
        <v>22653774</v>
      </c>
    </row>
    <row r="10" spans="1:11" ht="20.399999999999999">
      <c r="A10" s="133" t="s">
        <v>192</v>
      </c>
      <c r="B10" s="123" t="s">
        <v>20</v>
      </c>
      <c r="C10" s="123" t="s">
        <v>20</v>
      </c>
      <c r="D10" s="123" t="s">
        <v>20</v>
      </c>
      <c r="E10" s="123" t="s">
        <v>20</v>
      </c>
      <c r="F10" s="117"/>
      <c r="G10" s="134" t="s">
        <v>193</v>
      </c>
      <c r="H10" s="135"/>
      <c r="I10" s="125">
        <v>591.91999999999996</v>
      </c>
      <c r="J10" s="125">
        <v>0</v>
      </c>
      <c r="K10" s="125">
        <v>0</v>
      </c>
    </row>
    <row r="11" spans="1:11">
      <c r="A11" s="133" t="s">
        <v>194</v>
      </c>
      <c r="B11" s="123">
        <f>24547015.79-2500</f>
        <v>24544515.789999999</v>
      </c>
      <c r="C11" s="123">
        <f>24460677.75-2500</f>
        <v>24458177.75</v>
      </c>
      <c r="D11" s="123">
        <f>22593745.08-2500</f>
        <v>22591245.079999998</v>
      </c>
      <c r="E11" s="123">
        <f>22448612-2500</f>
        <v>22446112</v>
      </c>
      <c r="F11" s="117"/>
      <c r="G11" s="136"/>
      <c r="H11" s="137"/>
      <c r="I11" s="137"/>
      <c r="J11" s="137"/>
      <c r="K11" s="137"/>
    </row>
    <row r="12" spans="1:11" ht="20.399999999999999">
      <c r="A12" s="133" t="s">
        <v>195</v>
      </c>
      <c r="B12" s="123">
        <f>180729.37+432</f>
        <v>181161.37</v>
      </c>
      <c r="C12" s="123">
        <v>181161.37</v>
      </c>
      <c r="D12" s="123">
        <v>221437</v>
      </c>
      <c r="E12" s="123">
        <v>207662</v>
      </c>
      <c r="F12" s="117"/>
      <c r="G12" s="133" t="s">
        <v>196</v>
      </c>
      <c r="H12" s="138">
        <v>1318639</v>
      </c>
      <c r="I12" s="123">
        <f>886756+2500</f>
        <v>889256</v>
      </c>
      <c r="J12" s="123">
        <f>607156+2500</f>
        <v>609656</v>
      </c>
      <c r="K12" s="123">
        <f>551656+2500</f>
        <v>554156</v>
      </c>
    </row>
    <row r="13" spans="1:11" ht="20.399999999999999">
      <c r="A13" s="133" t="s">
        <v>197</v>
      </c>
      <c r="B13" s="123">
        <f>700456+2500</f>
        <v>702956</v>
      </c>
      <c r="C13" s="123">
        <f>700456+2500</f>
        <v>702956</v>
      </c>
      <c r="D13" s="123">
        <f>607156+2500</f>
        <v>609656</v>
      </c>
      <c r="E13" s="123">
        <f>551656+2500</f>
        <v>554156</v>
      </c>
      <c r="F13" s="117"/>
      <c r="G13" s="139" t="s">
        <v>193</v>
      </c>
      <c r="H13" s="140"/>
      <c r="I13" s="141" t="s">
        <v>20</v>
      </c>
      <c r="J13" s="141" t="s">
        <v>20</v>
      </c>
      <c r="K13" s="141" t="s">
        <v>20</v>
      </c>
    </row>
    <row r="14" spans="1:11" ht="20.399999999999999">
      <c r="A14" s="136"/>
      <c r="B14" s="137"/>
      <c r="C14" s="137"/>
      <c r="D14" s="137"/>
      <c r="E14" s="137"/>
      <c r="F14" s="117"/>
      <c r="G14" s="133" t="s">
        <v>198</v>
      </c>
      <c r="H14" s="123" t="s">
        <v>20</v>
      </c>
      <c r="I14" s="123" t="s">
        <v>20</v>
      </c>
      <c r="J14" s="123" t="s">
        <v>20</v>
      </c>
      <c r="K14" s="123" t="s">
        <v>20</v>
      </c>
    </row>
    <row r="15" spans="1:11" ht="20.399999999999999">
      <c r="A15" s="133" t="s">
        <v>199</v>
      </c>
      <c r="B15" s="123" t="s">
        <v>20</v>
      </c>
      <c r="C15" s="123" t="s">
        <v>20</v>
      </c>
      <c r="D15" s="123" t="s">
        <v>20</v>
      </c>
      <c r="E15" s="123" t="s">
        <v>20</v>
      </c>
      <c r="F15" s="117"/>
      <c r="G15" s="139" t="s">
        <v>193</v>
      </c>
      <c r="H15" s="137"/>
      <c r="I15" s="125">
        <v>0</v>
      </c>
      <c r="J15" s="125">
        <v>0</v>
      </c>
      <c r="K15" s="125">
        <v>0</v>
      </c>
    </row>
    <row r="16" spans="1:11">
      <c r="A16" s="142" t="s">
        <v>200</v>
      </c>
      <c r="B16" s="143">
        <f>SUM(B10:B15)</f>
        <v>25428633.16</v>
      </c>
      <c r="C16" s="143">
        <f>SUM(C10:C15)</f>
        <v>25342295.120000001</v>
      </c>
      <c r="D16" s="143">
        <f>SUM(D10:D15)</f>
        <v>23422338.079999998</v>
      </c>
      <c r="E16" s="143">
        <f>SUM(E10:E15)</f>
        <v>23207930</v>
      </c>
      <c r="F16" s="117"/>
      <c r="G16" s="142" t="s">
        <v>201</v>
      </c>
      <c r="H16" s="143">
        <f>H14+H12+H9</f>
        <v>27962953.579999998</v>
      </c>
      <c r="I16" s="143">
        <f>I14+I12+I9</f>
        <v>25529401.5</v>
      </c>
      <c r="J16" s="143">
        <f>J14+J12+J9</f>
        <v>23422930</v>
      </c>
      <c r="K16" s="143">
        <f>K14+K12+K9</f>
        <v>23207930</v>
      </c>
    </row>
    <row r="17" spans="1:11">
      <c r="A17" s="133" t="s">
        <v>202</v>
      </c>
      <c r="B17" s="123" t="s">
        <v>20</v>
      </c>
      <c r="C17" s="123" t="s">
        <v>20</v>
      </c>
      <c r="D17" s="123" t="s">
        <v>20</v>
      </c>
      <c r="E17" s="123" t="s">
        <v>20</v>
      </c>
      <c r="F17" s="117"/>
      <c r="G17" s="133" t="s">
        <v>203</v>
      </c>
      <c r="H17" s="123" t="s">
        <v>20</v>
      </c>
      <c r="I17" s="123" t="s">
        <v>20</v>
      </c>
      <c r="J17" s="123" t="s">
        <v>20</v>
      </c>
      <c r="K17" s="123" t="s">
        <v>20</v>
      </c>
    </row>
    <row r="18" spans="1:11" ht="20.399999999999999">
      <c r="A18" s="133" t="s">
        <v>204</v>
      </c>
      <c r="B18" s="123" t="s">
        <v>20</v>
      </c>
      <c r="C18" s="123" t="s">
        <v>20</v>
      </c>
      <c r="D18" s="123" t="s">
        <v>20</v>
      </c>
      <c r="E18" s="123" t="s">
        <v>20</v>
      </c>
      <c r="F18" s="117"/>
      <c r="G18" s="134" t="s">
        <v>205</v>
      </c>
      <c r="H18" s="137"/>
      <c r="I18" s="125" t="s">
        <v>20</v>
      </c>
      <c r="J18" s="125" t="s">
        <v>20</v>
      </c>
      <c r="K18" s="125" t="s">
        <v>20</v>
      </c>
    </row>
    <row r="19" spans="1:11" ht="30.6">
      <c r="A19" s="133" t="s">
        <v>206</v>
      </c>
      <c r="B19" s="123">
        <v>4799300</v>
      </c>
      <c r="C19" s="123">
        <v>4799300</v>
      </c>
      <c r="D19" s="123">
        <v>4798250</v>
      </c>
      <c r="E19" s="123">
        <v>4798250</v>
      </c>
      <c r="F19" s="117"/>
      <c r="G19" s="133" t="s">
        <v>207</v>
      </c>
      <c r="H19" s="123" t="s">
        <v>20</v>
      </c>
      <c r="I19" s="123" t="s">
        <v>20</v>
      </c>
      <c r="J19" s="123" t="s">
        <v>20</v>
      </c>
      <c r="K19" s="123" t="s">
        <v>20</v>
      </c>
    </row>
    <row r="20" spans="1:11" ht="20.399999999999999">
      <c r="A20" s="144"/>
      <c r="B20" s="145"/>
      <c r="C20" s="145"/>
      <c r="D20" s="145"/>
      <c r="E20" s="145"/>
      <c r="F20" s="117"/>
      <c r="G20" s="133" t="s">
        <v>208</v>
      </c>
      <c r="H20" s="123">
        <v>4854300</v>
      </c>
      <c r="I20" s="123">
        <v>4799300</v>
      </c>
      <c r="J20" s="123">
        <v>4798250</v>
      </c>
      <c r="K20" s="123">
        <v>4798250</v>
      </c>
    </row>
    <row r="21" spans="1:11">
      <c r="A21" s="142" t="s">
        <v>209</v>
      </c>
      <c r="B21" s="143">
        <f>B19+B18+B17+B16</f>
        <v>30227933.16</v>
      </c>
      <c r="C21" s="143">
        <f>C19+C18+C17+C16</f>
        <v>30141595.120000001</v>
      </c>
      <c r="D21" s="143">
        <f>D19+D18+D17+D16</f>
        <v>28220588.079999998</v>
      </c>
      <c r="E21" s="143">
        <f>E19+E18+E17+E16</f>
        <v>28006180</v>
      </c>
      <c r="F21" s="117"/>
      <c r="G21" s="142" t="s">
        <v>209</v>
      </c>
      <c r="H21" s="143">
        <f>H20+H16</f>
        <v>32817253.579999998</v>
      </c>
      <c r="I21" s="143">
        <f>I20+I16</f>
        <v>30328701.5</v>
      </c>
      <c r="J21" s="143">
        <f>J20+J16</f>
        <v>28221180</v>
      </c>
      <c r="K21" s="143">
        <f>K20+K16</f>
        <v>28006180</v>
      </c>
    </row>
    <row r="22" spans="1:11">
      <c r="A22" s="144"/>
      <c r="B22" s="120"/>
      <c r="C22" s="120"/>
      <c r="D22" s="120"/>
      <c r="E22" s="120"/>
      <c r="F22" s="117"/>
      <c r="G22" s="144"/>
      <c r="H22" s="120"/>
      <c r="I22" s="120"/>
      <c r="J22" s="120"/>
      <c r="K22" s="120"/>
    </row>
    <row r="23" spans="1:11" ht="20.399999999999999">
      <c r="A23" s="142" t="s">
        <v>210</v>
      </c>
      <c r="B23" s="146">
        <f>B21+B5</f>
        <v>36227933.159999996</v>
      </c>
      <c r="C23" s="146">
        <f>C21+C5+C6+C8</f>
        <v>30328701.5</v>
      </c>
      <c r="D23" s="146">
        <f>D21+D5+D6+D8</f>
        <v>28221180</v>
      </c>
      <c r="E23" s="146">
        <f>E21+E5+E6+E8</f>
        <v>28006180</v>
      </c>
      <c r="F23" s="117"/>
      <c r="G23" s="147" t="s">
        <v>211</v>
      </c>
      <c r="H23" s="146">
        <f>H21</f>
        <v>32817253.579999998</v>
      </c>
      <c r="I23" s="146">
        <f>I21</f>
        <v>30328701.5</v>
      </c>
      <c r="J23" s="146">
        <f>J21</f>
        <v>28221180</v>
      </c>
      <c r="K23" s="146">
        <f>K21</f>
        <v>28006180</v>
      </c>
    </row>
    <row r="24" spans="1:11">
      <c r="A24" s="144"/>
      <c r="B24" s="120"/>
      <c r="C24" s="148"/>
      <c r="D24" s="148"/>
      <c r="E24" s="148"/>
      <c r="F24" s="117"/>
      <c r="G24" s="117"/>
      <c r="H24" s="117"/>
      <c r="I24" s="117"/>
      <c r="J24" s="117"/>
      <c r="K24" s="117"/>
    </row>
    <row r="25" spans="1:11">
      <c r="A25" s="149" t="s">
        <v>212</v>
      </c>
      <c r="B25" s="143">
        <f>B23-H23</f>
        <v>3410679.5799999982</v>
      </c>
      <c r="C25" s="150"/>
      <c r="D25" s="150"/>
      <c r="E25" s="150"/>
      <c r="F25" s="117"/>
      <c r="G25" s="117"/>
      <c r="H25" s="117"/>
      <c r="I25" s="117"/>
      <c r="J25" s="117"/>
      <c r="K25" s="117"/>
    </row>
  </sheetData>
  <mergeCells count="1">
    <mergeCell ref="A1:J1"/>
  </mergeCells>
  <pageMargins left="0.7" right="0.7" top="0.75" bottom="0.75" header="0.3" footer="0.3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zoomScale="90" zoomScaleNormal="90" workbookViewId="0">
      <selection activeCell="D58" sqref="D58"/>
    </sheetView>
  </sheetViews>
  <sheetFormatPr defaultColWidth="9.109375" defaultRowHeight="11.4"/>
  <cols>
    <col min="1" max="1" width="84.88671875" style="151" customWidth="1"/>
    <col min="2" max="2" width="4.33203125" style="151" customWidth="1"/>
    <col min="3" max="3" width="15.6640625" style="151" bestFit="1" customWidth="1"/>
    <col min="4" max="4" width="13.88671875" style="151" bestFit="1" customWidth="1"/>
    <col min="5" max="5" width="14.5546875" style="151" customWidth="1"/>
    <col min="6" max="16384" width="9.109375" style="151"/>
  </cols>
  <sheetData>
    <row r="1" spans="1:5" s="152" customFormat="1"/>
    <row r="2" spans="1:5" s="152" customFormat="1" ht="13.8">
      <c r="A2" s="565" t="s">
        <v>259</v>
      </c>
      <c r="B2" s="565"/>
      <c r="C2" s="565"/>
      <c r="D2" s="565"/>
      <c r="E2" s="565"/>
    </row>
    <row r="3" spans="1:5" s="152" customFormat="1" ht="13.8">
      <c r="A3" s="566" t="s">
        <v>258</v>
      </c>
      <c r="B3" s="565"/>
      <c r="C3" s="565"/>
      <c r="D3" s="565"/>
      <c r="E3" s="565"/>
    </row>
    <row r="4" spans="1:5" s="152" customFormat="1"/>
    <row r="5" spans="1:5" s="152" customFormat="1" ht="24">
      <c r="A5" s="198" t="s">
        <v>257</v>
      </c>
      <c r="B5" s="197"/>
      <c r="C5" s="196" t="s">
        <v>256</v>
      </c>
      <c r="D5" s="172" t="s">
        <v>182</v>
      </c>
      <c r="E5" s="172" t="s">
        <v>255</v>
      </c>
    </row>
    <row r="6" spans="1:5" s="152" customFormat="1" ht="12">
      <c r="A6" s="195"/>
      <c r="B6" s="195"/>
      <c r="C6" s="194"/>
      <c r="D6" s="194"/>
      <c r="E6" s="194"/>
    </row>
    <row r="7" spans="1:5" s="152" customFormat="1" ht="22.8">
      <c r="A7" s="193" t="s">
        <v>222</v>
      </c>
      <c r="B7" s="165" t="s">
        <v>214</v>
      </c>
      <c r="C7" s="162">
        <v>0</v>
      </c>
      <c r="D7" s="161">
        <v>0</v>
      </c>
      <c r="E7" s="161">
        <v>0</v>
      </c>
    </row>
    <row r="8" spans="1:5" s="152" customFormat="1">
      <c r="A8" s="166" t="s">
        <v>254</v>
      </c>
      <c r="B8" s="165" t="s">
        <v>218</v>
      </c>
      <c r="C8" s="162">
        <v>0</v>
      </c>
      <c r="D8" s="161">
        <v>0</v>
      </c>
      <c r="E8" s="161">
        <v>0</v>
      </c>
    </row>
    <row r="9" spans="1:5" s="152" customFormat="1">
      <c r="A9" s="192" t="s">
        <v>253</v>
      </c>
      <c r="B9" s="191" t="s">
        <v>214</v>
      </c>
      <c r="C9" s="162">
        <f>187106.38-186300</f>
        <v>806.38000000000466</v>
      </c>
      <c r="D9" s="162">
        <v>591.91999999999996</v>
      </c>
      <c r="E9" s="161">
        <v>0</v>
      </c>
    </row>
    <row r="10" spans="1:5" s="152" customFormat="1">
      <c r="A10" s="166" t="s">
        <v>252</v>
      </c>
      <c r="B10" s="165" t="s">
        <v>214</v>
      </c>
      <c r="C10" s="162">
        <f>24641839.12-2500</f>
        <v>24639339.120000001</v>
      </c>
      <c r="D10" s="162">
        <f>22815182.08-2500</f>
        <v>22812682.079999998</v>
      </c>
      <c r="E10" s="161">
        <f>22656274-2500</f>
        <v>22653774</v>
      </c>
    </row>
    <row r="11" spans="1:5" s="152" customFormat="1" ht="22.8">
      <c r="A11" s="190" t="s">
        <v>242</v>
      </c>
      <c r="B11" s="189" t="s">
        <v>214</v>
      </c>
      <c r="C11" s="162">
        <v>0</v>
      </c>
      <c r="D11" s="162">
        <v>0</v>
      </c>
      <c r="E11" s="161">
        <v>0</v>
      </c>
    </row>
    <row r="12" spans="1:5" s="152" customFormat="1">
      <c r="A12" s="166" t="s">
        <v>251</v>
      </c>
      <c r="B12" s="165" t="s">
        <v>214</v>
      </c>
      <c r="C12" s="184">
        <v>0</v>
      </c>
      <c r="D12" s="184">
        <v>0</v>
      </c>
      <c r="E12" s="188">
        <v>0</v>
      </c>
    </row>
    <row r="13" spans="1:5" s="152" customFormat="1">
      <c r="A13" s="166" t="s">
        <v>241</v>
      </c>
      <c r="B13" s="165" t="s">
        <v>214</v>
      </c>
      <c r="C13" s="162">
        <v>0</v>
      </c>
      <c r="D13" s="162">
        <v>0</v>
      </c>
      <c r="E13" s="161">
        <v>0</v>
      </c>
    </row>
    <row r="14" spans="1:5" s="152" customFormat="1">
      <c r="A14" s="166" t="s">
        <v>240</v>
      </c>
      <c r="B14" s="165" t="s">
        <v>214</v>
      </c>
      <c r="C14" s="162">
        <v>0</v>
      </c>
      <c r="D14" s="162">
        <v>0</v>
      </c>
      <c r="E14" s="161">
        <v>0</v>
      </c>
    </row>
    <row r="15" spans="1:5" s="152" customFormat="1">
      <c r="A15" s="166" t="s">
        <v>239</v>
      </c>
      <c r="B15" s="165" t="s">
        <v>214</v>
      </c>
      <c r="C15" s="184">
        <v>0</v>
      </c>
      <c r="D15" s="184">
        <v>0</v>
      </c>
      <c r="E15" s="184">
        <v>0</v>
      </c>
    </row>
    <row r="16" spans="1:5" s="152" customFormat="1">
      <c r="A16" s="166" t="s">
        <v>16</v>
      </c>
      <c r="B16" s="165" t="s">
        <v>218</v>
      </c>
      <c r="C16" s="162">
        <f>24642645.5-2500</f>
        <v>24640145.5</v>
      </c>
      <c r="D16" s="162">
        <f>22815774-2500</f>
        <v>22813274</v>
      </c>
      <c r="E16" s="161">
        <f>22656274-2500</f>
        <v>22653774</v>
      </c>
    </row>
    <row r="17" spans="1:5" s="152" customFormat="1">
      <c r="A17" s="187" t="s">
        <v>237</v>
      </c>
      <c r="B17" s="178"/>
      <c r="C17" s="186">
        <v>591.91999999999996</v>
      </c>
      <c r="D17" s="186">
        <v>0</v>
      </c>
      <c r="E17" s="185">
        <v>0</v>
      </c>
    </row>
    <row r="18" spans="1:5" s="152" customFormat="1">
      <c r="A18" s="166" t="s">
        <v>236</v>
      </c>
      <c r="B18" s="165" t="s">
        <v>218</v>
      </c>
      <c r="C18" s="184">
        <v>0</v>
      </c>
      <c r="D18" s="184">
        <v>0</v>
      </c>
      <c r="E18" s="188">
        <v>0</v>
      </c>
    </row>
    <row r="19" spans="1:5" s="152" customFormat="1">
      <c r="A19" s="166" t="s">
        <v>250</v>
      </c>
      <c r="B19" s="165" t="s">
        <v>218</v>
      </c>
      <c r="C19" s="162">
        <v>0</v>
      </c>
      <c r="D19" s="162">
        <v>0</v>
      </c>
      <c r="E19" s="161">
        <v>0</v>
      </c>
    </row>
    <row r="20" spans="1:5" s="152" customFormat="1">
      <c r="A20" s="166" t="s">
        <v>249</v>
      </c>
      <c r="B20" s="165" t="s">
        <v>218</v>
      </c>
      <c r="C20" s="162">
        <v>0</v>
      </c>
      <c r="D20" s="162">
        <v>0</v>
      </c>
      <c r="E20" s="181">
        <v>0</v>
      </c>
    </row>
    <row r="21" spans="1:5" s="152" customFormat="1">
      <c r="A21" s="187" t="s">
        <v>248</v>
      </c>
      <c r="B21" s="178"/>
      <c r="C21" s="186">
        <v>0</v>
      </c>
      <c r="D21" s="186">
        <v>0</v>
      </c>
      <c r="E21" s="185">
        <v>0</v>
      </c>
    </row>
    <row r="22" spans="1:5" s="152" customFormat="1">
      <c r="A22" s="187" t="s">
        <v>247</v>
      </c>
      <c r="B22" s="178"/>
      <c r="C22" s="162">
        <v>0</v>
      </c>
      <c r="D22" s="162">
        <v>0</v>
      </c>
      <c r="E22" s="161">
        <v>0</v>
      </c>
    </row>
    <row r="23" spans="1:5" s="152" customFormat="1" ht="12">
      <c r="A23" s="173" t="s">
        <v>223</v>
      </c>
      <c r="B23" s="172"/>
      <c r="C23" s="157">
        <f>C7-C8+C9+C10+C11+C12+C13+C14+C15-C16-C18-C19-C20</f>
        <v>0</v>
      </c>
      <c r="D23" s="157">
        <f>D7-D8+D9+D10+D11+D12+D13+D14+D15-D16-D18-D19-D20</f>
        <v>0</v>
      </c>
      <c r="E23" s="157">
        <f>E7-E8+E9+E10+E11+E12+E13+E14+E15-E16-E18-E19-E20</f>
        <v>0</v>
      </c>
    </row>
    <row r="24" spans="1:5" s="152" customFormat="1">
      <c r="A24" s="179"/>
      <c r="B24" s="178"/>
      <c r="C24" s="177"/>
      <c r="D24" s="176"/>
      <c r="E24" s="176"/>
    </row>
    <row r="25" spans="1:5" s="152" customFormat="1">
      <c r="A25" s="166" t="s">
        <v>246</v>
      </c>
      <c r="B25" s="165" t="s">
        <v>214</v>
      </c>
      <c r="C25" s="162">
        <v>0</v>
      </c>
      <c r="D25" s="162">
        <v>0</v>
      </c>
      <c r="E25" s="161">
        <v>0</v>
      </c>
    </row>
    <row r="26" spans="1:5" s="152" customFormat="1">
      <c r="A26" s="166" t="s">
        <v>245</v>
      </c>
      <c r="B26" s="165" t="s">
        <v>214</v>
      </c>
      <c r="C26" s="162">
        <v>186300</v>
      </c>
      <c r="D26" s="162">
        <v>0</v>
      </c>
      <c r="E26" s="161">
        <v>0</v>
      </c>
    </row>
    <row r="27" spans="1:5" s="152" customFormat="1">
      <c r="A27" s="166" t="s">
        <v>244</v>
      </c>
      <c r="B27" s="165" t="s">
        <v>214</v>
      </c>
      <c r="C27" s="162">
        <f>700456+2500</f>
        <v>702956</v>
      </c>
      <c r="D27" s="162">
        <f>607156+2500</f>
        <v>609656</v>
      </c>
      <c r="E27" s="161">
        <f>551656+2500</f>
        <v>554156</v>
      </c>
    </row>
    <row r="28" spans="1:5" s="152" customFormat="1">
      <c r="A28" s="166" t="s">
        <v>228</v>
      </c>
      <c r="B28" s="165" t="s">
        <v>214</v>
      </c>
      <c r="C28" s="162">
        <v>0</v>
      </c>
      <c r="D28" s="162">
        <v>0</v>
      </c>
      <c r="E28" s="161">
        <v>0</v>
      </c>
    </row>
    <row r="29" spans="1:5" s="152" customFormat="1">
      <c r="A29" s="166" t="s">
        <v>243</v>
      </c>
      <c r="B29" s="165" t="s">
        <v>214</v>
      </c>
      <c r="C29" s="162">
        <v>0</v>
      </c>
      <c r="D29" s="162">
        <v>0</v>
      </c>
      <c r="E29" s="161">
        <v>0</v>
      </c>
    </row>
    <row r="30" spans="1:5" s="152" customFormat="1" ht="22.8">
      <c r="A30" s="190" t="s">
        <v>242</v>
      </c>
      <c r="B30" s="189" t="s">
        <v>218</v>
      </c>
      <c r="C30" s="162">
        <v>0</v>
      </c>
      <c r="D30" s="162">
        <v>0</v>
      </c>
      <c r="E30" s="161">
        <v>0</v>
      </c>
    </row>
    <row r="31" spans="1:5" s="152" customFormat="1">
      <c r="A31" s="166" t="s">
        <v>241</v>
      </c>
      <c r="B31" s="165" t="s">
        <v>218</v>
      </c>
      <c r="C31" s="162">
        <v>0</v>
      </c>
      <c r="D31" s="162">
        <v>0</v>
      </c>
      <c r="E31" s="161">
        <v>0</v>
      </c>
    </row>
    <row r="32" spans="1:5" s="152" customFormat="1">
      <c r="A32" s="166" t="s">
        <v>240</v>
      </c>
      <c r="B32" s="165" t="s">
        <v>218</v>
      </c>
      <c r="C32" s="162">
        <v>0</v>
      </c>
      <c r="D32" s="162">
        <v>0</v>
      </c>
      <c r="E32" s="161">
        <v>0</v>
      </c>
    </row>
    <row r="33" spans="1:5" s="152" customFormat="1">
      <c r="A33" s="166" t="s">
        <v>239</v>
      </c>
      <c r="B33" s="165" t="s">
        <v>218</v>
      </c>
      <c r="C33" s="184">
        <v>0</v>
      </c>
      <c r="D33" s="184">
        <v>0</v>
      </c>
      <c r="E33" s="188">
        <v>0</v>
      </c>
    </row>
    <row r="34" spans="1:5" s="152" customFormat="1">
      <c r="A34" s="166" t="s">
        <v>238</v>
      </c>
      <c r="B34" s="165" t="s">
        <v>218</v>
      </c>
      <c r="C34" s="184">
        <v>0</v>
      </c>
      <c r="D34" s="184">
        <v>0</v>
      </c>
      <c r="E34" s="184">
        <v>0</v>
      </c>
    </row>
    <row r="35" spans="1:5" s="152" customFormat="1">
      <c r="A35" s="166" t="s">
        <v>31</v>
      </c>
      <c r="B35" s="165" t="s">
        <v>218</v>
      </c>
      <c r="C35" s="162">
        <f>886756+2500</f>
        <v>889256</v>
      </c>
      <c r="D35" s="162">
        <f>607156+2500</f>
        <v>609656</v>
      </c>
      <c r="E35" s="181">
        <f>551656+2500</f>
        <v>554156</v>
      </c>
    </row>
    <row r="36" spans="1:5" s="152" customFormat="1">
      <c r="A36" s="187" t="s">
        <v>237</v>
      </c>
      <c r="B36" s="178"/>
      <c r="C36" s="186">
        <v>0</v>
      </c>
      <c r="D36" s="186">
        <v>0</v>
      </c>
      <c r="E36" s="185">
        <v>0</v>
      </c>
    </row>
    <row r="37" spans="1:5" s="152" customFormat="1">
      <c r="A37" s="166" t="s">
        <v>236</v>
      </c>
      <c r="B37" s="165" t="s">
        <v>214</v>
      </c>
      <c r="C37" s="184">
        <v>0</v>
      </c>
      <c r="D37" s="184">
        <v>0</v>
      </c>
      <c r="E37" s="183">
        <v>0</v>
      </c>
    </row>
    <row r="38" spans="1:5" s="152" customFormat="1">
      <c r="A38" s="166" t="s">
        <v>227</v>
      </c>
      <c r="B38" s="165" t="s">
        <v>218</v>
      </c>
      <c r="C38" s="162">
        <v>0</v>
      </c>
      <c r="D38" s="162">
        <v>0</v>
      </c>
      <c r="E38" s="181">
        <v>0</v>
      </c>
    </row>
    <row r="39" spans="1:5" s="152" customFormat="1">
      <c r="A39" s="166" t="s">
        <v>235</v>
      </c>
      <c r="B39" s="165" t="s">
        <v>218</v>
      </c>
      <c r="C39" s="182">
        <v>0</v>
      </c>
      <c r="D39" s="162">
        <v>0</v>
      </c>
      <c r="E39" s="181">
        <v>0</v>
      </c>
    </row>
    <row r="40" spans="1:5" s="152" customFormat="1">
      <c r="A40" s="166" t="s">
        <v>234</v>
      </c>
      <c r="B40" s="165" t="s">
        <v>214</v>
      </c>
      <c r="C40" s="162">
        <v>0</v>
      </c>
      <c r="D40" s="162">
        <v>0</v>
      </c>
      <c r="E40" s="180">
        <v>0</v>
      </c>
    </row>
    <row r="41" spans="1:5" s="152" customFormat="1" ht="12">
      <c r="A41" s="173" t="s">
        <v>233</v>
      </c>
      <c r="B41" s="158"/>
      <c r="C41" s="157">
        <f>C25+C26+C27+C28+C29-C30-C31-C32-C33-C34-C35+C37-C38-C39+C40</f>
        <v>0</v>
      </c>
      <c r="D41" s="157">
        <f>D25+D26+D27+D28+D29-D30-D31-D32-D33-D34-D35+D37-D38-D39+D40</f>
        <v>0</v>
      </c>
      <c r="E41" s="157">
        <f>E25+E26+E27+E28+E29-E30-E31-E32-E33-E34-E35+E37-E38-E39+E40</f>
        <v>0</v>
      </c>
    </row>
    <row r="42" spans="1:5" s="152" customFormat="1">
      <c r="A42" s="179"/>
      <c r="B42" s="178"/>
      <c r="C42" s="177"/>
      <c r="D42" s="176"/>
      <c r="E42" s="176"/>
    </row>
    <row r="43" spans="1:5" s="152" customFormat="1">
      <c r="A43" s="166" t="s">
        <v>232</v>
      </c>
      <c r="B43" s="165" t="s">
        <v>214</v>
      </c>
      <c r="C43" s="162">
        <v>0</v>
      </c>
      <c r="D43" s="162">
        <v>0</v>
      </c>
      <c r="E43" s="161">
        <v>0</v>
      </c>
    </row>
    <row r="44" spans="1:5" s="152" customFormat="1">
      <c r="A44" s="166" t="s">
        <v>231</v>
      </c>
      <c r="B44" s="165" t="s">
        <v>214</v>
      </c>
      <c r="C44" s="162">
        <v>0</v>
      </c>
      <c r="D44" s="162">
        <v>0</v>
      </c>
      <c r="E44" s="161">
        <v>0</v>
      </c>
    </row>
    <row r="45" spans="1:5" s="152" customFormat="1">
      <c r="A45" s="166" t="s">
        <v>230</v>
      </c>
      <c r="B45" s="165" t="s">
        <v>214</v>
      </c>
      <c r="C45" s="162">
        <v>0</v>
      </c>
      <c r="D45" s="162">
        <v>0</v>
      </c>
      <c r="E45" s="161">
        <v>0</v>
      </c>
    </row>
    <row r="46" spans="1:5" s="152" customFormat="1">
      <c r="A46" s="166" t="s">
        <v>229</v>
      </c>
      <c r="B46" s="165" t="s">
        <v>218</v>
      </c>
      <c r="C46" s="162">
        <v>0</v>
      </c>
      <c r="D46" s="162">
        <v>0</v>
      </c>
      <c r="E46" s="161">
        <v>0</v>
      </c>
    </row>
    <row r="47" spans="1:5" s="152" customFormat="1">
      <c r="A47" s="166" t="s">
        <v>228</v>
      </c>
      <c r="B47" s="165" t="s">
        <v>218</v>
      </c>
      <c r="C47" s="162">
        <v>0</v>
      </c>
      <c r="D47" s="162">
        <v>0</v>
      </c>
      <c r="E47" s="162">
        <v>0</v>
      </c>
    </row>
    <row r="48" spans="1:5" s="152" customFormat="1">
      <c r="A48" s="166" t="s">
        <v>227</v>
      </c>
      <c r="B48" s="165" t="s">
        <v>214</v>
      </c>
      <c r="C48" s="162">
        <v>0</v>
      </c>
      <c r="D48" s="162">
        <v>0</v>
      </c>
      <c r="E48" s="162">
        <v>0</v>
      </c>
    </row>
    <row r="49" spans="1:5" s="152" customFormat="1" ht="12">
      <c r="A49" s="173" t="s">
        <v>226</v>
      </c>
      <c r="B49" s="172"/>
      <c r="C49" s="157">
        <f>C43+C45-C46-C47+C48+C44</f>
        <v>0</v>
      </c>
      <c r="D49" s="157">
        <f>D43+D45-D46-D47+D48+D44</f>
        <v>0</v>
      </c>
      <c r="E49" s="157">
        <f>E43+E45-E46-E47+E48+E44</f>
        <v>0</v>
      </c>
    </row>
    <row r="50" spans="1:5" s="152" customFormat="1">
      <c r="A50" s="179"/>
      <c r="B50" s="178"/>
      <c r="C50" s="177"/>
      <c r="D50" s="176"/>
      <c r="E50" s="176"/>
    </row>
    <row r="51" spans="1:5" s="152" customFormat="1" ht="12">
      <c r="A51" s="173" t="s">
        <v>225</v>
      </c>
      <c r="B51" s="172"/>
      <c r="C51" s="157">
        <f>C23+C41</f>
        <v>0</v>
      </c>
      <c r="D51" s="157">
        <f>D23+D41</f>
        <v>0</v>
      </c>
      <c r="E51" s="157">
        <f>E23+E41</f>
        <v>0</v>
      </c>
    </row>
    <row r="52" spans="1:5" s="152" customFormat="1" ht="12">
      <c r="A52" s="175" t="s">
        <v>224</v>
      </c>
      <c r="B52" s="154"/>
      <c r="C52" s="174"/>
      <c r="D52" s="174"/>
      <c r="E52" s="174"/>
    </row>
    <row r="53" spans="1:5" s="152" customFormat="1" ht="12">
      <c r="A53" s="173" t="s">
        <v>223</v>
      </c>
      <c r="B53" s="172"/>
      <c r="C53" s="157">
        <f>C23</f>
        <v>0</v>
      </c>
      <c r="D53" s="157">
        <f>D23</f>
        <v>0</v>
      </c>
      <c r="E53" s="156">
        <f>E23</f>
        <v>0</v>
      </c>
    </row>
    <row r="54" spans="1:5" s="152" customFormat="1" ht="22.8">
      <c r="A54" s="171" t="s">
        <v>222</v>
      </c>
      <c r="B54" s="170" t="s">
        <v>218</v>
      </c>
      <c r="C54" s="162">
        <v>0</v>
      </c>
      <c r="D54" s="161">
        <v>0</v>
      </c>
      <c r="E54" s="160">
        <v>0</v>
      </c>
    </row>
    <row r="55" spans="1:5" s="152" customFormat="1" ht="22.8">
      <c r="A55" s="166" t="s">
        <v>221</v>
      </c>
      <c r="B55" s="165" t="s">
        <v>218</v>
      </c>
      <c r="C55" s="162">
        <v>0</v>
      </c>
      <c r="D55" s="161">
        <v>0</v>
      </c>
      <c r="E55" s="160">
        <v>0</v>
      </c>
    </row>
    <row r="56" spans="1:5" s="152" customFormat="1">
      <c r="A56" s="166" t="s">
        <v>220</v>
      </c>
      <c r="B56" s="165" t="s">
        <v>218</v>
      </c>
      <c r="C56" s="167">
        <v>189176.07</v>
      </c>
      <c r="D56" s="167">
        <v>189176.07</v>
      </c>
      <c r="E56" s="167">
        <v>189176.07</v>
      </c>
    </row>
    <row r="57" spans="1:5" s="152" customFormat="1">
      <c r="A57" s="166" t="s">
        <v>219</v>
      </c>
      <c r="B57" s="165" t="s">
        <v>218</v>
      </c>
      <c r="C57" s="169">
        <v>0</v>
      </c>
      <c r="D57" s="168">
        <v>0</v>
      </c>
      <c r="E57" s="167">
        <v>0</v>
      </c>
    </row>
    <row r="58" spans="1:5" s="152" customFormat="1">
      <c r="A58" s="166" t="s">
        <v>217</v>
      </c>
      <c r="B58" s="165" t="s">
        <v>214</v>
      </c>
      <c r="C58" s="167">
        <v>189176.07</v>
      </c>
      <c r="D58" s="167">
        <v>189176.07</v>
      </c>
      <c r="E58" s="167">
        <f>191676.07-2500</f>
        <v>189176.07</v>
      </c>
    </row>
    <row r="59" spans="1:5" s="152" customFormat="1" ht="22.8">
      <c r="A59" s="166" t="s">
        <v>216</v>
      </c>
      <c r="B59" s="165" t="s">
        <v>214</v>
      </c>
      <c r="C59" s="162">
        <v>0</v>
      </c>
      <c r="D59" s="161">
        <v>0</v>
      </c>
      <c r="E59" s="160">
        <v>0</v>
      </c>
    </row>
    <row r="60" spans="1:5" s="152" customFormat="1">
      <c r="A60" s="164" t="s">
        <v>215</v>
      </c>
      <c r="B60" s="163" t="s">
        <v>214</v>
      </c>
      <c r="C60" s="162">
        <v>0</v>
      </c>
      <c r="D60" s="161">
        <v>0</v>
      </c>
      <c r="E60" s="160">
        <v>0</v>
      </c>
    </row>
    <row r="61" spans="1:5" s="152" customFormat="1" ht="12">
      <c r="A61" s="159" t="s">
        <v>213</v>
      </c>
      <c r="B61" s="158"/>
      <c r="C61" s="157">
        <f>C53-C54-C55-C56-C57+C58+C59+C60</f>
        <v>0</v>
      </c>
      <c r="D61" s="157">
        <f>D53-D54-D55-D56-D57+D58+D59+D60</f>
        <v>0</v>
      </c>
      <c r="E61" s="156">
        <f>E53-E54-E55-E56-E57+E58+E59+E60</f>
        <v>0</v>
      </c>
    </row>
    <row r="62" spans="1:5" s="152" customFormat="1" ht="12">
      <c r="A62" s="155"/>
      <c r="B62" s="154"/>
      <c r="C62" s="153"/>
      <c r="D62" s="153"/>
      <c r="E62" s="153"/>
    </row>
  </sheetData>
  <mergeCells count="2">
    <mergeCell ref="A2:E2"/>
    <mergeCell ref="A3:E3"/>
  </mergeCells>
  <pageMargins left="0.39370078740157483" right="0.1968503937007874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T62"/>
  <sheetViews>
    <sheetView view="pageBreakPreview" topLeftCell="A31" zoomScaleNormal="100" zoomScaleSheetLayoutView="100" workbookViewId="0">
      <selection activeCell="C17" sqref="C17"/>
    </sheetView>
  </sheetViews>
  <sheetFormatPr defaultColWidth="9.109375" defaultRowHeight="14.4"/>
  <cols>
    <col min="1" max="1" width="5.44140625" style="199" customWidth="1"/>
    <col min="2" max="2" width="113.109375" style="199" customWidth="1"/>
    <col min="3" max="3" width="22.33203125" style="200" customWidth="1"/>
    <col min="4" max="4" width="20.6640625" style="199" hidden="1" customWidth="1"/>
    <col min="5" max="5" width="13.33203125" style="199" hidden="1" customWidth="1"/>
    <col min="6" max="6" width="9.109375" style="199" hidden="1" customWidth="1"/>
    <col min="7" max="16384" width="9.109375" style="199"/>
  </cols>
  <sheetData>
    <row r="1" spans="1:14" ht="18">
      <c r="A1" s="573" t="s">
        <v>328</v>
      </c>
      <c r="B1" s="573"/>
      <c r="C1" s="573"/>
      <c r="D1" s="257"/>
      <c r="E1" s="257"/>
      <c r="F1" s="257"/>
      <c r="G1" s="257"/>
      <c r="H1" s="257"/>
      <c r="I1" s="257"/>
      <c r="J1" s="257"/>
      <c r="K1" s="257"/>
      <c r="L1" s="257"/>
    </row>
    <row r="2" spans="1:14" ht="23.4">
      <c r="A2" s="256"/>
      <c r="B2" s="255" t="s">
        <v>115</v>
      </c>
      <c r="C2" s="254"/>
    </row>
    <row r="3" spans="1:14" ht="39" customHeight="1">
      <c r="A3" s="574" t="s">
        <v>327</v>
      </c>
      <c r="B3" s="574"/>
      <c r="C3" s="574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15" thickBot="1">
      <c r="A4" s="252"/>
      <c r="B4" s="251" t="s">
        <v>115</v>
      </c>
      <c r="C4" s="250"/>
    </row>
    <row r="5" spans="1:14" ht="15.6" thickTop="1" thickBot="1">
      <c r="A5" s="249" t="s">
        <v>326</v>
      </c>
      <c r="B5" s="248"/>
      <c r="C5" s="215" t="s">
        <v>115</v>
      </c>
      <c r="D5" s="199" t="s">
        <v>325</v>
      </c>
      <c r="E5" s="199" t="s">
        <v>324</v>
      </c>
    </row>
    <row r="6" spans="1:14" ht="16.2" thickTop="1">
      <c r="A6" s="238" t="s">
        <v>214</v>
      </c>
      <c r="B6" s="247" t="s">
        <v>323</v>
      </c>
      <c r="C6" s="220">
        <v>6524614.46</v>
      </c>
      <c r="D6" s="199" t="s">
        <v>322</v>
      </c>
      <c r="E6" s="199" t="s">
        <v>321</v>
      </c>
    </row>
    <row r="7" spans="1:14" ht="15.6">
      <c r="A7" s="238" t="s">
        <v>214</v>
      </c>
      <c r="B7" s="247" t="s">
        <v>320</v>
      </c>
      <c r="C7" s="220">
        <v>352793.24</v>
      </c>
      <c r="D7" s="246">
        <f>143756.94+21930</f>
        <v>165686.94</v>
      </c>
      <c r="E7" s="246">
        <f>185721.99+1384.31</f>
        <v>187106.3</v>
      </c>
      <c r="F7" s="245"/>
    </row>
    <row r="8" spans="1:14" ht="15.6">
      <c r="A8" s="238" t="s">
        <v>214</v>
      </c>
      <c r="B8" s="210" t="s">
        <v>319</v>
      </c>
      <c r="C8" s="209">
        <v>28354415.559999999</v>
      </c>
    </row>
    <row r="9" spans="1:14" ht="15.6">
      <c r="A9" s="238" t="s">
        <v>218</v>
      </c>
      <c r="B9" s="210" t="s">
        <v>318</v>
      </c>
      <c r="C9" s="209">
        <v>26487751.25</v>
      </c>
      <c r="D9" s="244" t="s">
        <v>115</v>
      </c>
      <c r="E9" s="233" t="s">
        <v>115</v>
      </c>
    </row>
    <row r="10" spans="1:14" ht="15.6">
      <c r="A10" s="238" t="s">
        <v>218</v>
      </c>
      <c r="B10" s="237" t="s">
        <v>317</v>
      </c>
      <c r="C10" s="209">
        <v>47011.58</v>
      </c>
      <c r="E10" s="199" t="s">
        <v>115</v>
      </c>
    </row>
    <row r="11" spans="1:14" ht="15.6">
      <c r="A11" s="238" t="s">
        <v>214</v>
      </c>
      <c r="B11" s="237" t="s">
        <v>316</v>
      </c>
      <c r="C11" s="209">
        <v>0</v>
      </c>
      <c r="D11" s="233" t="s">
        <v>115</v>
      </c>
    </row>
    <row r="12" spans="1:14" ht="15.6">
      <c r="A12" s="238" t="s">
        <v>214</v>
      </c>
      <c r="B12" s="237" t="s">
        <v>315</v>
      </c>
      <c r="C12" s="209">
        <v>94777.32</v>
      </c>
    </row>
    <row r="13" spans="1:14" ht="15.6">
      <c r="A13" s="243" t="s">
        <v>305</v>
      </c>
      <c r="B13" s="242" t="s">
        <v>314</v>
      </c>
      <c r="C13" s="220">
        <f>+C6+C7+C8+-C9-C10+C11+C12</f>
        <v>8791837.7499999981</v>
      </c>
    </row>
    <row r="14" spans="1:14" ht="15.6">
      <c r="A14" s="241"/>
      <c r="B14" s="237"/>
      <c r="C14" s="209"/>
    </row>
    <row r="15" spans="1:14" ht="15.6">
      <c r="A15" s="238" t="s">
        <v>309</v>
      </c>
      <c r="B15" s="240" t="s">
        <v>313</v>
      </c>
      <c r="C15" s="209">
        <v>0</v>
      </c>
    </row>
    <row r="16" spans="1:14" ht="29.25" customHeight="1">
      <c r="A16" s="238" t="s">
        <v>307</v>
      </c>
      <c r="B16" s="239" t="s">
        <v>312</v>
      </c>
      <c r="C16" s="209">
        <f>3700000+57500</f>
        <v>3757500</v>
      </c>
    </row>
    <row r="17" spans="1:5" ht="15.6">
      <c r="A17" s="238" t="s">
        <v>307</v>
      </c>
      <c r="B17" s="237" t="s">
        <v>311</v>
      </c>
      <c r="C17" s="209"/>
    </row>
    <row r="18" spans="1:5" ht="15.6">
      <c r="A18" s="238" t="s">
        <v>309</v>
      </c>
      <c r="B18" s="237" t="s">
        <v>310</v>
      </c>
      <c r="C18" s="209">
        <v>0</v>
      </c>
    </row>
    <row r="19" spans="1:5" ht="15.6">
      <c r="A19" s="238" t="s">
        <v>309</v>
      </c>
      <c r="B19" s="237" t="s">
        <v>308</v>
      </c>
      <c r="C19" s="209">
        <v>0</v>
      </c>
    </row>
    <row r="20" spans="1:5" ht="16.2">
      <c r="A20" s="238" t="s">
        <v>307</v>
      </c>
      <c r="B20" s="237" t="s">
        <v>306</v>
      </c>
      <c r="C20" s="209">
        <f>806.38+186300</f>
        <v>187106.38</v>
      </c>
    </row>
    <row r="21" spans="1:5" ht="16.8" thickBot="1">
      <c r="A21" s="236" t="s">
        <v>305</v>
      </c>
      <c r="B21" s="235" t="s">
        <v>304</v>
      </c>
      <c r="C21" s="234">
        <f>+C13+C15-C16-C17+C18+C19-C20</f>
        <v>4847231.3699999982</v>
      </c>
      <c r="D21" s="199" t="s">
        <v>115</v>
      </c>
      <c r="E21" s="233" t="s">
        <v>115</v>
      </c>
    </row>
    <row r="22" spans="1:5" ht="15.6" thickTop="1" thickBot="1">
      <c r="A22" s="211"/>
      <c r="B22" s="210"/>
      <c r="C22" s="232"/>
    </row>
    <row r="23" spans="1:5" ht="16.5" customHeight="1" thickTop="1" thickBot="1">
      <c r="A23" s="567" t="s">
        <v>303</v>
      </c>
      <c r="B23" s="568"/>
      <c r="C23" s="215"/>
    </row>
    <row r="24" spans="1:5" ht="15" thickTop="1">
      <c r="A24" s="228"/>
      <c r="B24" s="231"/>
      <c r="C24" s="226"/>
    </row>
    <row r="25" spans="1:5" ht="16.2">
      <c r="A25" s="227" t="s">
        <v>302</v>
      </c>
      <c r="B25" s="231"/>
      <c r="C25" s="226"/>
    </row>
    <row r="26" spans="1:5" ht="16.2">
      <c r="A26" s="228"/>
      <c r="B26" s="229" t="s">
        <v>301</v>
      </c>
      <c r="C26" s="209">
        <v>0</v>
      </c>
    </row>
    <row r="27" spans="1:5" ht="18" customHeight="1">
      <c r="A27" s="228"/>
      <c r="B27" s="230" t="s">
        <v>300</v>
      </c>
      <c r="C27" s="209">
        <v>0</v>
      </c>
    </row>
    <row r="28" spans="1:5" ht="16.2">
      <c r="A28" s="228"/>
      <c r="B28" s="229" t="s">
        <v>299</v>
      </c>
      <c r="C28" s="209">
        <v>0</v>
      </c>
    </row>
    <row r="29" spans="1:5" ht="16.2">
      <c r="A29" s="228"/>
      <c r="B29" s="229" t="s">
        <v>298</v>
      </c>
      <c r="C29" s="209">
        <v>0</v>
      </c>
    </row>
    <row r="30" spans="1:5" ht="16.2">
      <c r="A30" s="228"/>
      <c r="B30" s="229" t="s">
        <v>297</v>
      </c>
      <c r="C30" s="209">
        <v>2918932.41</v>
      </c>
    </row>
    <row r="31" spans="1:5" ht="36.6" customHeight="1">
      <c r="A31" s="228"/>
      <c r="B31" s="229" t="s">
        <v>296</v>
      </c>
      <c r="C31" s="209">
        <v>100000</v>
      </c>
    </row>
    <row r="32" spans="1:5">
      <c r="A32" s="228"/>
      <c r="B32" s="221" t="s">
        <v>295</v>
      </c>
      <c r="C32" s="220">
        <f>+SUM(C26:C31)</f>
        <v>3018932.41</v>
      </c>
    </row>
    <row r="33" spans="1:254">
      <c r="A33" s="211"/>
      <c r="B33" s="210"/>
      <c r="C33" s="226"/>
    </row>
    <row r="34" spans="1:254">
      <c r="A34" s="227" t="s">
        <v>294</v>
      </c>
      <c r="B34" s="210"/>
      <c r="C34" s="226"/>
    </row>
    <row r="35" spans="1:254" ht="23.25" customHeight="1">
      <c r="A35" s="580" t="s">
        <v>293</v>
      </c>
      <c r="B35" s="581"/>
      <c r="C35" s="209">
        <v>54100</v>
      </c>
      <c r="D35" s="225" t="s">
        <v>115</v>
      </c>
    </row>
    <row r="36" spans="1:254" ht="28.5" customHeight="1">
      <c r="A36" s="580" t="s">
        <v>292</v>
      </c>
      <c r="B36" s="581"/>
      <c r="C36" s="209">
        <v>6713</v>
      </c>
      <c r="D36" s="225" t="s">
        <v>115</v>
      </c>
    </row>
    <row r="37" spans="1:254" ht="30" customHeight="1">
      <c r="A37" s="580" t="s">
        <v>291</v>
      </c>
      <c r="B37" s="581"/>
      <c r="C37" s="209">
        <v>0</v>
      </c>
      <c r="G37" s="224"/>
    </row>
    <row r="38" spans="1:254" ht="20.25" customHeight="1">
      <c r="A38" s="580" t="s">
        <v>290</v>
      </c>
      <c r="B38" s="581"/>
      <c r="C38" s="209">
        <v>0</v>
      </c>
      <c r="G38" s="224"/>
    </row>
    <row r="39" spans="1:254">
      <c r="A39" s="211"/>
      <c r="B39" s="221" t="s">
        <v>289</v>
      </c>
      <c r="C39" s="220">
        <f>+SUM(C35:C38)</f>
        <v>60813</v>
      </c>
    </row>
    <row r="40" spans="1:254">
      <c r="A40" s="211"/>
      <c r="B40" s="221"/>
      <c r="C40" s="223"/>
    </row>
    <row r="41" spans="1:254" ht="24" customHeight="1">
      <c r="A41" s="582" t="s">
        <v>288</v>
      </c>
      <c r="B41" s="583"/>
      <c r="C41" s="222">
        <v>17277</v>
      </c>
    </row>
    <row r="42" spans="1:254" s="214" customFormat="1">
      <c r="A42" s="211"/>
      <c r="B42" s="221" t="s">
        <v>287</v>
      </c>
      <c r="C42" s="220">
        <f>C41</f>
        <v>17277</v>
      </c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  <c r="CD42" s="199"/>
      <c r="CE42" s="199"/>
      <c r="CF42" s="199"/>
      <c r="CG42" s="199"/>
      <c r="CH42" s="199"/>
      <c r="CI42" s="199"/>
      <c r="CJ42" s="199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199"/>
      <c r="CV42" s="199"/>
      <c r="CW42" s="199"/>
      <c r="CX42" s="199"/>
      <c r="CY42" s="199"/>
      <c r="CZ42" s="199"/>
      <c r="DA42" s="199"/>
      <c r="DB42" s="199"/>
      <c r="DC42" s="199"/>
      <c r="DD42" s="199"/>
      <c r="DE42" s="199"/>
      <c r="DF42" s="199"/>
      <c r="DG42" s="199"/>
      <c r="DH42" s="199"/>
      <c r="DI42" s="199"/>
      <c r="DJ42" s="199"/>
      <c r="DK42" s="199"/>
      <c r="DL42" s="199"/>
      <c r="DM42" s="199"/>
      <c r="DN42" s="199"/>
      <c r="DO42" s="199"/>
      <c r="DP42" s="199"/>
      <c r="DQ42" s="199"/>
      <c r="DR42" s="199"/>
      <c r="DS42" s="199"/>
      <c r="DT42" s="199"/>
      <c r="DU42" s="199"/>
      <c r="DV42" s="199"/>
      <c r="DW42" s="199"/>
      <c r="DX42" s="199"/>
      <c r="DY42" s="199"/>
      <c r="DZ42" s="199"/>
      <c r="EA42" s="199"/>
      <c r="EB42" s="199"/>
      <c r="EC42" s="199"/>
      <c r="ED42" s="199"/>
      <c r="EE42" s="199"/>
      <c r="EF42" s="199"/>
      <c r="EG42" s="199"/>
      <c r="EH42" s="199"/>
      <c r="EI42" s="199"/>
      <c r="EJ42" s="199"/>
      <c r="EK42" s="199"/>
      <c r="EL42" s="199"/>
      <c r="EM42" s="199"/>
      <c r="EN42" s="199"/>
      <c r="EO42" s="199"/>
      <c r="EP42" s="199"/>
      <c r="EQ42" s="199"/>
      <c r="ER42" s="199"/>
      <c r="ES42" s="199"/>
      <c r="ET42" s="199"/>
      <c r="EU42" s="199"/>
      <c r="EV42" s="199"/>
      <c r="EW42" s="199"/>
      <c r="EX42" s="199"/>
      <c r="EY42" s="199"/>
      <c r="EZ42" s="199"/>
      <c r="FA42" s="199"/>
      <c r="FB42" s="199"/>
      <c r="FC42" s="199"/>
      <c r="FD42" s="199"/>
      <c r="FE42" s="199"/>
      <c r="FF42" s="199"/>
      <c r="FG42" s="199"/>
      <c r="FH42" s="199"/>
      <c r="FI42" s="199"/>
      <c r="FJ42" s="199"/>
      <c r="FK42" s="199"/>
      <c r="FL42" s="199"/>
      <c r="FM42" s="199"/>
      <c r="FN42" s="199"/>
      <c r="FO42" s="199"/>
      <c r="FP42" s="199"/>
      <c r="FQ42" s="199"/>
      <c r="FR42" s="199"/>
      <c r="FS42" s="199"/>
      <c r="FT42" s="199"/>
      <c r="FU42" s="199"/>
      <c r="FV42" s="199"/>
      <c r="FW42" s="199"/>
      <c r="FX42" s="199"/>
      <c r="FY42" s="199"/>
      <c r="FZ42" s="199"/>
      <c r="GA42" s="199"/>
      <c r="GB42" s="199"/>
      <c r="GC42" s="199"/>
      <c r="GD42" s="199"/>
      <c r="GE42" s="199"/>
      <c r="GF42" s="199"/>
      <c r="GG42" s="199"/>
      <c r="GH42" s="199"/>
      <c r="GI42" s="199"/>
      <c r="GJ42" s="199"/>
      <c r="GK42" s="199"/>
      <c r="GL42" s="199"/>
      <c r="GM42" s="199"/>
      <c r="GN42" s="199"/>
      <c r="GO42" s="199"/>
      <c r="GP42" s="199"/>
      <c r="GQ42" s="199"/>
      <c r="GR42" s="199"/>
      <c r="GS42" s="199"/>
      <c r="GT42" s="199"/>
      <c r="GU42" s="199"/>
      <c r="GV42" s="199"/>
      <c r="GW42" s="199"/>
      <c r="GX42" s="199"/>
      <c r="GY42" s="199"/>
      <c r="GZ42" s="199"/>
      <c r="HA42" s="199"/>
      <c r="HB42" s="199"/>
      <c r="HC42" s="199"/>
      <c r="HD42" s="199"/>
      <c r="HE42" s="199"/>
      <c r="HF42" s="199"/>
      <c r="HG42" s="199"/>
      <c r="HH42" s="199"/>
      <c r="HI42" s="199"/>
      <c r="HJ42" s="199"/>
      <c r="HK42" s="199"/>
      <c r="HL42" s="199"/>
      <c r="HM42" s="199"/>
      <c r="HN42" s="199"/>
      <c r="HO42" s="199"/>
      <c r="HP42" s="199"/>
      <c r="HQ42" s="199"/>
      <c r="HR42" s="199"/>
      <c r="HS42" s="199"/>
      <c r="HT42" s="199"/>
      <c r="HU42" s="199"/>
      <c r="HV42" s="199"/>
      <c r="HW42" s="199"/>
      <c r="HX42" s="199"/>
      <c r="HY42" s="199"/>
      <c r="HZ42" s="199"/>
      <c r="IA42" s="199"/>
      <c r="IB42" s="199"/>
      <c r="IC42" s="199"/>
      <c r="ID42" s="199"/>
      <c r="IE42" s="199"/>
      <c r="IF42" s="199"/>
      <c r="IG42" s="199"/>
      <c r="IH42" s="199"/>
      <c r="II42" s="199"/>
      <c r="IJ42" s="199"/>
      <c r="IK42" s="199"/>
      <c r="IL42" s="199"/>
      <c r="IM42" s="199"/>
      <c r="IN42" s="199"/>
      <c r="IO42" s="199"/>
      <c r="IP42" s="199"/>
      <c r="IQ42" s="199"/>
      <c r="IR42" s="199"/>
      <c r="IS42" s="199"/>
      <c r="IT42" s="199"/>
    </row>
    <row r="43" spans="1:254" ht="16.5" customHeight="1">
      <c r="A43" s="211"/>
      <c r="B43" s="221" t="s">
        <v>286</v>
      </c>
      <c r="C43" s="220">
        <f>+C21-C32-C39-C42</f>
        <v>1750208.9599999981</v>
      </c>
    </row>
    <row r="44" spans="1:254" ht="16.5" customHeight="1">
      <c r="A44" s="219"/>
      <c r="B44" s="218" t="s">
        <v>285</v>
      </c>
      <c r="C44" s="217">
        <v>0</v>
      </c>
    </row>
    <row r="45" spans="1:254" ht="19.5" customHeight="1" thickBot="1">
      <c r="A45" s="569" t="s">
        <v>284</v>
      </c>
      <c r="B45" s="570"/>
      <c r="C45" s="571"/>
    </row>
    <row r="46" spans="1:254" ht="15.6" thickTop="1" thickBot="1">
      <c r="A46" s="211"/>
      <c r="B46" s="216"/>
      <c r="C46" s="215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4"/>
      <c r="DG46" s="214"/>
      <c r="DH46" s="214"/>
      <c r="DI46" s="214"/>
      <c r="DJ46" s="214"/>
      <c r="DK46" s="214"/>
      <c r="DL46" s="214"/>
      <c r="DM46" s="214"/>
      <c r="DN46" s="214"/>
      <c r="DO46" s="214"/>
      <c r="DP46" s="214"/>
      <c r="DQ46" s="214"/>
      <c r="DR46" s="214"/>
      <c r="DS46" s="214"/>
      <c r="DT46" s="214"/>
      <c r="DU46" s="214"/>
      <c r="DV46" s="214"/>
      <c r="DW46" s="214"/>
      <c r="DX46" s="214"/>
      <c r="DY46" s="214"/>
      <c r="DZ46" s="214"/>
      <c r="EA46" s="214"/>
      <c r="EB46" s="214"/>
      <c r="EC46" s="214"/>
      <c r="ED46" s="214"/>
      <c r="EE46" s="214"/>
      <c r="EF46" s="214"/>
      <c r="EG46" s="214"/>
      <c r="EH46" s="214"/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214"/>
      <c r="EZ46" s="214"/>
      <c r="FA46" s="214"/>
      <c r="FB46" s="214"/>
      <c r="FC46" s="214"/>
      <c r="FD46" s="214"/>
      <c r="FE46" s="214"/>
      <c r="FF46" s="214"/>
      <c r="FG46" s="214"/>
      <c r="FH46" s="214"/>
      <c r="FI46" s="214"/>
      <c r="FJ46" s="214"/>
      <c r="FK46" s="214"/>
      <c r="FL46" s="214"/>
      <c r="FM46" s="214"/>
      <c r="FN46" s="214"/>
      <c r="FO46" s="214"/>
      <c r="FP46" s="214"/>
      <c r="FQ46" s="214"/>
      <c r="FR46" s="214"/>
      <c r="FS46" s="214"/>
      <c r="FT46" s="214"/>
      <c r="FU46" s="214"/>
      <c r="FV46" s="214"/>
      <c r="FW46" s="214"/>
      <c r="FX46" s="214"/>
      <c r="FY46" s="214"/>
      <c r="FZ46" s="214"/>
      <c r="GA46" s="214"/>
      <c r="GB46" s="214"/>
      <c r="GC46" s="214"/>
      <c r="GD46" s="214"/>
      <c r="GE46" s="214"/>
      <c r="GF46" s="214"/>
      <c r="GG46" s="214"/>
      <c r="GH46" s="214"/>
      <c r="GI46" s="214"/>
      <c r="GJ46" s="214"/>
      <c r="GK46" s="214"/>
      <c r="GL46" s="214"/>
      <c r="GM46" s="214"/>
      <c r="GN46" s="214"/>
      <c r="GO46" s="214"/>
      <c r="GP46" s="214"/>
      <c r="GQ46" s="214"/>
      <c r="GR46" s="214"/>
      <c r="GS46" s="214"/>
      <c r="GT46" s="214"/>
      <c r="GU46" s="214"/>
      <c r="GV46" s="214"/>
      <c r="GW46" s="214"/>
      <c r="GX46" s="214"/>
      <c r="GY46" s="214"/>
      <c r="GZ46" s="214"/>
      <c r="HA46" s="214"/>
      <c r="HB46" s="214"/>
      <c r="HC46" s="214"/>
      <c r="HD46" s="214"/>
      <c r="HE46" s="214"/>
      <c r="HF46" s="214"/>
      <c r="HG46" s="214"/>
      <c r="HH46" s="214"/>
      <c r="HI46" s="214"/>
      <c r="HJ46" s="214"/>
      <c r="HK46" s="214"/>
      <c r="HL46" s="214"/>
      <c r="HM46" s="214"/>
      <c r="HN46" s="214"/>
      <c r="HO46" s="214"/>
      <c r="HP46" s="214"/>
      <c r="HQ46" s="214"/>
      <c r="HR46" s="214"/>
      <c r="HS46" s="214"/>
      <c r="HT46" s="214"/>
      <c r="HU46" s="214"/>
      <c r="HV46" s="214"/>
      <c r="HW46" s="214"/>
      <c r="HX46" s="214"/>
      <c r="HY46" s="214"/>
      <c r="HZ46" s="214"/>
      <c r="IA46" s="214"/>
      <c r="IB46" s="214"/>
      <c r="IC46" s="214"/>
      <c r="ID46" s="214"/>
      <c r="IE46" s="214"/>
      <c r="IF46" s="214"/>
      <c r="IG46" s="214"/>
      <c r="IH46" s="214"/>
      <c r="II46" s="214"/>
      <c r="IJ46" s="214"/>
      <c r="IK46" s="214"/>
      <c r="IL46" s="214"/>
      <c r="IM46" s="214"/>
      <c r="IN46" s="214"/>
      <c r="IO46" s="214"/>
      <c r="IP46" s="214"/>
      <c r="IQ46" s="214"/>
      <c r="IR46" s="214"/>
      <c r="IS46" s="214"/>
      <c r="IT46" s="214"/>
    </row>
    <row r="47" spans="1:254" ht="15.6" thickTop="1" thickBot="1">
      <c r="A47" s="567" t="s">
        <v>283</v>
      </c>
      <c r="B47" s="568"/>
      <c r="C47" s="213"/>
    </row>
    <row r="48" spans="1:254" ht="15" thickTop="1">
      <c r="A48" s="576" t="s">
        <v>282</v>
      </c>
      <c r="B48" s="577"/>
      <c r="C48" s="212"/>
    </row>
    <row r="49" spans="1:3">
      <c r="A49" s="211" t="s">
        <v>281</v>
      </c>
      <c r="B49" s="210"/>
      <c r="C49" s="209">
        <v>0</v>
      </c>
    </row>
    <row r="50" spans="1:3">
      <c r="A50" s="211" t="s">
        <v>280</v>
      </c>
      <c r="B50" s="210"/>
      <c r="C50" s="209">
        <v>0</v>
      </c>
    </row>
    <row r="51" spans="1:3">
      <c r="A51" s="211" t="s">
        <v>279</v>
      </c>
      <c r="B51" s="210"/>
      <c r="C51" s="209">
        <v>0</v>
      </c>
    </row>
    <row r="52" spans="1:3">
      <c r="A52" s="211" t="s">
        <v>278</v>
      </c>
      <c r="B52" s="210"/>
      <c r="C52" s="209">
        <v>0</v>
      </c>
    </row>
    <row r="53" spans="1:3" ht="16.2" customHeight="1">
      <c r="A53" s="211" t="s">
        <v>277</v>
      </c>
      <c r="B53" s="210"/>
      <c r="C53" s="209">
        <v>0</v>
      </c>
    </row>
    <row r="54" spans="1:3" ht="20.399999999999999" customHeight="1" thickBot="1">
      <c r="A54" s="578" t="s">
        <v>276</v>
      </c>
      <c r="B54" s="579"/>
      <c r="C54" s="208">
        <f>SUM(C49:C53)</f>
        <v>0</v>
      </c>
    </row>
    <row r="55" spans="1:3" ht="18.600000000000001" customHeight="1" thickTop="1">
      <c r="A55" s="207" t="s">
        <v>275</v>
      </c>
      <c r="B55" s="206" t="s">
        <v>274</v>
      </c>
      <c r="C55" s="205"/>
    </row>
    <row r="56" spans="1:3" ht="18.600000000000001" customHeight="1">
      <c r="A56" s="201" t="s">
        <v>273</v>
      </c>
      <c r="B56" s="572" t="s">
        <v>272</v>
      </c>
      <c r="C56" s="572"/>
    </row>
    <row r="57" spans="1:3" ht="16.5" customHeight="1">
      <c r="A57" s="204" t="s">
        <v>271</v>
      </c>
      <c r="B57" s="203" t="s">
        <v>270</v>
      </c>
      <c r="C57" s="203"/>
    </row>
    <row r="58" spans="1:3" ht="18.600000000000001" customHeight="1">
      <c r="A58" s="201" t="s">
        <v>269</v>
      </c>
      <c r="B58" s="203" t="s">
        <v>268</v>
      </c>
      <c r="C58" s="202"/>
    </row>
    <row r="59" spans="1:3" ht="81" customHeight="1">
      <c r="A59" s="201" t="s">
        <v>267</v>
      </c>
      <c r="B59" s="572" t="s">
        <v>266</v>
      </c>
      <c r="C59" s="572"/>
    </row>
    <row r="60" spans="1:3" ht="59.25" customHeight="1">
      <c r="A60" s="201" t="s">
        <v>265</v>
      </c>
      <c r="B60" s="572" t="s">
        <v>264</v>
      </c>
      <c r="C60" s="572"/>
    </row>
    <row r="61" spans="1:3" ht="17.25" customHeight="1">
      <c r="A61" s="201" t="s">
        <v>263</v>
      </c>
      <c r="B61" s="575" t="s">
        <v>262</v>
      </c>
      <c r="C61" s="575"/>
    </row>
    <row r="62" spans="1:3" ht="41.25" customHeight="1">
      <c r="A62" s="201" t="s">
        <v>261</v>
      </c>
      <c r="B62" s="575" t="s">
        <v>260</v>
      </c>
      <c r="C62" s="575"/>
    </row>
  </sheetData>
  <mergeCells count="17">
    <mergeCell ref="B62:C62"/>
    <mergeCell ref="A48:B48"/>
    <mergeCell ref="A54:B54"/>
    <mergeCell ref="A35:B35"/>
    <mergeCell ref="A36:B36"/>
    <mergeCell ref="A37:B37"/>
    <mergeCell ref="A38:B38"/>
    <mergeCell ref="A41:B41"/>
    <mergeCell ref="B61:C61"/>
    <mergeCell ref="B60:C60"/>
    <mergeCell ref="A23:B23"/>
    <mergeCell ref="A45:C45"/>
    <mergeCell ref="B59:C59"/>
    <mergeCell ref="A1:C1"/>
    <mergeCell ref="A3:C3"/>
    <mergeCell ref="B56:C56"/>
    <mergeCell ref="A47:B47"/>
  </mergeCells>
  <printOptions horizontalCentered="1" verticalCentered="1"/>
  <pageMargins left="0.11811023622047245" right="3.937007874015748E-2" top="0.35433070866141736" bottom="0.35433070866141736" header="0.31496062992125984" footer="0.31496062992125984"/>
  <pageSetup paperSize="9" scale="68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9"/>
  <sheetViews>
    <sheetView topLeftCell="A13" zoomScale="80" zoomScaleNormal="80" workbookViewId="0">
      <selection activeCell="K5" sqref="K5:L5"/>
    </sheetView>
  </sheetViews>
  <sheetFormatPr defaultColWidth="9.109375" defaultRowHeight="14.4"/>
  <cols>
    <col min="1" max="1" width="5.33203125" style="260" customWidth="1"/>
    <col min="2" max="2" width="90.33203125" style="259" customWidth="1"/>
    <col min="3" max="3" width="17.6640625" style="258" customWidth="1"/>
    <col min="4" max="4" width="21.33203125" style="258" customWidth="1"/>
    <col min="5" max="5" width="24.88671875" style="258" customWidth="1"/>
    <col min="6" max="6" width="17.88671875" style="258" customWidth="1"/>
    <col min="7" max="7" width="19.6640625" style="258" bestFit="1" customWidth="1"/>
    <col min="8" max="8" width="21.5546875" style="258" bestFit="1" customWidth="1"/>
    <col min="9" max="9" width="12.6640625" style="258" customWidth="1"/>
    <col min="10" max="10" width="23.5546875" style="258" customWidth="1"/>
    <col min="11" max="29" width="9.109375" style="214"/>
    <col min="30" max="30" width="8.88671875" style="214" customWidth="1"/>
    <col min="31" max="16384" width="9.109375" style="214"/>
  </cols>
  <sheetData>
    <row r="1" spans="1:10" ht="21">
      <c r="A1" s="584" t="s">
        <v>488</v>
      </c>
      <c r="B1" s="584"/>
      <c r="C1" s="584"/>
      <c r="D1" s="584"/>
      <c r="E1" s="584"/>
      <c r="F1" s="584"/>
      <c r="G1" s="584"/>
      <c r="H1" s="584"/>
      <c r="I1" s="584"/>
      <c r="J1" s="584"/>
    </row>
    <row r="3" spans="1:10" ht="21">
      <c r="A3" s="585" t="s">
        <v>487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10" ht="21">
      <c r="A4" s="585"/>
      <c r="B4" s="585"/>
    </row>
    <row r="5" spans="1:10" ht="15" thickBot="1">
      <c r="B5" s="315"/>
    </row>
    <row r="6" spans="1:10" ht="63" customHeight="1" thickTop="1">
      <c r="A6" s="586" t="s">
        <v>486</v>
      </c>
      <c r="B6" s="587"/>
      <c r="C6" s="590" t="s">
        <v>485</v>
      </c>
      <c r="D6" s="590" t="s">
        <v>484</v>
      </c>
      <c r="E6" s="592" t="s">
        <v>483</v>
      </c>
      <c r="F6" s="594" t="s">
        <v>482</v>
      </c>
      <c r="G6" s="595"/>
      <c r="H6" s="595"/>
      <c r="I6" s="596"/>
      <c r="J6" s="590" t="s">
        <v>481</v>
      </c>
    </row>
    <row r="7" spans="1:10" ht="123.75" customHeight="1">
      <c r="A7" s="588"/>
      <c r="B7" s="589"/>
      <c r="C7" s="591"/>
      <c r="D7" s="591"/>
      <c r="E7" s="593"/>
      <c r="F7" s="314">
        <v>2021</v>
      </c>
      <c r="G7" s="313">
        <v>2022</v>
      </c>
      <c r="H7" s="312" t="s">
        <v>480</v>
      </c>
      <c r="I7" s="311" t="s">
        <v>479</v>
      </c>
      <c r="J7" s="591"/>
    </row>
    <row r="8" spans="1:10" ht="15" thickBot="1">
      <c r="A8" s="310"/>
      <c r="B8" s="309"/>
      <c r="C8" s="302" t="s">
        <v>478</v>
      </c>
      <c r="D8" s="308" t="s">
        <v>477</v>
      </c>
      <c r="E8" s="307" t="s">
        <v>476</v>
      </c>
      <c r="F8" s="306" t="s">
        <v>475</v>
      </c>
      <c r="G8" s="305" t="s">
        <v>474</v>
      </c>
      <c r="H8" s="304" t="s">
        <v>473</v>
      </c>
      <c r="I8" s="303" t="s">
        <v>472</v>
      </c>
      <c r="J8" s="302" t="s">
        <v>471</v>
      </c>
    </row>
    <row r="9" spans="1:10" ht="15" thickTop="1">
      <c r="A9" s="283" t="s">
        <v>333</v>
      </c>
      <c r="B9" s="301" t="s">
        <v>470</v>
      </c>
      <c r="C9" s="300"/>
      <c r="D9" s="300"/>
      <c r="E9" s="300"/>
      <c r="F9" s="300"/>
      <c r="G9" s="299"/>
      <c r="H9" s="299"/>
      <c r="I9" s="298"/>
      <c r="J9" s="297"/>
    </row>
    <row r="10" spans="1:10">
      <c r="A10" s="280" t="s">
        <v>333</v>
      </c>
      <c r="B10" s="293" t="s">
        <v>14</v>
      </c>
      <c r="C10" s="272">
        <v>0</v>
      </c>
      <c r="D10" s="272">
        <v>0</v>
      </c>
      <c r="E10" s="269">
        <f t="shared" ref="E10:E21" si="0">C10-D10</f>
        <v>0</v>
      </c>
      <c r="F10" s="272">
        <v>0</v>
      </c>
      <c r="G10" s="271">
        <v>0</v>
      </c>
      <c r="H10" s="271">
        <v>0</v>
      </c>
      <c r="I10" s="271">
        <v>0</v>
      </c>
      <c r="J10" s="269">
        <f t="shared" ref="J10:J21" si="1">+E10+F10+G10+H10+I10</f>
        <v>0</v>
      </c>
    </row>
    <row r="11" spans="1:10">
      <c r="A11" s="280" t="s">
        <v>331</v>
      </c>
      <c r="B11" s="288" t="s">
        <v>25</v>
      </c>
      <c r="C11" s="272">
        <v>0</v>
      </c>
      <c r="D11" s="272">
        <v>0</v>
      </c>
      <c r="E11" s="269">
        <f t="shared" si="0"/>
        <v>0</v>
      </c>
      <c r="F11" s="272">
        <v>0</v>
      </c>
      <c r="G11" s="271">
        <v>0</v>
      </c>
      <c r="H11" s="271">
        <v>0</v>
      </c>
      <c r="I11" s="271">
        <v>0</v>
      </c>
      <c r="J11" s="269">
        <f t="shared" si="1"/>
        <v>0</v>
      </c>
    </row>
    <row r="12" spans="1:10">
      <c r="A12" s="280" t="s">
        <v>348</v>
      </c>
      <c r="B12" s="288" t="s">
        <v>469</v>
      </c>
      <c r="C12" s="272">
        <v>509.75</v>
      </c>
      <c r="D12" s="272">
        <f>509.75-402.6</f>
        <v>107.14999999999998</v>
      </c>
      <c r="E12" s="269">
        <f t="shared" si="0"/>
        <v>402.6</v>
      </c>
      <c r="F12" s="272">
        <v>0</v>
      </c>
      <c r="G12" s="271">
        <v>0</v>
      </c>
      <c r="H12" s="271">
        <v>0</v>
      </c>
      <c r="I12" s="271">
        <v>0</v>
      </c>
      <c r="J12" s="269">
        <f t="shared" si="1"/>
        <v>402.6</v>
      </c>
    </row>
    <row r="13" spans="1:10">
      <c r="A13" s="280" t="s">
        <v>355</v>
      </c>
      <c r="B13" s="288" t="s">
        <v>468</v>
      </c>
      <c r="C13" s="272">
        <v>0</v>
      </c>
      <c r="D13" s="272">
        <v>0</v>
      </c>
      <c r="E13" s="269">
        <f t="shared" si="0"/>
        <v>0</v>
      </c>
      <c r="F13" s="272">
        <v>0</v>
      </c>
      <c r="G13" s="271">
        <v>0</v>
      </c>
      <c r="H13" s="271">
        <v>0</v>
      </c>
      <c r="I13" s="271">
        <v>0</v>
      </c>
      <c r="J13" s="269">
        <f t="shared" si="1"/>
        <v>0</v>
      </c>
    </row>
    <row r="14" spans="1:10">
      <c r="A14" s="280" t="s">
        <v>363</v>
      </c>
      <c r="B14" s="288" t="s">
        <v>35</v>
      </c>
      <c r="C14" s="272">
        <v>0</v>
      </c>
      <c r="D14" s="272">
        <v>0</v>
      </c>
      <c r="E14" s="269">
        <f t="shared" si="0"/>
        <v>0</v>
      </c>
      <c r="F14" s="272">
        <v>0</v>
      </c>
      <c r="G14" s="271">
        <v>0</v>
      </c>
      <c r="H14" s="271">
        <v>0</v>
      </c>
      <c r="I14" s="271">
        <v>0</v>
      </c>
      <c r="J14" s="269">
        <f t="shared" si="1"/>
        <v>0</v>
      </c>
    </row>
    <row r="15" spans="1:10">
      <c r="A15" s="280" t="s">
        <v>374</v>
      </c>
      <c r="B15" s="288" t="s">
        <v>39</v>
      </c>
      <c r="C15" s="272">
        <v>186300</v>
      </c>
      <c r="D15" s="272">
        <v>186300</v>
      </c>
      <c r="E15" s="269">
        <f t="shared" si="0"/>
        <v>0</v>
      </c>
      <c r="F15" s="272">
        <v>0</v>
      </c>
      <c r="G15" s="271">
        <v>0</v>
      </c>
      <c r="H15" s="271">
        <v>0</v>
      </c>
      <c r="I15" s="271">
        <v>0</v>
      </c>
      <c r="J15" s="269">
        <f t="shared" si="1"/>
        <v>0</v>
      </c>
    </row>
    <row r="16" spans="1:10">
      <c r="A16" s="280" t="s">
        <v>372</v>
      </c>
      <c r="B16" s="288" t="s">
        <v>467</v>
      </c>
      <c r="C16" s="272">
        <v>0</v>
      </c>
      <c r="D16" s="272">
        <v>0</v>
      </c>
      <c r="E16" s="269">
        <f t="shared" si="0"/>
        <v>0</v>
      </c>
      <c r="F16" s="272">
        <v>0</v>
      </c>
      <c r="G16" s="271">
        <v>0</v>
      </c>
      <c r="H16" s="271">
        <v>0</v>
      </c>
      <c r="I16" s="271">
        <v>0</v>
      </c>
      <c r="J16" s="269">
        <f t="shared" si="1"/>
        <v>0</v>
      </c>
    </row>
    <row r="17" spans="1:10">
      <c r="A17" s="280" t="s">
        <v>370</v>
      </c>
      <c r="B17" s="288" t="s">
        <v>466</v>
      </c>
      <c r="C17" s="272">
        <v>189.32</v>
      </c>
      <c r="D17" s="272">
        <v>0</v>
      </c>
      <c r="E17" s="269">
        <f t="shared" si="0"/>
        <v>189.32</v>
      </c>
      <c r="F17" s="272">
        <v>0</v>
      </c>
      <c r="G17" s="271">
        <v>0</v>
      </c>
      <c r="H17" s="271">
        <v>0</v>
      </c>
      <c r="I17" s="271">
        <v>0</v>
      </c>
      <c r="J17" s="269">
        <f t="shared" si="1"/>
        <v>189.32</v>
      </c>
    </row>
    <row r="18" spans="1:10">
      <c r="A18" s="280" t="s">
        <v>386</v>
      </c>
      <c r="B18" s="288" t="s">
        <v>465</v>
      </c>
      <c r="C18" s="272">
        <v>0</v>
      </c>
      <c r="D18" s="272">
        <v>0</v>
      </c>
      <c r="E18" s="269">
        <f t="shared" si="0"/>
        <v>0</v>
      </c>
      <c r="F18" s="272">
        <v>0</v>
      </c>
      <c r="G18" s="271">
        <v>0</v>
      </c>
      <c r="H18" s="271">
        <v>0</v>
      </c>
      <c r="I18" s="271">
        <v>0</v>
      </c>
      <c r="J18" s="269">
        <f t="shared" si="1"/>
        <v>0</v>
      </c>
    </row>
    <row r="19" spans="1:10">
      <c r="A19" s="280" t="s">
        <v>384</v>
      </c>
      <c r="B19" s="288" t="s">
        <v>47</v>
      </c>
      <c r="C19" s="272">
        <v>0</v>
      </c>
      <c r="D19" s="272">
        <v>0</v>
      </c>
      <c r="E19" s="269">
        <f t="shared" si="0"/>
        <v>0</v>
      </c>
      <c r="F19" s="272">
        <v>0</v>
      </c>
      <c r="G19" s="296">
        <v>0</v>
      </c>
      <c r="H19" s="296">
        <v>0</v>
      </c>
      <c r="I19" s="271">
        <v>0</v>
      </c>
      <c r="J19" s="269">
        <f t="shared" si="1"/>
        <v>0</v>
      </c>
    </row>
    <row r="20" spans="1:10">
      <c r="A20" s="280" t="s">
        <v>401</v>
      </c>
      <c r="B20" s="288" t="s">
        <v>51</v>
      </c>
      <c r="C20" s="272">
        <v>0</v>
      </c>
      <c r="D20" s="272">
        <v>0</v>
      </c>
      <c r="E20" s="269">
        <f t="shared" si="0"/>
        <v>0</v>
      </c>
      <c r="F20" s="272">
        <v>0</v>
      </c>
      <c r="G20" s="271">
        <v>0</v>
      </c>
      <c r="H20" s="271">
        <v>0</v>
      </c>
      <c r="I20" s="271">
        <v>0</v>
      </c>
      <c r="J20" s="269">
        <f t="shared" si="1"/>
        <v>0</v>
      </c>
    </row>
    <row r="21" spans="1:10" ht="15" thickBot="1">
      <c r="A21" s="280" t="s">
        <v>396</v>
      </c>
      <c r="B21" s="294" t="s">
        <v>464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1">
        <v>0</v>
      </c>
      <c r="H21" s="271">
        <v>0</v>
      </c>
      <c r="I21" s="271">
        <v>0</v>
      </c>
      <c r="J21" s="269">
        <f t="shared" si="1"/>
        <v>0</v>
      </c>
    </row>
    <row r="22" spans="1:10" ht="15.6" thickTop="1" thickBot="1">
      <c r="A22" s="287"/>
      <c r="B22" s="277" t="s">
        <v>463</v>
      </c>
      <c r="C22" s="276">
        <f t="shared" ref="C22:J22" si="2">SUM(C10:C21)</f>
        <v>186999.07</v>
      </c>
      <c r="D22" s="276">
        <f t="shared" si="2"/>
        <v>186407.15</v>
      </c>
      <c r="E22" s="276">
        <f t="shared" si="2"/>
        <v>591.92000000000007</v>
      </c>
      <c r="F22" s="276">
        <f t="shared" si="2"/>
        <v>0</v>
      </c>
      <c r="G22" s="286">
        <f t="shared" si="2"/>
        <v>0</v>
      </c>
      <c r="H22" s="286">
        <f t="shared" si="2"/>
        <v>0</v>
      </c>
      <c r="I22" s="286">
        <f t="shared" si="2"/>
        <v>0</v>
      </c>
      <c r="J22" s="275">
        <f t="shared" si="2"/>
        <v>591.92000000000007</v>
      </c>
    </row>
    <row r="23" spans="1:10" ht="15" thickTop="1">
      <c r="A23" s="285"/>
      <c r="B23" s="282"/>
      <c r="C23" s="272"/>
      <c r="D23" s="272"/>
      <c r="E23" s="272"/>
      <c r="F23" s="272"/>
      <c r="G23" s="271"/>
      <c r="H23" s="271"/>
      <c r="I23" s="270"/>
      <c r="J23" s="269"/>
    </row>
    <row r="24" spans="1:10">
      <c r="A24" s="283" t="s">
        <v>331</v>
      </c>
      <c r="B24" s="282" t="s">
        <v>462</v>
      </c>
      <c r="C24" s="272"/>
      <c r="D24" s="272"/>
      <c r="E24" s="272"/>
      <c r="F24" s="272"/>
      <c r="G24" s="271"/>
      <c r="H24" s="271"/>
      <c r="I24" s="270"/>
      <c r="J24" s="269"/>
    </row>
    <row r="25" spans="1:10">
      <c r="A25" s="281" t="s">
        <v>333</v>
      </c>
      <c r="B25" s="295" t="s">
        <v>461</v>
      </c>
      <c r="C25" s="272">
        <v>0</v>
      </c>
      <c r="D25" s="272">
        <v>0</v>
      </c>
      <c r="E25" s="272">
        <v>0</v>
      </c>
      <c r="F25" s="272">
        <v>0</v>
      </c>
      <c r="G25" s="271">
        <v>0</v>
      </c>
      <c r="H25" s="271">
        <v>0</v>
      </c>
      <c r="I25" s="271">
        <v>0</v>
      </c>
      <c r="J25" s="269">
        <f>+E25+F25+G25+H25+I25</f>
        <v>0</v>
      </c>
    </row>
    <row r="26" spans="1:10">
      <c r="A26" s="280" t="s">
        <v>331</v>
      </c>
      <c r="B26" s="295" t="s">
        <v>460</v>
      </c>
      <c r="C26" s="272">
        <v>0</v>
      </c>
      <c r="D26" s="272">
        <v>0</v>
      </c>
      <c r="E26" s="272">
        <v>0</v>
      </c>
      <c r="F26" s="272">
        <v>0</v>
      </c>
      <c r="G26" s="271">
        <v>0</v>
      </c>
      <c r="H26" s="271">
        <v>0</v>
      </c>
      <c r="I26" s="271">
        <v>0</v>
      </c>
      <c r="J26" s="269">
        <f>+E26+F26+G26+H26+I26</f>
        <v>0</v>
      </c>
    </row>
    <row r="27" spans="1:10" ht="15" thickBot="1">
      <c r="A27" s="280" t="s">
        <v>348</v>
      </c>
      <c r="B27" s="294" t="s">
        <v>459</v>
      </c>
      <c r="C27" s="272">
        <v>0</v>
      </c>
      <c r="D27" s="272">
        <v>0</v>
      </c>
      <c r="E27" s="272">
        <v>0</v>
      </c>
      <c r="F27" s="272">
        <v>0</v>
      </c>
      <c r="G27" s="271">
        <v>0</v>
      </c>
      <c r="H27" s="271">
        <v>0</v>
      </c>
      <c r="I27" s="271">
        <v>0</v>
      </c>
      <c r="J27" s="269">
        <f>+E27+F27+G27+H27+I27</f>
        <v>0</v>
      </c>
    </row>
    <row r="28" spans="1:10" ht="15.6" thickTop="1" thickBot="1">
      <c r="A28" s="287"/>
      <c r="B28" s="277" t="s">
        <v>458</v>
      </c>
      <c r="C28" s="276">
        <f t="shared" ref="C28:J28" si="3">SUM(C25:C27)</f>
        <v>0</v>
      </c>
      <c r="D28" s="276">
        <f t="shared" si="3"/>
        <v>0</v>
      </c>
      <c r="E28" s="276">
        <f t="shared" si="3"/>
        <v>0</v>
      </c>
      <c r="F28" s="276">
        <f t="shared" si="3"/>
        <v>0</v>
      </c>
      <c r="G28" s="286">
        <f t="shared" si="3"/>
        <v>0</v>
      </c>
      <c r="H28" s="286">
        <f t="shared" si="3"/>
        <v>0</v>
      </c>
      <c r="I28" s="286">
        <f t="shared" si="3"/>
        <v>0</v>
      </c>
      <c r="J28" s="275">
        <f t="shared" si="3"/>
        <v>0</v>
      </c>
    </row>
    <row r="29" spans="1:10" ht="15" thickTop="1">
      <c r="A29" s="285"/>
      <c r="B29" s="284"/>
      <c r="C29" s="272"/>
      <c r="D29" s="272"/>
      <c r="E29" s="272"/>
      <c r="F29" s="272"/>
      <c r="G29" s="271"/>
      <c r="H29" s="271"/>
      <c r="I29" s="270"/>
      <c r="J29" s="269"/>
    </row>
    <row r="30" spans="1:10">
      <c r="A30" s="283" t="s">
        <v>348</v>
      </c>
      <c r="B30" s="282" t="s">
        <v>457</v>
      </c>
      <c r="C30" s="272"/>
      <c r="D30" s="272"/>
      <c r="E30" s="272"/>
      <c r="F30" s="272"/>
      <c r="G30" s="271"/>
      <c r="H30" s="271"/>
      <c r="I30" s="270"/>
      <c r="J30" s="269"/>
    </row>
    <row r="31" spans="1:10">
      <c r="A31" s="280" t="s">
        <v>333</v>
      </c>
      <c r="B31" s="293" t="s">
        <v>456</v>
      </c>
      <c r="C31" s="272">
        <v>0</v>
      </c>
      <c r="D31" s="272">
        <v>0</v>
      </c>
      <c r="E31" s="272">
        <v>0</v>
      </c>
      <c r="F31" s="272">
        <v>0</v>
      </c>
      <c r="G31" s="271">
        <v>0</v>
      </c>
      <c r="H31" s="271">
        <v>0</v>
      </c>
      <c r="I31" s="271">
        <v>0</v>
      </c>
      <c r="J31" s="269">
        <f>+E31+F31+G31+H31+I31</f>
        <v>0</v>
      </c>
    </row>
    <row r="32" spans="1:10">
      <c r="A32" s="280" t="s">
        <v>433</v>
      </c>
      <c r="B32" s="288" t="s">
        <v>455</v>
      </c>
      <c r="C32" s="272">
        <v>0</v>
      </c>
      <c r="D32" s="272">
        <v>0</v>
      </c>
      <c r="E32" s="272">
        <v>0</v>
      </c>
      <c r="F32" s="272">
        <v>0</v>
      </c>
      <c r="G32" s="271">
        <v>0</v>
      </c>
      <c r="H32" s="271">
        <v>0</v>
      </c>
      <c r="I32" s="271">
        <v>0</v>
      </c>
      <c r="J32" s="269">
        <f>+E32+F32+G32+H32+I32</f>
        <v>0</v>
      </c>
    </row>
    <row r="33" spans="1:10" ht="15" thickBot="1">
      <c r="A33" s="280" t="s">
        <v>348</v>
      </c>
      <c r="B33" s="294" t="s">
        <v>454</v>
      </c>
      <c r="C33" s="272">
        <v>0</v>
      </c>
      <c r="D33" s="272">
        <v>0</v>
      </c>
      <c r="E33" s="272">
        <v>0</v>
      </c>
      <c r="F33" s="272">
        <v>0</v>
      </c>
      <c r="G33" s="271">
        <v>0</v>
      </c>
      <c r="H33" s="271">
        <v>0</v>
      </c>
      <c r="I33" s="271">
        <v>0</v>
      </c>
      <c r="J33" s="269">
        <f>+E33+F33+G33+H33+I33</f>
        <v>0</v>
      </c>
    </row>
    <row r="34" spans="1:10" ht="15.6" thickTop="1" thickBot="1">
      <c r="A34" s="287"/>
      <c r="B34" s="277" t="s">
        <v>453</v>
      </c>
      <c r="C34" s="276">
        <f t="shared" ref="C34:J34" si="4">SUM(C31:C33)</f>
        <v>0</v>
      </c>
      <c r="D34" s="276">
        <f t="shared" si="4"/>
        <v>0</v>
      </c>
      <c r="E34" s="276">
        <f t="shared" si="4"/>
        <v>0</v>
      </c>
      <c r="F34" s="276">
        <f t="shared" si="4"/>
        <v>0</v>
      </c>
      <c r="G34" s="286">
        <f t="shared" si="4"/>
        <v>0</v>
      </c>
      <c r="H34" s="286">
        <f t="shared" si="4"/>
        <v>0</v>
      </c>
      <c r="I34" s="286">
        <f t="shared" si="4"/>
        <v>0</v>
      </c>
      <c r="J34" s="275">
        <f t="shared" si="4"/>
        <v>0</v>
      </c>
    </row>
    <row r="35" spans="1:10" ht="15" thickTop="1">
      <c r="A35" s="285"/>
      <c r="B35" s="284"/>
      <c r="C35" s="272"/>
      <c r="D35" s="272"/>
      <c r="E35" s="272"/>
      <c r="F35" s="272"/>
      <c r="G35" s="271"/>
      <c r="H35" s="271"/>
      <c r="I35" s="270"/>
      <c r="J35" s="269"/>
    </row>
    <row r="36" spans="1:10">
      <c r="A36" s="283" t="s">
        <v>355</v>
      </c>
      <c r="B36" s="282" t="s">
        <v>452</v>
      </c>
      <c r="C36" s="272"/>
      <c r="D36" s="272"/>
      <c r="E36" s="272"/>
      <c r="F36" s="272"/>
      <c r="G36" s="271"/>
      <c r="H36" s="271"/>
      <c r="I36" s="270"/>
      <c r="J36" s="269"/>
    </row>
    <row r="37" spans="1:10">
      <c r="A37" s="280" t="s">
        <v>333</v>
      </c>
      <c r="B37" s="288" t="s">
        <v>451</v>
      </c>
      <c r="C37" s="272">
        <v>0</v>
      </c>
      <c r="D37" s="272">
        <v>0</v>
      </c>
      <c r="E37" s="272">
        <v>0</v>
      </c>
      <c r="F37" s="272">
        <v>0</v>
      </c>
      <c r="G37" s="271">
        <v>0</v>
      </c>
      <c r="H37" s="271">
        <v>0</v>
      </c>
      <c r="I37" s="271">
        <v>0</v>
      </c>
      <c r="J37" s="269">
        <f t="shared" ref="J37:J44" si="5">+E37+F37+G37+H37+I37</f>
        <v>0</v>
      </c>
    </row>
    <row r="38" spans="1:10">
      <c r="A38" s="280" t="s">
        <v>331</v>
      </c>
      <c r="B38" s="288" t="s">
        <v>450</v>
      </c>
      <c r="C38" s="272">
        <v>0</v>
      </c>
      <c r="D38" s="272">
        <v>0</v>
      </c>
      <c r="E38" s="272">
        <v>0</v>
      </c>
      <c r="F38" s="272">
        <v>0</v>
      </c>
      <c r="G38" s="271">
        <v>0</v>
      </c>
      <c r="H38" s="271">
        <v>0</v>
      </c>
      <c r="I38" s="271">
        <v>0</v>
      </c>
      <c r="J38" s="269">
        <f t="shared" si="5"/>
        <v>0</v>
      </c>
    </row>
    <row r="39" spans="1:10">
      <c r="A39" s="280" t="s">
        <v>348</v>
      </c>
      <c r="B39" s="288" t="s">
        <v>449</v>
      </c>
      <c r="C39" s="272">
        <v>0</v>
      </c>
      <c r="D39" s="272">
        <v>0</v>
      </c>
      <c r="E39" s="272">
        <v>0</v>
      </c>
      <c r="F39" s="272">
        <v>0</v>
      </c>
      <c r="G39" s="271">
        <v>0</v>
      </c>
      <c r="H39" s="271">
        <v>0</v>
      </c>
      <c r="I39" s="271">
        <v>0</v>
      </c>
      <c r="J39" s="269">
        <f t="shared" si="5"/>
        <v>0</v>
      </c>
    </row>
    <row r="40" spans="1:10">
      <c r="A40" s="280" t="s">
        <v>406</v>
      </c>
      <c r="B40" s="288" t="s">
        <v>448</v>
      </c>
      <c r="C40" s="272">
        <v>0</v>
      </c>
      <c r="D40" s="272">
        <v>0</v>
      </c>
      <c r="E40" s="272">
        <v>0</v>
      </c>
      <c r="F40" s="272">
        <v>0</v>
      </c>
      <c r="G40" s="271">
        <v>0</v>
      </c>
      <c r="H40" s="271">
        <v>0</v>
      </c>
      <c r="I40" s="271">
        <v>0</v>
      </c>
      <c r="J40" s="269">
        <f t="shared" si="5"/>
        <v>0</v>
      </c>
    </row>
    <row r="41" spans="1:10">
      <c r="A41" s="280" t="s">
        <v>447</v>
      </c>
      <c r="B41" s="288" t="s">
        <v>446</v>
      </c>
      <c r="C41" s="272">
        <v>0</v>
      </c>
      <c r="D41" s="272">
        <v>0</v>
      </c>
      <c r="E41" s="272">
        <v>0</v>
      </c>
      <c r="F41" s="272">
        <v>0</v>
      </c>
      <c r="G41" s="271">
        <v>0</v>
      </c>
      <c r="H41" s="271">
        <v>0</v>
      </c>
      <c r="I41" s="271">
        <v>0</v>
      </c>
      <c r="J41" s="269">
        <f t="shared" si="5"/>
        <v>0</v>
      </c>
    </row>
    <row r="42" spans="1:10">
      <c r="A42" s="280" t="s">
        <v>374</v>
      </c>
      <c r="B42" s="288" t="s">
        <v>445</v>
      </c>
      <c r="C42" s="272">
        <v>0</v>
      </c>
      <c r="D42" s="272">
        <v>0</v>
      </c>
      <c r="E42" s="272">
        <v>0</v>
      </c>
      <c r="F42" s="272">
        <v>0</v>
      </c>
      <c r="G42" s="271">
        <v>0</v>
      </c>
      <c r="H42" s="271">
        <v>0</v>
      </c>
      <c r="I42" s="271">
        <v>0</v>
      </c>
      <c r="J42" s="269">
        <f t="shared" si="5"/>
        <v>0</v>
      </c>
    </row>
    <row r="43" spans="1:10">
      <c r="A43" s="280" t="s">
        <v>444</v>
      </c>
      <c r="B43" s="288" t="s">
        <v>443</v>
      </c>
      <c r="C43" s="272">
        <v>0</v>
      </c>
      <c r="D43" s="272">
        <v>0</v>
      </c>
      <c r="E43" s="272">
        <v>0</v>
      </c>
      <c r="F43" s="272">
        <v>0</v>
      </c>
      <c r="G43" s="271">
        <v>0</v>
      </c>
      <c r="H43" s="271">
        <v>0</v>
      </c>
      <c r="I43" s="271">
        <v>0</v>
      </c>
      <c r="J43" s="269">
        <f t="shared" si="5"/>
        <v>0</v>
      </c>
    </row>
    <row r="44" spans="1:10" ht="15" thickBot="1">
      <c r="A44" s="280" t="s">
        <v>370</v>
      </c>
      <c r="B44" s="288" t="s">
        <v>442</v>
      </c>
      <c r="C44" s="272">
        <v>0</v>
      </c>
      <c r="D44" s="272">
        <v>0</v>
      </c>
      <c r="E44" s="272">
        <v>0</v>
      </c>
      <c r="F44" s="272">
        <v>0</v>
      </c>
      <c r="G44" s="271">
        <v>0</v>
      </c>
      <c r="H44" s="271">
        <v>0</v>
      </c>
      <c r="I44" s="271">
        <v>0</v>
      </c>
      <c r="J44" s="269">
        <f t="shared" si="5"/>
        <v>0</v>
      </c>
    </row>
    <row r="45" spans="1:10" ht="15.6" thickTop="1" thickBot="1">
      <c r="A45" s="287"/>
      <c r="B45" s="277" t="s">
        <v>441</v>
      </c>
      <c r="C45" s="276">
        <f t="shared" ref="C45:J45" si="6">SUM(C37:C44)</f>
        <v>0</v>
      </c>
      <c r="D45" s="276">
        <f t="shared" si="6"/>
        <v>0</v>
      </c>
      <c r="E45" s="276">
        <f t="shared" si="6"/>
        <v>0</v>
      </c>
      <c r="F45" s="276">
        <f t="shared" si="6"/>
        <v>0</v>
      </c>
      <c r="G45" s="286">
        <f t="shared" si="6"/>
        <v>0</v>
      </c>
      <c r="H45" s="286">
        <f t="shared" si="6"/>
        <v>0</v>
      </c>
      <c r="I45" s="286">
        <f t="shared" si="6"/>
        <v>0</v>
      </c>
      <c r="J45" s="275">
        <f t="shared" si="6"/>
        <v>0</v>
      </c>
    </row>
    <row r="46" spans="1:10" ht="15" thickTop="1">
      <c r="A46" s="285"/>
      <c r="B46" s="282"/>
      <c r="C46" s="272"/>
      <c r="D46" s="272"/>
      <c r="E46" s="272"/>
      <c r="F46" s="272"/>
      <c r="G46" s="271"/>
      <c r="H46" s="271"/>
      <c r="I46" s="270"/>
      <c r="J46" s="269"/>
    </row>
    <row r="47" spans="1:10">
      <c r="A47" s="283" t="s">
        <v>363</v>
      </c>
      <c r="B47" s="282" t="s">
        <v>440</v>
      </c>
      <c r="C47" s="272"/>
      <c r="D47" s="272"/>
      <c r="E47" s="272"/>
      <c r="F47" s="272"/>
      <c r="G47" s="271"/>
      <c r="H47" s="271"/>
      <c r="I47" s="270"/>
      <c r="J47" s="269"/>
    </row>
    <row r="48" spans="1:10">
      <c r="A48" s="280" t="s">
        <v>333</v>
      </c>
      <c r="B48" s="293" t="s">
        <v>439</v>
      </c>
      <c r="C48" s="272">
        <v>0</v>
      </c>
      <c r="D48" s="272">
        <v>0</v>
      </c>
      <c r="E48" s="272">
        <f>C48-D48</f>
        <v>0</v>
      </c>
      <c r="F48" s="272">
        <v>0</v>
      </c>
      <c r="G48" s="271">
        <v>0</v>
      </c>
      <c r="H48" s="271">
        <v>0</v>
      </c>
      <c r="I48" s="271">
        <v>0</v>
      </c>
      <c r="J48" s="269">
        <f>+E48+F48+G48+H48+I48</f>
        <v>0</v>
      </c>
    </row>
    <row r="49" spans="1:10">
      <c r="A49" s="280" t="s">
        <v>331</v>
      </c>
      <c r="B49" s="288" t="s">
        <v>59</v>
      </c>
      <c r="C49" s="272">
        <v>107.31</v>
      </c>
      <c r="D49" s="272">
        <v>107.31</v>
      </c>
      <c r="E49" s="272">
        <f>C49-D49</f>
        <v>0</v>
      </c>
      <c r="F49" s="272">
        <v>0</v>
      </c>
      <c r="G49" s="271">
        <v>0</v>
      </c>
      <c r="H49" s="271">
        <v>0</v>
      </c>
      <c r="I49" s="271">
        <v>0</v>
      </c>
      <c r="J49" s="269">
        <f>+E49+F49+G49+H49+I49</f>
        <v>0</v>
      </c>
    </row>
    <row r="50" spans="1:10" ht="15" thickBot="1">
      <c r="A50" s="280" t="s">
        <v>348</v>
      </c>
      <c r="B50" s="288" t="s">
        <v>438</v>
      </c>
      <c r="C50" s="272">
        <v>0</v>
      </c>
      <c r="D50" s="272">
        <v>0</v>
      </c>
      <c r="E50" s="272">
        <f>C50-D50</f>
        <v>0</v>
      </c>
      <c r="F50" s="272">
        <v>0</v>
      </c>
      <c r="G50" s="271">
        <v>0</v>
      </c>
      <c r="H50" s="271">
        <v>0</v>
      </c>
      <c r="I50" s="271">
        <v>0</v>
      </c>
      <c r="J50" s="269">
        <f>+E50+F50+G50+H50+I50</f>
        <v>0</v>
      </c>
    </row>
    <row r="51" spans="1:10" ht="15.6" thickTop="1" thickBot="1">
      <c r="A51" s="287"/>
      <c r="B51" s="277" t="s">
        <v>437</v>
      </c>
      <c r="C51" s="276">
        <f t="shared" ref="C51:J51" si="7">SUM(C48:C50)</f>
        <v>107.31</v>
      </c>
      <c r="D51" s="276">
        <f t="shared" si="7"/>
        <v>107.31</v>
      </c>
      <c r="E51" s="276">
        <f t="shared" si="7"/>
        <v>0</v>
      </c>
      <c r="F51" s="276">
        <f t="shared" si="7"/>
        <v>0</v>
      </c>
      <c r="G51" s="286">
        <f t="shared" si="7"/>
        <v>0</v>
      </c>
      <c r="H51" s="286">
        <f t="shared" si="7"/>
        <v>0</v>
      </c>
      <c r="I51" s="286">
        <f t="shared" si="7"/>
        <v>0</v>
      </c>
      <c r="J51" s="275">
        <f t="shared" si="7"/>
        <v>0</v>
      </c>
    </row>
    <row r="52" spans="1:10" ht="15" thickTop="1">
      <c r="A52" s="285"/>
      <c r="B52" s="284"/>
      <c r="C52" s="272"/>
      <c r="D52" s="272"/>
      <c r="E52" s="272"/>
      <c r="F52" s="272"/>
      <c r="G52" s="271"/>
      <c r="H52" s="271"/>
      <c r="I52" s="270"/>
      <c r="J52" s="269"/>
    </row>
    <row r="53" spans="1:10">
      <c r="A53" s="283" t="s">
        <v>374</v>
      </c>
      <c r="B53" s="282" t="s">
        <v>436</v>
      </c>
      <c r="C53" s="272"/>
      <c r="D53" s="272"/>
      <c r="E53" s="272"/>
      <c r="F53" s="272"/>
      <c r="G53" s="271"/>
      <c r="H53" s="271"/>
      <c r="I53" s="270"/>
      <c r="J53" s="269"/>
    </row>
    <row r="54" spans="1:10">
      <c r="A54" s="280" t="s">
        <v>435</v>
      </c>
      <c r="B54" s="288" t="s">
        <v>434</v>
      </c>
      <c r="C54" s="272">
        <v>0</v>
      </c>
      <c r="D54" s="272">
        <v>0</v>
      </c>
      <c r="E54" s="272">
        <f>C54-D54</f>
        <v>0</v>
      </c>
      <c r="F54" s="272">
        <v>0</v>
      </c>
      <c r="G54" s="271">
        <v>0</v>
      </c>
      <c r="H54" s="271">
        <v>0</v>
      </c>
      <c r="I54" s="271">
        <v>0</v>
      </c>
      <c r="J54" s="269">
        <f>+E54+F54+G54+H54+I54</f>
        <v>0</v>
      </c>
    </row>
    <row r="55" spans="1:10">
      <c r="A55" s="280" t="s">
        <v>433</v>
      </c>
      <c r="B55" s="288" t="s">
        <v>432</v>
      </c>
      <c r="C55" s="272">
        <v>0</v>
      </c>
      <c r="D55" s="272">
        <v>0</v>
      </c>
      <c r="E55" s="272">
        <f>C55-D55</f>
        <v>0</v>
      </c>
      <c r="F55" s="272">
        <v>0</v>
      </c>
      <c r="G55" s="271">
        <v>0</v>
      </c>
      <c r="H55" s="271">
        <v>0</v>
      </c>
      <c r="I55" s="271">
        <v>0</v>
      </c>
      <c r="J55" s="269">
        <f>+E55+F55+G55+H55+I55</f>
        <v>0</v>
      </c>
    </row>
    <row r="56" spans="1:10" ht="29.4" thickBot="1">
      <c r="A56" s="280" t="s">
        <v>348</v>
      </c>
      <c r="B56" s="288" t="s">
        <v>431</v>
      </c>
      <c r="C56" s="272">
        <v>0</v>
      </c>
      <c r="D56" s="272">
        <v>0</v>
      </c>
      <c r="E56" s="272">
        <f>C56-D56</f>
        <v>0</v>
      </c>
      <c r="F56" s="272">
        <v>0</v>
      </c>
      <c r="G56" s="271">
        <v>0</v>
      </c>
      <c r="H56" s="271">
        <v>0</v>
      </c>
      <c r="I56" s="271">
        <v>0</v>
      </c>
      <c r="J56" s="269">
        <f>+E56+F56+G56+H56+I56</f>
        <v>0</v>
      </c>
    </row>
    <row r="57" spans="1:10" ht="15.6" thickTop="1" thickBot="1">
      <c r="A57" s="287"/>
      <c r="B57" s="277" t="s">
        <v>430</v>
      </c>
      <c r="C57" s="276">
        <f t="shared" ref="C57:J57" si="8">SUM(C54:C56)</f>
        <v>0</v>
      </c>
      <c r="D57" s="276">
        <f t="shared" si="8"/>
        <v>0</v>
      </c>
      <c r="E57" s="276">
        <f t="shared" si="8"/>
        <v>0</v>
      </c>
      <c r="F57" s="276">
        <f t="shared" si="8"/>
        <v>0</v>
      </c>
      <c r="G57" s="286">
        <f t="shared" si="8"/>
        <v>0</v>
      </c>
      <c r="H57" s="286">
        <f t="shared" si="8"/>
        <v>0</v>
      </c>
      <c r="I57" s="286">
        <f t="shared" si="8"/>
        <v>0</v>
      </c>
      <c r="J57" s="275">
        <f t="shared" si="8"/>
        <v>0</v>
      </c>
    </row>
    <row r="58" spans="1:10" ht="15" thickTop="1">
      <c r="A58" s="285"/>
      <c r="B58" s="284"/>
      <c r="C58" s="272"/>
      <c r="D58" s="272"/>
      <c r="E58" s="272"/>
      <c r="F58" s="272"/>
      <c r="G58" s="271"/>
      <c r="H58" s="271"/>
      <c r="I58" s="270"/>
      <c r="J58" s="269"/>
    </row>
    <row r="59" spans="1:10">
      <c r="A59" s="283" t="s">
        <v>372</v>
      </c>
      <c r="B59" s="282" t="s">
        <v>429</v>
      </c>
      <c r="C59" s="272"/>
      <c r="D59" s="272"/>
      <c r="E59" s="272"/>
      <c r="F59" s="272"/>
      <c r="G59" s="271"/>
      <c r="H59" s="271"/>
      <c r="I59" s="271"/>
      <c r="J59" s="269"/>
    </row>
    <row r="60" spans="1:10">
      <c r="A60" s="280" t="s">
        <v>333</v>
      </c>
      <c r="B60" s="288" t="s">
        <v>428</v>
      </c>
      <c r="C60" s="272">
        <v>0</v>
      </c>
      <c r="D60" s="272">
        <v>0</v>
      </c>
      <c r="E60" s="272">
        <f>C60-D60</f>
        <v>0</v>
      </c>
      <c r="F60" s="272">
        <v>0</v>
      </c>
      <c r="G60" s="271">
        <v>0</v>
      </c>
      <c r="H60" s="271">
        <v>0</v>
      </c>
      <c r="I60" s="271">
        <v>0</v>
      </c>
      <c r="J60" s="269">
        <f>+E60+F60+G60+H60+I60</f>
        <v>0</v>
      </c>
    </row>
    <row r="61" spans="1:10" ht="15" thickBot="1">
      <c r="A61" s="280" t="s">
        <v>331</v>
      </c>
      <c r="B61" s="288" t="s">
        <v>427</v>
      </c>
      <c r="C61" s="272">
        <v>0</v>
      </c>
      <c r="D61" s="272">
        <v>0</v>
      </c>
      <c r="E61" s="272">
        <v>0</v>
      </c>
      <c r="F61" s="272">
        <v>0</v>
      </c>
      <c r="G61" s="271">
        <v>0</v>
      </c>
      <c r="H61" s="271">
        <v>0</v>
      </c>
      <c r="I61" s="271">
        <v>0</v>
      </c>
      <c r="J61" s="269">
        <f>+E61+F61+G61+H61+I61</f>
        <v>0</v>
      </c>
    </row>
    <row r="62" spans="1:10" ht="15.6" thickTop="1" thickBot="1">
      <c r="A62" s="287"/>
      <c r="B62" s="277" t="s">
        <v>426</v>
      </c>
      <c r="C62" s="276">
        <f t="shared" ref="C62:J62" si="9">+C61+C60</f>
        <v>0</v>
      </c>
      <c r="D62" s="276">
        <f t="shared" si="9"/>
        <v>0</v>
      </c>
      <c r="E62" s="276">
        <f t="shared" si="9"/>
        <v>0</v>
      </c>
      <c r="F62" s="276">
        <f t="shared" si="9"/>
        <v>0</v>
      </c>
      <c r="G62" s="276">
        <f t="shared" si="9"/>
        <v>0</v>
      </c>
      <c r="H62" s="276">
        <f t="shared" si="9"/>
        <v>0</v>
      </c>
      <c r="I62" s="276">
        <f t="shared" si="9"/>
        <v>0</v>
      </c>
      <c r="J62" s="275">
        <f t="shared" si="9"/>
        <v>0</v>
      </c>
    </row>
    <row r="63" spans="1:10" ht="15" thickTop="1">
      <c r="A63" s="285"/>
      <c r="B63" s="284"/>
      <c r="C63" s="272"/>
      <c r="D63" s="272"/>
      <c r="E63" s="272"/>
      <c r="F63" s="272"/>
      <c r="G63" s="271"/>
      <c r="H63" s="271"/>
      <c r="I63" s="270"/>
      <c r="J63" s="269"/>
    </row>
    <row r="64" spans="1:10">
      <c r="A64" s="283" t="s">
        <v>370</v>
      </c>
      <c r="B64" s="282" t="s">
        <v>425</v>
      </c>
      <c r="C64" s="272"/>
      <c r="D64" s="272"/>
      <c r="E64" s="272"/>
      <c r="F64" s="272"/>
      <c r="G64" s="271"/>
      <c r="H64" s="271"/>
      <c r="I64" s="270"/>
      <c r="J64" s="269"/>
    </row>
    <row r="65" spans="1:10">
      <c r="A65" s="280" t="s">
        <v>333</v>
      </c>
      <c r="B65" s="288" t="s">
        <v>424</v>
      </c>
      <c r="C65" s="272">
        <v>0</v>
      </c>
      <c r="D65" s="272">
        <v>0</v>
      </c>
      <c r="E65" s="272">
        <f>C65-D65</f>
        <v>0</v>
      </c>
      <c r="F65" s="272">
        <v>0</v>
      </c>
      <c r="G65" s="271">
        <v>0</v>
      </c>
      <c r="H65" s="271">
        <v>0</v>
      </c>
      <c r="I65" s="271">
        <v>0</v>
      </c>
      <c r="J65" s="269">
        <f>+E65+F65+G65+H65+I65</f>
        <v>0</v>
      </c>
    </row>
    <row r="66" spans="1:10">
      <c r="A66" s="280" t="s">
        <v>331</v>
      </c>
      <c r="B66" s="288" t="s">
        <v>423</v>
      </c>
      <c r="C66" s="272">
        <v>0</v>
      </c>
      <c r="D66" s="272">
        <v>0</v>
      </c>
      <c r="E66" s="272">
        <f>C66-D66</f>
        <v>0</v>
      </c>
      <c r="F66" s="272">
        <v>0</v>
      </c>
      <c r="G66" s="271">
        <v>0</v>
      </c>
      <c r="H66" s="271">
        <v>0</v>
      </c>
      <c r="I66" s="271">
        <v>0</v>
      </c>
      <c r="J66" s="269">
        <f>+E66+F66+G66+H66+I66</f>
        <v>0</v>
      </c>
    </row>
    <row r="67" spans="1:10" ht="15" thickBot="1">
      <c r="A67" s="280" t="s">
        <v>348</v>
      </c>
      <c r="B67" s="288" t="s">
        <v>422</v>
      </c>
      <c r="C67" s="272">
        <v>0</v>
      </c>
      <c r="D67" s="272">
        <v>0</v>
      </c>
      <c r="E67" s="272">
        <f>C67-D67</f>
        <v>0</v>
      </c>
      <c r="F67" s="272">
        <v>0</v>
      </c>
      <c r="G67" s="271">
        <v>0</v>
      </c>
      <c r="H67" s="271">
        <v>0</v>
      </c>
      <c r="I67" s="271">
        <v>0</v>
      </c>
      <c r="J67" s="269">
        <f>+E67+F67+G67+H67+I67</f>
        <v>0</v>
      </c>
    </row>
    <row r="68" spans="1:10" ht="15.6" thickTop="1" thickBot="1">
      <c r="A68" s="287"/>
      <c r="B68" s="277" t="s">
        <v>421</v>
      </c>
      <c r="C68" s="276">
        <f t="shared" ref="C68:J68" si="10">SUM(C65:C67)</f>
        <v>0</v>
      </c>
      <c r="D68" s="276">
        <f t="shared" si="10"/>
        <v>0</v>
      </c>
      <c r="E68" s="276">
        <f t="shared" si="10"/>
        <v>0</v>
      </c>
      <c r="F68" s="276">
        <f t="shared" si="10"/>
        <v>0</v>
      </c>
      <c r="G68" s="286">
        <f t="shared" si="10"/>
        <v>0</v>
      </c>
      <c r="H68" s="286">
        <f t="shared" si="10"/>
        <v>0</v>
      </c>
      <c r="I68" s="286">
        <f t="shared" si="10"/>
        <v>0</v>
      </c>
      <c r="J68" s="275">
        <f t="shared" si="10"/>
        <v>0</v>
      </c>
    </row>
    <row r="69" spans="1:10" ht="15" thickTop="1">
      <c r="A69" s="285"/>
      <c r="B69" s="284"/>
      <c r="C69" s="272"/>
      <c r="D69" s="272"/>
      <c r="E69" s="272"/>
      <c r="F69" s="272"/>
      <c r="G69" s="271"/>
      <c r="H69" s="271"/>
      <c r="I69" s="270"/>
      <c r="J69" s="269"/>
    </row>
    <row r="70" spans="1:10">
      <c r="A70" s="283" t="s">
        <v>386</v>
      </c>
      <c r="B70" s="282" t="s">
        <v>420</v>
      </c>
      <c r="C70" s="272"/>
      <c r="D70" s="272"/>
      <c r="E70" s="272"/>
      <c r="F70" s="272"/>
      <c r="G70" s="271"/>
      <c r="H70" s="271"/>
      <c r="I70" s="270"/>
      <c r="J70" s="269"/>
    </row>
    <row r="71" spans="1:10">
      <c r="A71" s="280" t="s">
        <v>333</v>
      </c>
      <c r="B71" s="288" t="s">
        <v>419</v>
      </c>
      <c r="C71" s="272">
        <v>0</v>
      </c>
      <c r="D71" s="272">
        <v>0</v>
      </c>
      <c r="E71" s="272">
        <f t="shared" ref="E71:E79" si="11">C71-D71</f>
        <v>0</v>
      </c>
      <c r="F71" s="272">
        <v>0</v>
      </c>
      <c r="G71" s="271">
        <v>0</v>
      </c>
      <c r="H71" s="271">
        <v>0</v>
      </c>
      <c r="I71" s="271">
        <v>0</v>
      </c>
      <c r="J71" s="269">
        <f t="shared" ref="J71:J79" si="12">+E71+F71+G71+H71+I71</f>
        <v>0</v>
      </c>
    </row>
    <row r="72" spans="1:10">
      <c r="A72" s="281" t="s">
        <v>331</v>
      </c>
      <c r="B72" s="288" t="s">
        <v>418</v>
      </c>
      <c r="C72" s="272">
        <v>0</v>
      </c>
      <c r="D72" s="272">
        <v>0</v>
      </c>
      <c r="E72" s="272">
        <f t="shared" si="11"/>
        <v>0</v>
      </c>
      <c r="F72" s="272">
        <v>0</v>
      </c>
      <c r="G72" s="271">
        <v>0</v>
      </c>
      <c r="H72" s="271">
        <v>0</v>
      </c>
      <c r="I72" s="271">
        <v>0</v>
      </c>
      <c r="J72" s="269">
        <f t="shared" si="12"/>
        <v>0</v>
      </c>
    </row>
    <row r="73" spans="1:10">
      <c r="A73" s="281" t="s">
        <v>348</v>
      </c>
      <c r="B73" s="288" t="s">
        <v>71</v>
      </c>
      <c r="C73" s="272">
        <v>0</v>
      </c>
      <c r="D73" s="272">
        <v>0</v>
      </c>
      <c r="E73" s="272">
        <f t="shared" si="11"/>
        <v>0</v>
      </c>
      <c r="F73" s="272">
        <v>0</v>
      </c>
      <c r="G73" s="271">
        <v>0</v>
      </c>
      <c r="H73" s="271">
        <v>0</v>
      </c>
      <c r="I73" s="271">
        <v>0</v>
      </c>
      <c r="J73" s="269">
        <f t="shared" si="12"/>
        <v>0</v>
      </c>
    </row>
    <row r="74" spans="1:10">
      <c r="A74" s="281" t="s">
        <v>355</v>
      </c>
      <c r="B74" s="288" t="s">
        <v>417</v>
      </c>
      <c r="C74" s="272">
        <v>0</v>
      </c>
      <c r="D74" s="272">
        <v>0</v>
      </c>
      <c r="E74" s="272">
        <f t="shared" si="11"/>
        <v>0</v>
      </c>
      <c r="F74" s="272">
        <v>0</v>
      </c>
      <c r="G74" s="271">
        <v>0</v>
      </c>
      <c r="H74" s="271">
        <v>0</v>
      </c>
      <c r="I74" s="271">
        <v>0</v>
      </c>
      <c r="J74" s="269">
        <f t="shared" si="12"/>
        <v>0</v>
      </c>
    </row>
    <row r="75" spans="1:10">
      <c r="A75" s="281" t="s">
        <v>363</v>
      </c>
      <c r="B75" s="288" t="s">
        <v>416</v>
      </c>
      <c r="C75" s="272">
        <v>0</v>
      </c>
      <c r="D75" s="272">
        <v>0</v>
      </c>
      <c r="E75" s="272">
        <f t="shared" si="11"/>
        <v>0</v>
      </c>
      <c r="F75" s="272">
        <v>0</v>
      </c>
      <c r="G75" s="271">
        <v>0</v>
      </c>
      <c r="H75" s="271">
        <v>0</v>
      </c>
      <c r="I75" s="271">
        <v>0</v>
      </c>
      <c r="J75" s="269">
        <f t="shared" si="12"/>
        <v>0</v>
      </c>
    </row>
    <row r="76" spans="1:10">
      <c r="A76" s="281" t="s">
        <v>374</v>
      </c>
      <c r="B76" s="288" t="s">
        <v>415</v>
      </c>
      <c r="C76" s="272">
        <v>0</v>
      </c>
      <c r="D76" s="272">
        <v>0</v>
      </c>
      <c r="E76" s="272">
        <f t="shared" si="11"/>
        <v>0</v>
      </c>
      <c r="F76" s="272">
        <v>0</v>
      </c>
      <c r="G76" s="271">
        <v>0</v>
      </c>
      <c r="H76" s="271">
        <v>0</v>
      </c>
      <c r="I76" s="271">
        <v>0</v>
      </c>
      <c r="J76" s="269">
        <f t="shared" si="12"/>
        <v>0</v>
      </c>
    </row>
    <row r="77" spans="1:10">
      <c r="A77" s="281" t="s">
        <v>372</v>
      </c>
      <c r="B77" s="288" t="s">
        <v>414</v>
      </c>
      <c r="C77" s="272">
        <v>0</v>
      </c>
      <c r="D77" s="272">
        <v>0</v>
      </c>
      <c r="E77" s="272">
        <f t="shared" si="11"/>
        <v>0</v>
      </c>
      <c r="F77" s="272">
        <v>0</v>
      </c>
      <c r="G77" s="271">
        <v>0</v>
      </c>
      <c r="H77" s="271">
        <v>0</v>
      </c>
      <c r="I77" s="271">
        <v>0</v>
      </c>
      <c r="J77" s="269">
        <f t="shared" si="12"/>
        <v>0</v>
      </c>
    </row>
    <row r="78" spans="1:10">
      <c r="A78" s="281" t="s">
        <v>370</v>
      </c>
      <c r="B78" s="288" t="s">
        <v>413</v>
      </c>
      <c r="C78" s="272">
        <v>0</v>
      </c>
      <c r="D78" s="272">
        <v>0</v>
      </c>
      <c r="E78" s="272">
        <f t="shared" si="11"/>
        <v>0</v>
      </c>
      <c r="F78" s="272">
        <v>0</v>
      </c>
      <c r="G78" s="271">
        <v>0</v>
      </c>
      <c r="H78" s="271">
        <v>0</v>
      </c>
      <c r="I78" s="271">
        <v>0</v>
      </c>
      <c r="J78" s="269">
        <f t="shared" si="12"/>
        <v>0</v>
      </c>
    </row>
    <row r="79" spans="1:10" ht="29.4" thickBot="1">
      <c r="A79" s="280" t="s">
        <v>386</v>
      </c>
      <c r="B79" s="288" t="s">
        <v>412</v>
      </c>
      <c r="C79" s="272">
        <v>0</v>
      </c>
      <c r="D79" s="272">
        <v>0</v>
      </c>
      <c r="E79" s="272">
        <f t="shared" si="11"/>
        <v>0</v>
      </c>
      <c r="F79" s="272">
        <v>0</v>
      </c>
      <c r="G79" s="271">
        <v>0</v>
      </c>
      <c r="H79" s="271">
        <v>0</v>
      </c>
      <c r="I79" s="271">
        <v>0</v>
      </c>
      <c r="J79" s="269">
        <f t="shared" si="12"/>
        <v>0</v>
      </c>
    </row>
    <row r="80" spans="1:10" ht="15.6" thickTop="1" thickBot="1">
      <c r="A80" s="287"/>
      <c r="B80" s="277" t="s">
        <v>411</v>
      </c>
      <c r="C80" s="276">
        <f t="shared" ref="C80:J80" si="13">SUM(C71:C79)</f>
        <v>0</v>
      </c>
      <c r="D80" s="276">
        <f t="shared" si="13"/>
        <v>0</v>
      </c>
      <c r="E80" s="276">
        <f t="shared" si="13"/>
        <v>0</v>
      </c>
      <c r="F80" s="276">
        <f t="shared" si="13"/>
        <v>0</v>
      </c>
      <c r="G80" s="286">
        <f t="shared" si="13"/>
        <v>0</v>
      </c>
      <c r="H80" s="286">
        <f t="shared" si="13"/>
        <v>0</v>
      </c>
      <c r="I80" s="286">
        <f t="shared" si="13"/>
        <v>0</v>
      </c>
      <c r="J80" s="275">
        <f t="shared" si="13"/>
        <v>0</v>
      </c>
    </row>
    <row r="81" spans="1:10" ht="15" thickTop="1">
      <c r="A81" s="285"/>
      <c r="B81" s="284"/>
      <c r="C81" s="272"/>
      <c r="D81" s="272"/>
      <c r="E81" s="272"/>
      <c r="F81" s="272"/>
      <c r="G81" s="271"/>
      <c r="H81" s="271"/>
      <c r="I81" s="270"/>
      <c r="J81" s="269"/>
    </row>
    <row r="82" spans="1:10">
      <c r="A82" s="283" t="s">
        <v>384</v>
      </c>
      <c r="B82" s="282" t="s">
        <v>410</v>
      </c>
      <c r="C82" s="272"/>
      <c r="D82" s="272"/>
      <c r="E82" s="272"/>
      <c r="F82" s="272"/>
      <c r="G82" s="271"/>
      <c r="H82" s="271"/>
      <c r="I82" s="270"/>
      <c r="J82" s="269"/>
    </row>
    <row r="83" spans="1:10">
      <c r="A83" s="280" t="s">
        <v>333</v>
      </c>
      <c r="B83" s="288" t="s">
        <v>409</v>
      </c>
      <c r="C83" s="272">
        <v>0</v>
      </c>
      <c r="D83" s="272">
        <v>0</v>
      </c>
      <c r="E83" s="272">
        <f t="shared" ref="E83:E88" si="14">C83-D83</f>
        <v>0</v>
      </c>
      <c r="F83" s="272">
        <v>0</v>
      </c>
      <c r="G83" s="271">
        <v>0</v>
      </c>
      <c r="H83" s="271">
        <v>0</v>
      </c>
      <c r="I83" s="271">
        <v>0</v>
      </c>
      <c r="J83" s="269">
        <f t="shared" ref="J83:J88" si="15">+E83+F83+G83+H83+I83</f>
        <v>0</v>
      </c>
    </row>
    <row r="84" spans="1:10">
      <c r="A84" s="281" t="s">
        <v>331</v>
      </c>
      <c r="B84" s="288" t="s">
        <v>408</v>
      </c>
      <c r="C84" s="272">
        <v>0</v>
      </c>
      <c r="D84" s="272">
        <v>0</v>
      </c>
      <c r="E84" s="272">
        <f t="shared" si="14"/>
        <v>0</v>
      </c>
      <c r="F84" s="272">
        <v>0</v>
      </c>
      <c r="G84" s="271">
        <v>0</v>
      </c>
      <c r="H84" s="271">
        <v>0</v>
      </c>
      <c r="I84" s="271">
        <v>0</v>
      </c>
      <c r="J84" s="269">
        <f t="shared" si="15"/>
        <v>0</v>
      </c>
    </row>
    <row r="85" spans="1:10">
      <c r="A85" s="281" t="s">
        <v>348</v>
      </c>
      <c r="B85" s="288" t="s">
        <v>407</v>
      </c>
      <c r="C85" s="272">
        <v>0</v>
      </c>
      <c r="D85" s="272">
        <v>0</v>
      </c>
      <c r="E85" s="272">
        <f t="shared" si="14"/>
        <v>0</v>
      </c>
      <c r="F85" s="272">
        <v>0</v>
      </c>
      <c r="G85" s="271">
        <v>0</v>
      </c>
      <c r="H85" s="271">
        <v>0</v>
      </c>
      <c r="I85" s="271">
        <v>0</v>
      </c>
      <c r="J85" s="269">
        <f t="shared" si="15"/>
        <v>0</v>
      </c>
    </row>
    <row r="86" spans="1:10">
      <c r="A86" s="280" t="s">
        <v>406</v>
      </c>
      <c r="B86" s="288" t="s">
        <v>405</v>
      </c>
      <c r="C86" s="272">
        <v>0</v>
      </c>
      <c r="D86" s="272">
        <v>0</v>
      </c>
      <c r="E86" s="272">
        <f t="shared" si="14"/>
        <v>0</v>
      </c>
      <c r="F86" s="272">
        <v>0</v>
      </c>
      <c r="G86" s="271">
        <v>0</v>
      </c>
      <c r="H86" s="271">
        <v>0</v>
      </c>
      <c r="I86" s="271">
        <v>0</v>
      </c>
      <c r="J86" s="269">
        <f t="shared" si="15"/>
        <v>0</v>
      </c>
    </row>
    <row r="87" spans="1:10">
      <c r="A87" s="280" t="s">
        <v>363</v>
      </c>
      <c r="B87" s="288" t="s">
        <v>404</v>
      </c>
      <c r="C87" s="272">
        <v>0</v>
      </c>
      <c r="D87" s="272">
        <v>0</v>
      </c>
      <c r="E87" s="272">
        <f t="shared" si="14"/>
        <v>0</v>
      </c>
      <c r="F87" s="272">
        <v>0</v>
      </c>
      <c r="G87" s="271">
        <v>0</v>
      </c>
      <c r="H87" s="271">
        <v>0</v>
      </c>
      <c r="I87" s="271">
        <v>0</v>
      </c>
      <c r="J87" s="269">
        <f t="shared" si="15"/>
        <v>0</v>
      </c>
    </row>
    <row r="88" spans="1:10" ht="29.4" thickBot="1">
      <c r="A88" s="280" t="s">
        <v>374</v>
      </c>
      <c r="B88" s="288" t="s">
        <v>403</v>
      </c>
      <c r="C88" s="272">
        <v>0</v>
      </c>
      <c r="D88" s="272">
        <v>0</v>
      </c>
      <c r="E88" s="272">
        <f t="shared" si="14"/>
        <v>0</v>
      </c>
      <c r="F88" s="272">
        <v>0</v>
      </c>
      <c r="G88" s="271">
        <v>0</v>
      </c>
      <c r="H88" s="271">
        <v>0</v>
      </c>
      <c r="I88" s="271">
        <v>0</v>
      </c>
      <c r="J88" s="269">
        <f t="shared" si="15"/>
        <v>0</v>
      </c>
    </row>
    <row r="89" spans="1:10" ht="15.6" thickTop="1" thickBot="1">
      <c r="A89" s="287"/>
      <c r="B89" s="277" t="s">
        <v>402</v>
      </c>
      <c r="C89" s="276">
        <f t="shared" ref="C89:J89" si="16">SUM(C83:C88)</f>
        <v>0</v>
      </c>
      <c r="D89" s="276">
        <f t="shared" si="16"/>
        <v>0</v>
      </c>
      <c r="E89" s="276">
        <f t="shared" si="16"/>
        <v>0</v>
      </c>
      <c r="F89" s="276">
        <f t="shared" si="16"/>
        <v>0</v>
      </c>
      <c r="G89" s="286">
        <f t="shared" si="16"/>
        <v>0</v>
      </c>
      <c r="H89" s="286">
        <f t="shared" si="16"/>
        <v>0</v>
      </c>
      <c r="I89" s="286">
        <f t="shared" si="16"/>
        <v>0</v>
      </c>
      <c r="J89" s="275">
        <f t="shared" si="16"/>
        <v>0</v>
      </c>
    </row>
    <row r="90" spans="1:10" ht="15" thickTop="1">
      <c r="A90" s="285"/>
      <c r="B90" s="284"/>
      <c r="C90" s="272"/>
      <c r="D90" s="272"/>
      <c r="E90" s="272"/>
      <c r="F90" s="272"/>
      <c r="G90" s="271"/>
      <c r="H90" s="271"/>
      <c r="I90" s="270"/>
      <c r="J90" s="269"/>
    </row>
    <row r="91" spans="1:10">
      <c r="A91" s="283" t="s">
        <v>401</v>
      </c>
      <c r="B91" s="282" t="s">
        <v>400</v>
      </c>
      <c r="C91" s="272"/>
      <c r="D91" s="272"/>
      <c r="E91" s="272"/>
      <c r="F91" s="272"/>
      <c r="G91" s="271"/>
      <c r="H91" s="271"/>
      <c r="I91" s="270"/>
      <c r="J91" s="269"/>
    </row>
    <row r="92" spans="1:10">
      <c r="A92" s="280" t="s">
        <v>333</v>
      </c>
      <c r="B92" s="288" t="s">
        <v>399</v>
      </c>
      <c r="C92" s="272">
        <v>0</v>
      </c>
      <c r="D92" s="272">
        <v>0</v>
      </c>
      <c r="E92" s="272">
        <f>C92-D92</f>
        <v>0</v>
      </c>
      <c r="F92" s="272">
        <v>0</v>
      </c>
      <c r="G92" s="271">
        <v>0</v>
      </c>
      <c r="H92" s="271">
        <v>0</v>
      </c>
      <c r="I92" s="271">
        <v>0</v>
      </c>
      <c r="J92" s="269">
        <f>+E92+F92+G92+H92+I92</f>
        <v>0</v>
      </c>
    </row>
    <row r="93" spans="1:10">
      <c r="A93" s="281" t="s">
        <v>331</v>
      </c>
      <c r="B93" s="288" t="s">
        <v>96</v>
      </c>
      <c r="C93" s="272">
        <v>0</v>
      </c>
      <c r="D93" s="272">
        <v>0</v>
      </c>
      <c r="E93" s="272">
        <f>C93-D93</f>
        <v>0</v>
      </c>
      <c r="F93" s="272">
        <v>0</v>
      </c>
      <c r="G93" s="271">
        <v>0</v>
      </c>
      <c r="H93" s="271">
        <v>0</v>
      </c>
      <c r="I93" s="271">
        <v>0</v>
      </c>
      <c r="J93" s="269">
        <f>+E93+F93+G93+H93+I93</f>
        <v>0</v>
      </c>
    </row>
    <row r="94" spans="1:10" ht="29.4" thickBot="1">
      <c r="A94" s="280" t="s">
        <v>348</v>
      </c>
      <c r="B94" s="288" t="s">
        <v>398</v>
      </c>
      <c r="C94" s="272">
        <v>0</v>
      </c>
      <c r="D94" s="272">
        <v>0</v>
      </c>
      <c r="E94" s="272">
        <f>C94-D94</f>
        <v>0</v>
      </c>
      <c r="F94" s="272">
        <v>0</v>
      </c>
      <c r="G94" s="271">
        <v>0</v>
      </c>
      <c r="H94" s="271">
        <v>0</v>
      </c>
      <c r="I94" s="271">
        <v>0</v>
      </c>
      <c r="J94" s="269">
        <f>+E94+F94+G94+H94+I94</f>
        <v>0</v>
      </c>
    </row>
    <row r="95" spans="1:10" ht="15.6" thickTop="1" thickBot="1">
      <c r="A95" s="287"/>
      <c r="B95" s="277" t="s">
        <v>397</v>
      </c>
      <c r="C95" s="276">
        <f t="shared" ref="C95:J95" si="17">SUM(C92:C94)</f>
        <v>0</v>
      </c>
      <c r="D95" s="276">
        <f t="shared" si="17"/>
        <v>0</v>
      </c>
      <c r="E95" s="276">
        <f t="shared" si="17"/>
        <v>0</v>
      </c>
      <c r="F95" s="276">
        <f t="shared" si="17"/>
        <v>0</v>
      </c>
      <c r="G95" s="286">
        <f t="shared" si="17"/>
        <v>0</v>
      </c>
      <c r="H95" s="286">
        <f t="shared" si="17"/>
        <v>0</v>
      </c>
      <c r="I95" s="286">
        <f t="shared" si="17"/>
        <v>0</v>
      </c>
      <c r="J95" s="275">
        <f t="shared" si="17"/>
        <v>0</v>
      </c>
    </row>
    <row r="96" spans="1:10" ht="15" thickTop="1">
      <c r="A96" s="285"/>
      <c r="B96" s="284"/>
      <c r="C96" s="272"/>
      <c r="D96" s="272"/>
      <c r="E96" s="272"/>
      <c r="F96" s="272"/>
      <c r="G96" s="271"/>
      <c r="H96" s="271"/>
      <c r="I96" s="270"/>
      <c r="J96" s="269"/>
    </row>
    <row r="97" spans="1:10">
      <c r="A97" s="283" t="s">
        <v>396</v>
      </c>
      <c r="B97" s="282" t="s">
        <v>395</v>
      </c>
      <c r="C97" s="272"/>
      <c r="D97" s="272"/>
      <c r="E97" s="272"/>
      <c r="F97" s="272"/>
      <c r="G97" s="271"/>
      <c r="H97" s="271"/>
      <c r="I97" s="270"/>
      <c r="J97" s="269"/>
    </row>
    <row r="98" spans="1:10">
      <c r="A98" s="281" t="s">
        <v>333</v>
      </c>
      <c r="B98" s="288" t="s">
        <v>394</v>
      </c>
      <c r="C98" s="272">
        <v>0</v>
      </c>
      <c r="D98" s="272">
        <v>0</v>
      </c>
      <c r="E98" s="272">
        <f t="shared" ref="E98:E107" si="18">C98-D98</f>
        <v>0</v>
      </c>
      <c r="F98" s="272">
        <v>0</v>
      </c>
      <c r="G98" s="271">
        <v>0</v>
      </c>
      <c r="H98" s="271">
        <v>0</v>
      </c>
      <c r="I98" s="271">
        <v>0</v>
      </c>
      <c r="J98" s="269">
        <f t="shared" ref="J98:J107" si="19">+E98+F98+G98+H98+I98</f>
        <v>0</v>
      </c>
    </row>
    <row r="99" spans="1:10">
      <c r="A99" s="281" t="s">
        <v>331</v>
      </c>
      <c r="B99" s="288" t="s">
        <v>393</v>
      </c>
      <c r="C99" s="272">
        <v>0</v>
      </c>
      <c r="D99" s="272">
        <v>0</v>
      </c>
      <c r="E99" s="272">
        <f t="shared" si="18"/>
        <v>0</v>
      </c>
      <c r="F99" s="272">
        <v>0</v>
      </c>
      <c r="G99" s="271">
        <v>0</v>
      </c>
      <c r="H99" s="271">
        <v>0</v>
      </c>
      <c r="I99" s="271">
        <v>0</v>
      </c>
      <c r="J99" s="269">
        <f t="shared" si="19"/>
        <v>0</v>
      </c>
    </row>
    <row r="100" spans="1:10">
      <c r="A100" s="281" t="s">
        <v>348</v>
      </c>
      <c r="B100" s="288" t="s">
        <v>392</v>
      </c>
      <c r="C100" s="272">
        <v>0</v>
      </c>
      <c r="D100" s="272">
        <v>0</v>
      </c>
      <c r="E100" s="272">
        <f t="shared" si="18"/>
        <v>0</v>
      </c>
      <c r="F100" s="272">
        <v>0</v>
      </c>
      <c r="G100" s="271">
        <v>0</v>
      </c>
      <c r="H100" s="271">
        <v>0</v>
      </c>
      <c r="I100" s="271">
        <v>0</v>
      </c>
      <c r="J100" s="269">
        <f t="shared" si="19"/>
        <v>0</v>
      </c>
    </row>
    <row r="101" spans="1:10">
      <c r="A101" s="281" t="s">
        <v>355</v>
      </c>
      <c r="B101" s="288" t="s">
        <v>391</v>
      </c>
      <c r="C101" s="272">
        <v>0</v>
      </c>
      <c r="D101" s="272">
        <v>0</v>
      </c>
      <c r="E101" s="272">
        <f t="shared" si="18"/>
        <v>0</v>
      </c>
      <c r="F101" s="272">
        <v>0</v>
      </c>
      <c r="G101" s="271">
        <v>0</v>
      </c>
      <c r="H101" s="271">
        <v>0</v>
      </c>
      <c r="I101" s="271">
        <v>0</v>
      </c>
      <c r="J101" s="269">
        <f t="shared" si="19"/>
        <v>0</v>
      </c>
    </row>
    <row r="102" spans="1:10">
      <c r="A102" s="281" t="s">
        <v>363</v>
      </c>
      <c r="B102" s="288" t="s">
        <v>390</v>
      </c>
      <c r="C102" s="272">
        <v>0</v>
      </c>
      <c r="D102" s="272">
        <v>0</v>
      </c>
      <c r="E102" s="272">
        <f t="shared" si="18"/>
        <v>0</v>
      </c>
      <c r="F102" s="272">
        <v>0</v>
      </c>
      <c r="G102" s="271">
        <v>0</v>
      </c>
      <c r="H102" s="271">
        <v>0</v>
      </c>
      <c r="I102" s="271">
        <v>0</v>
      </c>
      <c r="J102" s="269">
        <f t="shared" si="19"/>
        <v>0</v>
      </c>
    </row>
    <row r="103" spans="1:10">
      <c r="A103" s="281" t="s">
        <v>374</v>
      </c>
      <c r="B103" s="288" t="s">
        <v>389</v>
      </c>
      <c r="C103" s="272">
        <v>0</v>
      </c>
      <c r="D103" s="272">
        <v>0</v>
      </c>
      <c r="E103" s="272">
        <f t="shared" si="18"/>
        <v>0</v>
      </c>
      <c r="F103" s="272">
        <v>0</v>
      </c>
      <c r="G103" s="271">
        <v>0</v>
      </c>
      <c r="H103" s="271">
        <v>0</v>
      </c>
      <c r="I103" s="271">
        <v>0</v>
      </c>
      <c r="J103" s="269">
        <f t="shared" si="19"/>
        <v>0</v>
      </c>
    </row>
    <row r="104" spans="1:10">
      <c r="A104" s="280" t="s">
        <v>372</v>
      </c>
      <c r="B104" s="288" t="s">
        <v>388</v>
      </c>
      <c r="C104" s="272">
        <v>0</v>
      </c>
      <c r="D104" s="272">
        <v>0</v>
      </c>
      <c r="E104" s="272">
        <f t="shared" si="18"/>
        <v>0</v>
      </c>
      <c r="F104" s="272">
        <v>0</v>
      </c>
      <c r="G104" s="271">
        <v>0</v>
      </c>
      <c r="H104" s="271">
        <v>0</v>
      </c>
      <c r="I104" s="271">
        <v>0</v>
      </c>
      <c r="J104" s="269">
        <f t="shared" si="19"/>
        <v>0</v>
      </c>
    </row>
    <row r="105" spans="1:10">
      <c r="A105" s="280" t="s">
        <v>370</v>
      </c>
      <c r="B105" s="288" t="s">
        <v>387</v>
      </c>
      <c r="C105" s="272">
        <v>0</v>
      </c>
      <c r="D105" s="272">
        <v>0</v>
      </c>
      <c r="E105" s="272">
        <f t="shared" si="18"/>
        <v>0</v>
      </c>
      <c r="F105" s="272">
        <v>0</v>
      </c>
      <c r="G105" s="271">
        <v>0</v>
      </c>
      <c r="H105" s="271">
        <v>0</v>
      </c>
      <c r="I105" s="271">
        <v>0</v>
      </c>
      <c r="J105" s="269">
        <f t="shared" si="19"/>
        <v>0</v>
      </c>
    </row>
    <row r="106" spans="1:10">
      <c r="A106" s="280" t="s">
        <v>386</v>
      </c>
      <c r="B106" s="288" t="s">
        <v>385</v>
      </c>
      <c r="C106" s="272">
        <v>0</v>
      </c>
      <c r="D106" s="272">
        <v>0</v>
      </c>
      <c r="E106" s="272">
        <f t="shared" si="18"/>
        <v>0</v>
      </c>
      <c r="F106" s="272">
        <v>0</v>
      </c>
      <c r="G106" s="271">
        <v>0</v>
      </c>
      <c r="H106" s="271">
        <v>0</v>
      </c>
      <c r="I106" s="271">
        <v>0</v>
      </c>
      <c r="J106" s="269">
        <f t="shared" si="19"/>
        <v>0</v>
      </c>
    </row>
    <row r="107" spans="1:10" ht="29.4" thickBot="1">
      <c r="A107" s="280" t="s">
        <v>384</v>
      </c>
      <c r="B107" s="288" t="s">
        <v>383</v>
      </c>
      <c r="C107" s="272">
        <v>0</v>
      </c>
      <c r="D107" s="272">
        <v>0</v>
      </c>
      <c r="E107" s="272">
        <f t="shared" si="18"/>
        <v>0</v>
      </c>
      <c r="F107" s="272">
        <v>0</v>
      </c>
      <c r="G107" s="271">
        <v>0</v>
      </c>
      <c r="H107" s="271">
        <v>0</v>
      </c>
      <c r="I107" s="271">
        <v>0</v>
      </c>
      <c r="J107" s="269">
        <f t="shared" si="19"/>
        <v>0</v>
      </c>
    </row>
    <row r="108" spans="1:10" ht="15.6" thickTop="1" thickBot="1">
      <c r="A108" s="287"/>
      <c r="B108" s="277" t="s">
        <v>382</v>
      </c>
      <c r="C108" s="276">
        <f t="shared" ref="C108:J108" si="20">SUM(C98:C107)</f>
        <v>0</v>
      </c>
      <c r="D108" s="276">
        <f t="shared" si="20"/>
        <v>0</v>
      </c>
      <c r="E108" s="276">
        <f t="shared" si="20"/>
        <v>0</v>
      </c>
      <c r="F108" s="276">
        <f t="shared" si="20"/>
        <v>0</v>
      </c>
      <c r="G108" s="286">
        <f t="shared" si="20"/>
        <v>0</v>
      </c>
      <c r="H108" s="286">
        <f t="shared" si="20"/>
        <v>0</v>
      </c>
      <c r="I108" s="286">
        <f t="shared" si="20"/>
        <v>0</v>
      </c>
      <c r="J108" s="275">
        <f t="shared" si="20"/>
        <v>0</v>
      </c>
    </row>
    <row r="109" spans="1:10" ht="15" thickTop="1">
      <c r="A109" s="285"/>
      <c r="B109" s="284"/>
      <c r="C109" s="272"/>
      <c r="D109" s="272"/>
      <c r="E109" s="272"/>
      <c r="F109" s="272"/>
      <c r="G109" s="271"/>
      <c r="H109" s="271"/>
      <c r="I109" s="270"/>
      <c r="J109" s="269"/>
    </row>
    <row r="110" spans="1:10">
      <c r="A110" s="283" t="s">
        <v>381</v>
      </c>
      <c r="B110" s="282" t="s">
        <v>380</v>
      </c>
      <c r="C110" s="272"/>
      <c r="D110" s="272"/>
      <c r="E110" s="272"/>
      <c r="F110" s="272"/>
      <c r="G110" s="271"/>
      <c r="H110" s="271"/>
      <c r="I110" s="270"/>
      <c r="J110" s="269"/>
    </row>
    <row r="111" spans="1:10">
      <c r="A111" s="281" t="s">
        <v>333</v>
      </c>
      <c r="B111" s="288" t="s">
        <v>379</v>
      </c>
      <c r="C111" s="272">
        <v>0</v>
      </c>
      <c r="D111" s="272">
        <v>0</v>
      </c>
      <c r="E111" s="272">
        <f t="shared" ref="E111:E118" si="21">C111-D111</f>
        <v>0</v>
      </c>
      <c r="F111" s="272">
        <v>0</v>
      </c>
      <c r="G111" s="271">
        <v>0</v>
      </c>
      <c r="H111" s="271">
        <v>0</v>
      </c>
      <c r="I111" s="271">
        <v>0</v>
      </c>
      <c r="J111" s="269">
        <f t="shared" ref="J111:J118" si="22">+E111+F111+G111+H111+I111</f>
        <v>0</v>
      </c>
    </row>
    <row r="112" spans="1:10">
      <c r="A112" s="281" t="s">
        <v>331</v>
      </c>
      <c r="B112" s="288" t="s">
        <v>378</v>
      </c>
      <c r="C112" s="272">
        <v>0</v>
      </c>
      <c r="D112" s="272">
        <v>0</v>
      </c>
      <c r="E112" s="272">
        <f t="shared" si="21"/>
        <v>0</v>
      </c>
      <c r="F112" s="272">
        <v>0</v>
      </c>
      <c r="G112" s="271">
        <v>0</v>
      </c>
      <c r="H112" s="271">
        <v>0</v>
      </c>
      <c r="I112" s="271">
        <v>0</v>
      </c>
      <c r="J112" s="269">
        <f t="shared" si="22"/>
        <v>0</v>
      </c>
    </row>
    <row r="113" spans="1:10" ht="28.8">
      <c r="A113" s="281" t="s">
        <v>348</v>
      </c>
      <c r="B113" s="288" t="s">
        <v>377</v>
      </c>
      <c r="C113" s="272">
        <v>0</v>
      </c>
      <c r="D113" s="272">
        <v>0</v>
      </c>
      <c r="E113" s="272">
        <f t="shared" si="21"/>
        <v>0</v>
      </c>
      <c r="F113" s="272">
        <v>0</v>
      </c>
      <c r="G113" s="271">
        <v>0</v>
      </c>
      <c r="H113" s="271">
        <v>0</v>
      </c>
      <c r="I113" s="271">
        <v>0</v>
      </c>
      <c r="J113" s="269">
        <f t="shared" si="22"/>
        <v>0</v>
      </c>
    </row>
    <row r="114" spans="1:10">
      <c r="A114" s="280" t="s">
        <v>355</v>
      </c>
      <c r="B114" s="288" t="s">
        <v>376</v>
      </c>
      <c r="C114" s="272">
        <v>0</v>
      </c>
      <c r="D114" s="272">
        <v>0</v>
      </c>
      <c r="E114" s="272">
        <f t="shared" si="21"/>
        <v>0</v>
      </c>
      <c r="F114" s="272">
        <v>0</v>
      </c>
      <c r="G114" s="271">
        <v>0</v>
      </c>
      <c r="H114" s="271">
        <v>0</v>
      </c>
      <c r="I114" s="271">
        <v>0</v>
      </c>
      <c r="J114" s="269">
        <f t="shared" si="22"/>
        <v>0</v>
      </c>
    </row>
    <row r="115" spans="1:10">
      <c r="A115" s="281" t="s">
        <v>363</v>
      </c>
      <c r="B115" s="288" t="s">
        <v>375</v>
      </c>
      <c r="C115" s="272">
        <v>0</v>
      </c>
      <c r="D115" s="272">
        <v>0</v>
      </c>
      <c r="E115" s="272">
        <f t="shared" si="21"/>
        <v>0</v>
      </c>
      <c r="F115" s="272">
        <v>0</v>
      </c>
      <c r="G115" s="271">
        <v>0</v>
      </c>
      <c r="H115" s="271">
        <v>0</v>
      </c>
      <c r="I115" s="271">
        <v>0</v>
      </c>
      <c r="J115" s="269">
        <f t="shared" si="22"/>
        <v>0</v>
      </c>
    </row>
    <row r="116" spans="1:10">
      <c r="A116" s="281" t="s">
        <v>374</v>
      </c>
      <c r="B116" s="288" t="s">
        <v>373</v>
      </c>
      <c r="C116" s="272">
        <v>0</v>
      </c>
      <c r="D116" s="272">
        <v>0</v>
      </c>
      <c r="E116" s="272">
        <f t="shared" si="21"/>
        <v>0</v>
      </c>
      <c r="F116" s="272">
        <v>0</v>
      </c>
      <c r="G116" s="271">
        <v>0</v>
      </c>
      <c r="H116" s="271">
        <v>0</v>
      </c>
      <c r="I116" s="271">
        <v>0</v>
      </c>
      <c r="J116" s="269">
        <f t="shared" si="22"/>
        <v>0</v>
      </c>
    </row>
    <row r="117" spans="1:10">
      <c r="A117" s="281" t="s">
        <v>372</v>
      </c>
      <c r="B117" s="288" t="s">
        <v>371</v>
      </c>
      <c r="C117" s="272">
        <v>0</v>
      </c>
      <c r="D117" s="272">
        <v>0</v>
      </c>
      <c r="E117" s="272">
        <f t="shared" si="21"/>
        <v>0</v>
      </c>
      <c r="F117" s="272">
        <v>0</v>
      </c>
      <c r="G117" s="271">
        <v>0</v>
      </c>
      <c r="H117" s="271">
        <v>0</v>
      </c>
      <c r="I117" s="271">
        <v>0</v>
      </c>
      <c r="J117" s="269">
        <f t="shared" si="22"/>
        <v>0</v>
      </c>
    </row>
    <row r="118" spans="1:10" ht="15" thickBot="1">
      <c r="A118" s="292" t="s">
        <v>370</v>
      </c>
      <c r="B118" s="291" t="s">
        <v>369</v>
      </c>
      <c r="C118" s="272">
        <v>0</v>
      </c>
      <c r="D118" s="272">
        <v>0</v>
      </c>
      <c r="E118" s="272">
        <f t="shared" si="21"/>
        <v>0</v>
      </c>
      <c r="F118" s="272">
        <v>0</v>
      </c>
      <c r="G118" s="271">
        <v>0</v>
      </c>
      <c r="H118" s="271">
        <v>0</v>
      </c>
      <c r="I118" s="271">
        <v>0</v>
      </c>
      <c r="J118" s="269">
        <f t="shared" si="22"/>
        <v>0</v>
      </c>
    </row>
    <row r="119" spans="1:10" ht="15.6" thickTop="1" thickBot="1">
      <c r="A119" s="290"/>
      <c r="B119" s="289" t="s">
        <v>368</v>
      </c>
      <c r="C119" s="276">
        <f t="shared" ref="C119:J119" si="23">SUM(C111:C118)</f>
        <v>0</v>
      </c>
      <c r="D119" s="276">
        <f t="shared" si="23"/>
        <v>0</v>
      </c>
      <c r="E119" s="276">
        <f t="shared" si="23"/>
        <v>0</v>
      </c>
      <c r="F119" s="276">
        <f t="shared" si="23"/>
        <v>0</v>
      </c>
      <c r="G119" s="286">
        <f t="shared" si="23"/>
        <v>0</v>
      </c>
      <c r="H119" s="286">
        <f t="shared" si="23"/>
        <v>0</v>
      </c>
      <c r="I119" s="286">
        <f t="shared" si="23"/>
        <v>0</v>
      </c>
      <c r="J119" s="275">
        <f t="shared" si="23"/>
        <v>0</v>
      </c>
    </row>
    <row r="120" spans="1:10" ht="15" thickTop="1">
      <c r="A120" s="285"/>
      <c r="B120" s="284"/>
      <c r="C120" s="272"/>
      <c r="D120" s="272"/>
      <c r="E120" s="272"/>
      <c r="F120" s="272"/>
      <c r="G120" s="271"/>
      <c r="H120" s="271"/>
      <c r="I120" s="270"/>
      <c r="J120" s="269"/>
    </row>
    <row r="121" spans="1:10">
      <c r="A121" s="283" t="s">
        <v>367</v>
      </c>
      <c r="B121" s="282" t="s">
        <v>366</v>
      </c>
      <c r="C121" s="272"/>
      <c r="D121" s="272"/>
      <c r="E121" s="272"/>
      <c r="F121" s="272"/>
      <c r="G121" s="271"/>
      <c r="H121" s="271"/>
      <c r="I121" s="270"/>
      <c r="J121" s="269"/>
    </row>
    <row r="122" spans="1:10">
      <c r="A122" s="281" t="s">
        <v>333</v>
      </c>
      <c r="B122" s="288" t="s">
        <v>365</v>
      </c>
      <c r="C122" s="272">
        <v>0</v>
      </c>
      <c r="D122" s="272">
        <v>0</v>
      </c>
      <c r="E122" s="272">
        <f>C122-D122</f>
        <v>0</v>
      </c>
      <c r="F122" s="272">
        <v>0</v>
      </c>
      <c r="G122" s="271">
        <v>0</v>
      </c>
      <c r="H122" s="271">
        <v>0</v>
      </c>
      <c r="I122" s="271">
        <v>0</v>
      </c>
      <c r="J122" s="269">
        <f>+E122+F122+G122+H122+I122</f>
        <v>0</v>
      </c>
    </row>
    <row r="123" spans="1:10">
      <c r="A123" s="281" t="s">
        <v>331</v>
      </c>
      <c r="B123" s="288" t="s">
        <v>106</v>
      </c>
      <c r="C123" s="272">
        <v>0</v>
      </c>
      <c r="D123" s="272">
        <v>0</v>
      </c>
      <c r="E123" s="272">
        <f>C123-D123</f>
        <v>0</v>
      </c>
      <c r="F123" s="272">
        <v>0</v>
      </c>
      <c r="G123" s="271">
        <v>0</v>
      </c>
      <c r="H123" s="271">
        <v>0</v>
      </c>
      <c r="I123" s="271">
        <v>0</v>
      </c>
      <c r="J123" s="269">
        <f>+E123+F123+G123+H123+I123</f>
        <v>0</v>
      </c>
    </row>
    <row r="124" spans="1:10">
      <c r="A124" s="280" t="s">
        <v>348</v>
      </c>
      <c r="B124" s="288" t="s">
        <v>108</v>
      </c>
      <c r="C124" s="272">
        <v>0</v>
      </c>
      <c r="D124" s="272">
        <v>0</v>
      </c>
      <c r="E124" s="272">
        <f>C124-D124</f>
        <v>0</v>
      </c>
      <c r="F124" s="272">
        <v>0</v>
      </c>
      <c r="G124" s="271">
        <v>0</v>
      </c>
      <c r="H124" s="271">
        <v>0</v>
      </c>
      <c r="I124" s="271">
        <v>0</v>
      </c>
      <c r="J124" s="269">
        <f>+E124+F124+G124+H124+I124</f>
        <v>0</v>
      </c>
    </row>
    <row r="125" spans="1:10">
      <c r="A125" s="280" t="s">
        <v>355</v>
      </c>
      <c r="B125" s="288" t="s">
        <v>364</v>
      </c>
      <c r="C125" s="272">
        <v>0</v>
      </c>
      <c r="D125" s="272">
        <v>0</v>
      </c>
      <c r="E125" s="272">
        <f>C125-D125</f>
        <v>0</v>
      </c>
      <c r="F125" s="272">
        <v>0</v>
      </c>
      <c r="G125" s="271">
        <v>0</v>
      </c>
      <c r="H125" s="271">
        <v>0</v>
      </c>
      <c r="I125" s="271">
        <v>0</v>
      </c>
      <c r="J125" s="269">
        <f>+E125+F125+G125+H125+I125</f>
        <v>0</v>
      </c>
    </row>
    <row r="126" spans="1:10" ht="15" thickBot="1">
      <c r="A126" s="280" t="s">
        <v>363</v>
      </c>
      <c r="B126" s="288" t="s">
        <v>362</v>
      </c>
      <c r="C126" s="272">
        <v>0</v>
      </c>
      <c r="D126" s="272">
        <v>0</v>
      </c>
      <c r="E126" s="272">
        <f>C126-D126</f>
        <v>0</v>
      </c>
      <c r="F126" s="272">
        <v>0</v>
      </c>
      <c r="G126" s="271">
        <v>0</v>
      </c>
      <c r="H126" s="271">
        <v>0</v>
      </c>
      <c r="I126" s="271">
        <v>0</v>
      </c>
      <c r="J126" s="269">
        <f>+E126+F126+G126+H126+I126</f>
        <v>0</v>
      </c>
    </row>
    <row r="127" spans="1:10" ht="15.6" thickTop="1" thickBot="1">
      <c r="A127" s="287"/>
      <c r="B127" s="277" t="s">
        <v>361</v>
      </c>
      <c r="C127" s="276">
        <f t="shared" ref="C127:J127" si="24">SUM(C122:C126)</f>
        <v>0</v>
      </c>
      <c r="D127" s="276">
        <f t="shared" si="24"/>
        <v>0</v>
      </c>
      <c r="E127" s="276">
        <f t="shared" si="24"/>
        <v>0</v>
      </c>
      <c r="F127" s="276">
        <f t="shared" si="24"/>
        <v>0</v>
      </c>
      <c r="G127" s="286">
        <f t="shared" si="24"/>
        <v>0</v>
      </c>
      <c r="H127" s="286">
        <f t="shared" si="24"/>
        <v>0</v>
      </c>
      <c r="I127" s="286">
        <f t="shared" si="24"/>
        <v>0</v>
      </c>
      <c r="J127" s="275">
        <f t="shared" si="24"/>
        <v>0</v>
      </c>
    </row>
    <row r="128" spans="1:10" ht="15" thickTop="1">
      <c r="A128" s="285"/>
      <c r="B128" s="284"/>
      <c r="C128" s="272"/>
      <c r="D128" s="272"/>
      <c r="E128" s="272"/>
      <c r="F128" s="272"/>
      <c r="G128" s="271"/>
      <c r="H128" s="271"/>
      <c r="I128" s="270"/>
      <c r="J128" s="269"/>
    </row>
    <row r="129" spans="1:10">
      <c r="A129" s="283" t="s">
        <v>360</v>
      </c>
      <c r="B129" s="282" t="s">
        <v>359</v>
      </c>
      <c r="C129" s="272"/>
      <c r="D129" s="272"/>
      <c r="E129" s="272"/>
      <c r="F129" s="272"/>
      <c r="G129" s="271"/>
      <c r="H129" s="271"/>
      <c r="I129" s="271"/>
      <c r="J129" s="269"/>
    </row>
    <row r="130" spans="1:10">
      <c r="A130" s="281" t="s">
        <v>333</v>
      </c>
      <c r="B130" s="288" t="s">
        <v>358</v>
      </c>
      <c r="C130" s="272">
        <v>0</v>
      </c>
      <c r="D130" s="272">
        <v>0</v>
      </c>
      <c r="E130" s="272">
        <f>C130-D130</f>
        <v>0</v>
      </c>
      <c r="F130" s="272">
        <v>0</v>
      </c>
      <c r="G130" s="271">
        <v>0</v>
      </c>
      <c r="H130" s="271">
        <v>0</v>
      </c>
      <c r="I130" s="271">
        <v>0</v>
      </c>
      <c r="J130" s="269">
        <f>+E130+F130+G130+H130+I130</f>
        <v>0</v>
      </c>
    </row>
    <row r="131" spans="1:10">
      <c r="A131" s="281" t="s">
        <v>331</v>
      </c>
      <c r="B131" s="288" t="s">
        <v>357</v>
      </c>
      <c r="C131" s="272">
        <v>0</v>
      </c>
      <c r="D131" s="272">
        <v>0</v>
      </c>
      <c r="E131" s="272">
        <f>C131-D131</f>
        <v>0</v>
      </c>
      <c r="F131" s="272">
        <v>0</v>
      </c>
      <c r="G131" s="271">
        <v>0</v>
      </c>
      <c r="H131" s="271">
        <v>0</v>
      </c>
      <c r="I131" s="271">
        <v>0</v>
      </c>
      <c r="J131" s="269">
        <f>+E131+F131+G131+H131+I131</f>
        <v>0</v>
      </c>
    </row>
    <row r="132" spans="1:10">
      <c r="A132" s="281" t="s">
        <v>348</v>
      </c>
      <c r="B132" s="288" t="s">
        <v>356</v>
      </c>
      <c r="C132" s="272">
        <v>0</v>
      </c>
      <c r="D132" s="272">
        <v>0</v>
      </c>
      <c r="E132" s="272">
        <f>C132-D132</f>
        <v>0</v>
      </c>
      <c r="F132" s="272">
        <v>0</v>
      </c>
      <c r="G132" s="271">
        <v>0</v>
      </c>
      <c r="H132" s="271">
        <v>0</v>
      </c>
      <c r="I132" s="271">
        <v>0</v>
      </c>
      <c r="J132" s="269">
        <f>+E132+F132+G132+H132+I132</f>
        <v>0</v>
      </c>
    </row>
    <row r="133" spans="1:10" ht="15" thickBot="1">
      <c r="A133" s="280" t="s">
        <v>355</v>
      </c>
      <c r="B133" s="288" t="s">
        <v>354</v>
      </c>
      <c r="C133" s="272">
        <v>0</v>
      </c>
      <c r="D133" s="272">
        <v>0</v>
      </c>
      <c r="E133" s="272">
        <f>C133-D133</f>
        <v>0</v>
      </c>
      <c r="F133" s="272">
        <v>0</v>
      </c>
      <c r="G133" s="271">
        <v>0</v>
      </c>
      <c r="H133" s="271">
        <v>0</v>
      </c>
      <c r="I133" s="271">
        <v>0</v>
      </c>
      <c r="J133" s="269">
        <f>+E133+F133+G133+H133+I133</f>
        <v>0</v>
      </c>
    </row>
    <row r="134" spans="1:10" ht="15.6" thickTop="1" thickBot="1">
      <c r="A134" s="287"/>
      <c r="B134" s="277" t="s">
        <v>353</v>
      </c>
      <c r="C134" s="276">
        <f t="shared" ref="C134:J134" si="25">SUM(C130:C133)</f>
        <v>0</v>
      </c>
      <c r="D134" s="276">
        <f t="shared" si="25"/>
        <v>0</v>
      </c>
      <c r="E134" s="276">
        <f t="shared" si="25"/>
        <v>0</v>
      </c>
      <c r="F134" s="276">
        <f t="shared" si="25"/>
        <v>0</v>
      </c>
      <c r="G134" s="286">
        <f t="shared" si="25"/>
        <v>0</v>
      </c>
      <c r="H134" s="286">
        <f t="shared" si="25"/>
        <v>0</v>
      </c>
      <c r="I134" s="286">
        <f t="shared" si="25"/>
        <v>0</v>
      </c>
      <c r="J134" s="275">
        <f t="shared" si="25"/>
        <v>0</v>
      </c>
    </row>
    <row r="135" spans="1:10" ht="15" thickTop="1">
      <c r="A135" s="285"/>
      <c r="B135" s="284"/>
      <c r="C135" s="272"/>
      <c r="D135" s="272"/>
      <c r="E135" s="272"/>
      <c r="F135" s="272"/>
      <c r="G135" s="271"/>
      <c r="H135" s="271"/>
      <c r="I135" s="270"/>
      <c r="J135" s="269"/>
    </row>
    <row r="136" spans="1:10">
      <c r="A136" s="283" t="s">
        <v>352</v>
      </c>
      <c r="B136" s="282" t="s">
        <v>351</v>
      </c>
      <c r="C136" s="272"/>
      <c r="D136" s="272"/>
      <c r="E136" s="272"/>
      <c r="F136" s="272"/>
      <c r="G136" s="271"/>
      <c r="H136" s="271"/>
      <c r="I136" s="270"/>
      <c r="J136" s="269"/>
    </row>
    <row r="137" spans="1:10">
      <c r="A137" s="281" t="s">
        <v>333</v>
      </c>
      <c r="B137" s="288" t="s">
        <v>350</v>
      </c>
      <c r="C137" s="272">
        <v>0</v>
      </c>
      <c r="D137" s="272">
        <v>0</v>
      </c>
      <c r="E137" s="272">
        <v>0</v>
      </c>
      <c r="F137" s="272">
        <v>0</v>
      </c>
      <c r="G137" s="271">
        <v>0</v>
      </c>
      <c r="H137" s="271">
        <v>0</v>
      </c>
      <c r="I137" s="271">
        <v>0</v>
      </c>
      <c r="J137" s="269">
        <f>+E137+F137+G137+H137+I137</f>
        <v>0</v>
      </c>
    </row>
    <row r="138" spans="1:10">
      <c r="A138" s="281" t="s">
        <v>331</v>
      </c>
      <c r="B138" s="288" t="s">
        <v>349</v>
      </c>
      <c r="C138" s="272">
        <v>0</v>
      </c>
      <c r="D138" s="272">
        <v>0</v>
      </c>
      <c r="E138" s="272">
        <v>0</v>
      </c>
      <c r="F138" s="272">
        <v>0</v>
      </c>
      <c r="G138" s="271">
        <v>0</v>
      </c>
      <c r="H138" s="271">
        <v>0</v>
      </c>
      <c r="I138" s="271">
        <v>0</v>
      </c>
      <c r="J138" s="269">
        <f>+E138+F138+G138+H138+I138</f>
        <v>0</v>
      </c>
    </row>
    <row r="139" spans="1:10" ht="15" thickBot="1">
      <c r="A139" s="280" t="s">
        <v>348</v>
      </c>
      <c r="B139" s="288" t="s">
        <v>347</v>
      </c>
      <c r="C139" s="272">
        <v>0</v>
      </c>
      <c r="D139" s="272">
        <v>0</v>
      </c>
      <c r="E139" s="272">
        <v>0</v>
      </c>
      <c r="F139" s="272">
        <v>0</v>
      </c>
      <c r="G139" s="271">
        <v>0</v>
      </c>
      <c r="H139" s="271">
        <v>0</v>
      </c>
      <c r="I139" s="271">
        <v>0</v>
      </c>
      <c r="J139" s="269">
        <f>+E139+F139+G139+H139+I139</f>
        <v>0</v>
      </c>
    </row>
    <row r="140" spans="1:10" ht="15.6" thickTop="1" thickBot="1">
      <c r="A140" s="287"/>
      <c r="B140" s="277" t="s">
        <v>346</v>
      </c>
      <c r="C140" s="276">
        <f t="shared" ref="C140:J140" si="26">SUM(C137:C139)</f>
        <v>0</v>
      </c>
      <c r="D140" s="276">
        <f t="shared" si="26"/>
        <v>0</v>
      </c>
      <c r="E140" s="276">
        <f t="shared" si="26"/>
        <v>0</v>
      </c>
      <c r="F140" s="276">
        <f t="shared" si="26"/>
        <v>0</v>
      </c>
      <c r="G140" s="276">
        <f t="shared" si="26"/>
        <v>0</v>
      </c>
      <c r="H140" s="276">
        <f t="shared" si="26"/>
        <v>0</v>
      </c>
      <c r="I140" s="276">
        <f t="shared" si="26"/>
        <v>0</v>
      </c>
      <c r="J140" s="275">
        <f t="shared" si="26"/>
        <v>0</v>
      </c>
    </row>
    <row r="141" spans="1:10" ht="15" thickTop="1">
      <c r="A141" s="285"/>
      <c r="B141" s="284"/>
      <c r="C141" s="272"/>
      <c r="D141" s="272"/>
      <c r="E141" s="272"/>
      <c r="F141" s="272"/>
      <c r="G141" s="271"/>
      <c r="H141" s="271"/>
      <c r="I141" s="270"/>
      <c r="J141" s="269"/>
    </row>
    <row r="142" spans="1:10">
      <c r="A142" s="283" t="s">
        <v>345</v>
      </c>
      <c r="B142" s="282" t="s">
        <v>344</v>
      </c>
      <c r="C142" s="272"/>
      <c r="D142" s="272"/>
      <c r="E142" s="272"/>
      <c r="F142" s="272"/>
      <c r="G142" s="271"/>
      <c r="H142" s="271"/>
      <c r="I142" s="270"/>
      <c r="J142" s="269"/>
    </row>
    <row r="143" spans="1:10">
      <c r="A143" s="280" t="s">
        <v>333</v>
      </c>
      <c r="B143" s="288" t="s">
        <v>343</v>
      </c>
      <c r="C143" s="272">
        <v>0</v>
      </c>
      <c r="D143" s="272">
        <v>0</v>
      </c>
      <c r="E143" s="272">
        <f>C143-D143</f>
        <v>0</v>
      </c>
      <c r="F143" s="272">
        <v>0</v>
      </c>
      <c r="G143" s="271">
        <v>0</v>
      </c>
      <c r="H143" s="271">
        <v>0</v>
      </c>
      <c r="I143" s="271">
        <v>0</v>
      </c>
      <c r="J143" s="269">
        <f>+E143+F143+G143+H143+I143</f>
        <v>0</v>
      </c>
    </row>
    <row r="144" spans="1:10" ht="15" thickBot="1">
      <c r="A144" s="280" t="s">
        <v>331</v>
      </c>
      <c r="B144" s="288" t="s">
        <v>342</v>
      </c>
      <c r="C144" s="272">
        <v>0</v>
      </c>
      <c r="D144" s="272">
        <v>0</v>
      </c>
      <c r="E144" s="272">
        <f>C144-D144</f>
        <v>0</v>
      </c>
      <c r="F144" s="272">
        <v>0</v>
      </c>
      <c r="G144" s="271">
        <v>0</v>
      </c>
      <c r="H144" s="271">
        <v>0</v>
      </c>
      <c r="I144" s="271">
        <v>0</v>
      </c>
      <c r="J144" s="269">
        <f>+E144+F144+G144+H144+I144</f>
        <v>0</v>
      </c>
    </row>
    <row r="145" spans="1:10" ht="15.6" thickTop="1" thickBot="1">
      <c r="A145" s="287"/>
      <c r="B145" s="277" t="s">
        <v>341</v>
      </c>
      <c r="C145" s="276">
        <f t="shared" ref="C145:J145" si="27">SUM(C143:C144)</f>
        <v>0</v>
      </c>
      <c r="D145" s="276">
        <f t="shared" si="27"/>
        <v>0</v>
      </c>
      <c r="E145" s="276">
        <f t="shared" si="27"/>
        <v>0</v>
      </c>
      <c r="F145" s="276">
        <f t="shared" si="27"/>
        <v>0</v>
      </c>
      <c r="G145" s="276">
        <f t="shared" si="27"/>
        <v>0</v>
      </c>
      <c r="H145" s="276">
        <f t="shared" si="27"/>
        <v>0</v>
      </c>
      <c r="I145" s="276">
        <f t="shared" si="27"/>
        <v>0</v>
      </c>
      <c r="J145" s="275">
        <f t="shared" si="27"/>
        <v>0</v>
      </c>
    </row>
    <row r="146" spans="1:10" ht="15" thickTop="1">
      <c r="A146" s="285"/>
      <c r="B146" s="284"/>
      <c r="C146" s="272"/>
      <c r="D146" s="272"/>
      <c r="E146" s="272"/>
      <c r="F146" s="272"/>
      <c r="G146" s="271"/>
      <c r="H146" s="271"/>
      <c r="I146" s="270"/>
      <c r="J146" s="269"/>
    </row>
    <row r="147" spans="1:10">
      <c r="A147" s="283" t="s">
        <v>340</v>
      </c>
      <c r="B147" s="282" t="s">
        <v>339</v>
      </c>
      <c r="C147" s="272"/>
      <c r="D147" s="272"/>
      <c r="E147" s="272"/>
      <c r="F147" s="272"/>
      <c r="G147" s="271"/>
      <c r="H147" s="271"/>
      <c r="I147" s="270"/>
      <c r="J147" s="269"/>
    </row>
    <row r="148" spans="1:10">
      <c r="A148" s="281" t="s">
        <v>333</v>
      </c>
      <c r="B148" s="279" t="s">
        <v>338</v>
      </c>
      <c r="C148" s="272">
        <v>0</v>
      </c>
      <c r="D148" s="272">
        <v>0</v>
      </c>
      <c r="E148" s="272">
        <f>C148-D148</f>
        <v>0</v>
      </c>
      <c r="F148" s="272">
        <v>0</v>
      </c>
      <c r="G148" s="271">
        <v>0</v>
      </c>
      <c r="H148" s="271">
        <v>0</v>
      </c>
      <c r="I148" s="271">
        <v>0</v>
      </c>
      <c r="J148" s="269">
        <f>+E148+F148+G148+H148+I148</f>
        <v>0</v>
      </c>
    </row>
    <row r="149" spans="1:10" ht="15" thickBot="1">
      <c r="A149" s="280" t="s">
        <v>331</v>
      </c>
      <c r="B149" s="288" t="s">
        <v>337</v>
      </c>
      <c r="C149" s="272">
        <v>0</v>
      </c>
      <c r="D149" s="272">
        <v>0</v>
      </c>
      <c r="E149" s="272">
        <f>C149-D149</f>
        <v>0</v>
      </c>
      <c r="F149" s="272">
        <v>0</v>
      </c>
      <c r="G149" s="271">
        <v>0</v>
      </c>
      <c r="H149" s="271">
        <v>0</v>
      </c>
      <c r="I149" s="271">
        <v>0</v>
      </c>
      <c r="J149" s="269">
        <f>+E149+F149+G149+H149+I149</f>
        <v>0</v>
      </c>
    </row>
    <row r="150" spans="1:10" ht="15.6" thickTop="1" thickBot="1">
      <c r="A150" s="287"/>
      <c r="B150" s="277" t="s">
        <v>336</v>
      </c>
      <c r="C150" s="276">
        <f t="shared" ref="C150:J150" si="28">SUM(C148:C149)</f>
        <v>0</v>
      </c>
      <c r="D150" s="276">
        <f t="shared" si="28"/>
        <v>0</v>
      </c>
      <c r="E150" s="276">
        <f t="shared" si="28"/>
        <v>0</v>
      </c>
      <c r="F150" s="276">
        <f t="shared" si="28"/>
        <v>0</v>
      </c>
      <c r="G150" s="286">
        <f t="shared" si="28"/>
        <v>0</v>
      </c>
      <c r="H150" s="286">
        <f t="shared" si="28"/>
        <v>0</v>
      </c>
      <c r="I150" s="286">
        <f t="shared" si="28"/>
        <v>0</v>
      </c>
      <c r="J150" s="275">
        <f t="shared" si="28"/>
        <v>0</v>
      </c>
    </row>
    <row r="151" spans="1:10" ht="15" thickTop="1">
      <c r="A151" s="285"/>
      <c r="B151" s="284"/>
      <c r="C151" s="272"/>
      <c r="D151" s="272"/>
      <c r="E151" s="272"/>
      <c r="F151" s="272"/>
      <c r="G151" s="271"/>
      <c r="H151" s="271"/>
      <c r="I151" s="270"/>
      <c r="J151" s="269"/>
    </row>
    <row r="152" spans="1:10">
      <c r="A152" s="283" t="s">
        <v>335</v>
      </c>
      <c r="B152" s="282" t="s">
        <v>334</v>
      </c>
      <c r="C152" s="272"/>
      <c r="D152" s="272"/>
      <c r="E152" s="272"/>
      <c r="F152" s="272"/>
      <c r="G152" s="271"/>
      <c r="H152" s="271"/>
      <c r="I152" s="270"/>
      <c r="J152" s="269"/>
    </row>
    <row r="153" spans="1:10">
      <c r="A153" s="281" t="s">
        <v>333</v>
      </c>
      <c r="B153" s="279" t="s">
        <v>332</v>
      </c>
      <c r="C153" s="272">
        <v>0</v>
      </c>
      <c r="D153" s="272">
        <v>0</v>
      </c>
      <c r="E153" s="272">
        <f>C153-D153</f>
        <v>0</v>
      </c>
      <c r="F153" s="272">
        <v>0</v>
      </c>
      <c r="G153" s="271">
        <v>0</v>
      </c>
      <c r="H153" s="271">
        <v>0</v>
      </c>
      <c r="I153" s="271">
        <v>0</v>
      </c>
      <c r="J153" s="269">
        <f>+E153+F153+G153+H153+I153</f>
        <v>0</v>
      </c>
    </row>
    <row r="154" spans="1:10" ht="15" thickBot="1">
      <c r="A154" s="280" t="s">
        <v>331</v>
      </c>
      <c r="B154" s="279" t="s">
        <v>330</v>
      </c>
      <c r="C154" s="272">
        <v>0</v>
      </c>
      <c r="D154" s="272">
        <v>0</v>
      </c>
      <c r="E154" s="272">
        <f>C154-D154</f>
        <v>0</v>
      </c>
      <c r="F154" s="272">
        <v>0</v>
      </c>
      <c r="G154" s="271">
        <v>0</v>
      </c>
      <c r="H154" s="271">
        <v>0</v>
      </c>
      <c r="I154" s="271">
        <v>0</v>
      </c>
      <c r="J154" s="269">
        <f>+E154+F154+G154+H154+I154</f>
        <v>0</v>
      </c>
    </row>
    <row r="155" spans="1:10" s="262" customFormat="1" ht="15.6" thickTop="1" thickBot="1">
      <c r="A155" s="278"/>
      <c r="B155" s="277" t="s">
        <v>329</v>
      </c>
      <c r="C155" s="276">
        <f t="shared" ref="C155:J155" si="29">+C154+C153</f>
        <v>0</v>
      </c>
      <c r="D155" s="276">
        <f t="shared" si="29"/>
        <v>0</v>
      </c>
      <c r="E155" s="276">
        <f t="shared" si="29"/>
        <v>0</v>
      </c>
      <c r="F155" s="276">
        <f t="shared" si="29"/>
        <v>0</v>
      </c>
      <c r="G155" s="276">
        <f t="shared" si="29"/>
        <v>0</v>
      </c>
      <c r="H155" s="276">
        <f t="shared" si="29"/>
        <v>0</v>
      </c>
      <c r="I155" s="276">
        <f t="shared" si="29"/>
        <v>0</v>
      </c>
      <c r="J155" s="275">
        <f t="shared" si="29"/>
        <v>0</v>
      </c>
    </row>
    <row r="156" spans="1:10" ht="15" thickTop="1">
      <c r="A156" s="274"/>
      <c r="B156" s="273"/>
      <c r="C156" s="272"/>
      <c r="D156" s="272"/>
      <c r="E156" s="272"/>
      <c r="F156" s="272"/>
      <c r="G156" s="271"/>
      <c r="H156" s="271"/>
      <c r="I156" s="270"/>
      <c r="J156" s="269"/>
    </row>
    <row r="157" spans="1:10" s="262" customFormat="1" ht="15" thickBot="1">
      <c r="A157" s="268"/>
      <c r="B157" s="267" t="s">
        <v>117</v>
      </c>
      <c r="C157" s="266">
        <f t="shared" ref="C157:J157" si="30">+C155+C150+C145+C140+C134+C127+C119+C108+C95+C89+C80+C68+C62+C57+C51+C45+C34+C28+C22</f>
        <v>187106.38</v>
      </c>
      <c r="D157" s="266">
        <f t="shared" si="30"/>
        <v>186514.46</v>
      </c>
      <c r="E157" s="266">
        <f t="shared" si="30"/>
        <v>591.92000000000007</v>
      </c>
      <c r="F157" s="266">
        <f t="shared" si="30"/>
        <v>0</v>
      </c>
      <c r="G157" s="265">
        <f t="shared" si="30"/>
        <v>0</v>
      </c>
      <c r="H157" s="265">
        <f t="shared" si="30"/>
        <v>0</v>
      </c>
      <c r="I157" s="264">
        <f t="shared" si="30"/>
        <v>0</v>
      </c>
      <c r="J157" s="263">
        <f t="shared" si="30"/>
        <v>591.92000000000007</v>
      </c>
    </row>
    <row r="158" spans="1:10" ht="15" thickTop="1"/>
    <row r="159" spans="1:10">
      <c r="A159" s="261"/>
      <c r="D159" s="258" t="s">
        <v>115</v>
      </c>
    </row>
    <row r="169" spans="5:5">
      <c r="E169" s="258" t="s">
        <v>115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6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14</vt:i4>
      </vt:variant>
    </vt:vector>
  </HeadingPairs>
  <TitlesOfParts>
    <vt:vector size="32" baseType="lpstr">
      <vt:lpstr>Bilancio Entrate </vt:lpstr>
      <vt:lpstr>Bilancio Spese nuovo</vt:lpstr>
      <vt:lpstr>Bilancio Entrate RIEPILOGO TITO</vt:lpstr>
      <vt:lpstr>Bilancio Spese missioni</vt:lpstr>
      <vt:lpstr>Bilancio Spese titoli</vt:lpstr>
      <vt:lpstr>QGEN</vt:lpstr>
      <vt:lpstr>Equilibri di bilancio</vt:lpstr>
      <vt:lpstr>All a) Ris amm pres</vt:lpstr>
      <vt:lpstr>All b) FPV 2020</vt:lpstr>
      <vt:lpstr>All b) FPV 2021</vt:lpstr>
      <vt:lpstr>All b) FPV 2022</vt:lpstr>
      <vt:lpstr>FDCE 2020</vt:lpstr>
      <vt:lpstr>FDCE 2021</vt:lpstr>
      <vt:lpstr>FDCE 2022</vt:lpstr>
      <vt:lpstr>Spese obbligatorie</vt:lpstr>
      <vt:lpstr>DCA entrate</vt:lpstr>
      <vt:lpstr>DCA uscite</vt:lpstr>
      <vt:lpstr>Capitoli Uscita</vt:lpstr>
      <vt:lpstr>'All a) Ris amm pres'!Area_stampa</vt:lpstr>
      <vt:lpstr>'All b) FPV 2020'!Area_stampa</vt:lpstr>
      <vt:lpstr>'All b) FPV 2021'!Area_stampa</vt:lpstr>
      <vt:lpstr>'All b) FPV 2022'!Area_stampa</vt:lpstr>
      <vt:lpstr>'Bilancio Spese nuovo'!Area_stampa</vt:lpstr>
      <vt:lpstr>'Equilibri di bilancio'!Area_stampa</vt:lpstr>
      <vt:lpstr>'Spese obbligatorie'!Area_stampa</vt:lpstr>
      <vt:lpstr>'All b) FPV 2020'!Titoli_stampa</vt:lpstr>
      <vt:lpstr>'All b) FPV 2021'!Titoli_stampa</vt:lpstr>
      <vt:lpstr>'All b) FPV 2022'!Titoli_stampa</vt:lpstr>
      <vt:lpstr>'Bilancio Spese nuovo'!Titoli_stampa</vt:lpstr>
      <vt:lpstr>'DCA entrate'!Titoli_stampa</vt:lpstr>
      <vt:lpstr>'DCA uscite'!Titoli_stampa</vt:lpstr>
      <vt:lpstr>'Spese obbligatorie'!Titoli_stampa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2020-01-09T14:54:06Z</cp:lastPrinted>
  <dcterms:created xsi:type="dcterms:W3CDTF">2020-01-16T08:40:32Z</dcterms:created>
  <dcterms:modified xsi:type="dcterms:W3CDTF">2020-01-16T08:40:33Z</dcterms:modified>
</cp:coreProperties>
</file>