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a.nenci\Desktop\"/>
    </mc:Choice>
  </mc:AlternateContent>
  <xr:revisionPtr revIDLastSave="0" documentId="8_{E0DEE870-4869-4288-9B40-A016A868E7E5}" xr6:coauthVersionLast="36" xr6:coauthVersionMax="36" xr10:uidLastSave="{00000000-0000-0000-0000-000000000000}"/>
  <bookViews>
    <workbookView xWindow="360" yWindow="45" windowWidth="20730" windowHeight="10560" tabRatio="817"/>
  </bookViews>
  <sheets>
    <sheet name="Allegato A_2022" sheetId="24" r:id="rId1"/>
    <sheet name="Allegato B_2022" sheetId="27" r:id="rId2"/>
    <sheet name="Allegato C 2022  " sheetId="25" r:id="rId3"/>
    <sheet name="Allegato D_2022" sheetId="28" r:id="rId4"/>
    <sheet name="Allegato E 2022 " sheetId="26" r:id="rId5"/>
    <sheet name="All. F _2022" sheetId="29" r:id="rId6"/>
    <sheet name="All G_Var FPV E 2023_2024_2025" sheetId="30" r:id="rId7"/>
    <sheet name="All G_Var FPV E 2022_2023_2024" sheetId="31" r:id="rId8"/>
    <sheet name="All H_Dettaglio capitoli E" sheetId="32" r:id="rId9"/>
    <sheet name="All H_Riepilogo per programmi" sheetId="33" r:id="rId10"/>
    <sheet name="All H_Riepilogo per missioni" sheetId="34" r:id="rId11"/>
    <sheet name="All H_Riepilogo per titoli" sheetId="35" r:id="rId12"/>
    <sheet name="All H_Dettaglio capitoliSPESA" sheetId="36" r:id="rId13"/>
    <sheet name="All I_Riepilogo per tipologie E" sheetId="37" r:id="rId14"/>
    <sheet name="All I_Riepilogo per titoli E" sheetId="38" r:id="rId15"/>
    <sheet name="All I_Dettaglio capitoli E" sheetId="39" r:id="rId16"/>
    <sheet name="All I_Riepilogo per programmi" sheetId="40" r:id="rId17"/>
    <sheet name="All I_Riepilogo per missioni" sheetId="41" r:id="rId18"/>
    <sheet name="All I_Riepilogo per titoli" sheetId="42" r:id="rId19"/>
    <sheet name="All I_Dettaglio capitoli(compl)" sheetId="43" r:id="rId20"/>
    <sheet name="All L_Econ su RS attiv e pass" sheetId="44" r:id="rId21"/>
    <sheet name="All M_Entrate per categoria" sheetId="46" r:id="rId22"/>
    <sheet name="All M_Riepilogo SPESE " sheetId="47" r:id="rId23"/>
    <sheet name="All M_ Macro CORRENTI 2023" sheetId="48" r:id="rId24"/>
    <sheet name="All M_Macro CORRENTI 2024" sheetId="49" r:id="rId25"/>
    <sheet name="All M_Macro CORRENTI 2025" sheetId="50" r:id="rId26"/>
    <sheet name="All M_Macro CAPITALE 2023" sheetId="51" r:id="rId27"/>
    <sheet name="All M_Macro CAPITALE 2024" sheetId="52" r:id="rId28"/>
    <sheet name="All M_Macro CAPITALE 2025" sheetId="53" r:id="rId29"/>
    <sheet name="All M_Macro Partit di giro 2023" sheetId="54" r:id="rId30"/>
    <sheet name="All M_Macro Partit di giro 2024" sheetId="55" r:id="rId31"/>
    <sheet name="All M_Macro Partit di giro 2025" sheetId="56" r:id="rId32"/>
    <sheet name="All N_ENTRATA " sheetId="57" r:id="rId33"/>
    <sheet name="All N_SPESA" sheetId="58" r:id="rId34"/>
    <sheet name="All O_ ENTRATA" sheetId="60" r:id="rId35"/>
    <sheet name="All O_SPESA" sheetId="61" r:id="rId36"/>
    <sheet name="All P_RS attivi " sheetId="62" r:id="rId37"/>
    <sheet name="All P_RS passivi  " sheetId="63" r:id="rId38"/>
    <sheet name="All P_ENTRATA" sheetId="64" r:id="rId39"/>
    <sheet name="All P_SPESA" sheetId="65" r:id="rId40"/>
    <sheet name="All. Q" sheetId="66" r:id="rId41"/>
  </sheets>
  <definedNames>
    <definedName name="_xlnm._FilterDatabase" localSheetId="32" hidden="1">'All N_ENTRATA '!$A$1:$N$193</definedName>
    <definedName name="_xlnm._FilterDatabase" localSheetId="33" hidden="1">'All N_SPESA'!$A$1:$P$763</definedName>
    <definedName name="_xlnm._FilterDatabase" localSheetId="36" hidden="1">'All P_RS attivi '!$C$2:$C$158</definedName>
    <definedName name="_xlnm._FilterDatabase" localSheetId="37" hidden="1">'All P_RS passivi  '!$D$1:$D$1746</definedName>
    <definedName name="_xlnm._FilterDatabase" localSheetId="0" hidden="1">'Allegato A_2022'!$A$1:$O$212</definedName>
    <definedName name="_xlnm._FilterDatabase" localSheetId="1" hidden="1">'Allegato B_2022'!$A$1:$M$8</definedName>
    <definedName name="_xlnm._FilterDatabase" localSheetId="2" hidden="1">'Allegato C 2022  '!$A$1:$Q$80</definedName>
    <definedName name="_xlnm._FilterDatabase" localSheetId="3" hidden="1">'Allegato D_2022'!$A$1:$M$30</definedName>
    <definedName name="_xlnm._FilterDatabase" localSheetId="4" hidden="1">'Allegato E 2022 '!$A$1:$O$334</definedName>
    <definedName name="_xlnm.Print_Area" localSheetId="7">'All G_Var FPV E 2022_2023_2024'!$A$2:$F$25</definedName>
    <definedName name="_xlnm.Print_Area" localSheetId="6">'All G_Var FPV E 2023_2024_2025'!$A$2:$F$39</definedName>
    <definedName name="_xlnm.Print_Area" localSheetId="20">'All L_Econ su RS attiv e pass'!$A$1:$G$77</definedName>
    <definedName name="_xlnm.Print_Area" localSheetId="23">'All M_ Macro CORRENTI 2023'!$A$1:$K$69</definedName>
    <definedName name="_xlnm.Print_Area" localSheetId="21">'All M_Entrate per categoria'!$A$1:$H$70</definedName>
    <definedName name="_xlnm.Print_Area" localSheetId="26">'All M_Macro CAPITALE 2023'!$B$1:$L$32</definedName>
    <definedName name="_xlnm.Print_Area" localSheetId="27">'All M_Macro CAPITALE 2024'!$A$1:$M$23</definedName>
    <definedName name="_xlnm.Print_Area" localSheetId="28">'All M_Macro CAPITALE 2025'!$A$1:$L$23</definedName>
    <definedName name="_xlnm.Print_Area" localSheetId="24">'All M_Macro CORRENTI 2024'!$A$1:$K$71</definedName>
    <definedName name="_xlnm.Print_Area" localSheetId="25">'All M_Macro CORRENTI 2025'!$A$1:$K$67</definedName>
    <definedName name="_xlnm.Print_Area" localSheetId="29">'All M_Macro Partit di giro 2023'!$A$1:$F$11</definedName>
    <definedName name="_xlnm.Print_Area" localSheetId="30">'All M_Macro Partit di giro 2024'!$A$1:$F$11</definedName>
    <definedName name="_xlnm.Print_Area" localSheetId="31">'All M_Macro Partit di giro 2025'!$A$1:$F$11</definedName>
    <definedName name="_xlnm.Print_Area" localSheetId="22">'All M_Riepilogo SPESE '!$A$1:$G$42</definedName>
    <definedName name="_xlnm.Print_Area" localSheetId="32">'All N_ENTRATA '!$A$1:$N$193</definedName>
    <definedName name="_xlnm.Print_Area" localSheetId="33">'All N_SPESA'!$A$1:$P$763</definedName>
    <definedName name="_xlnm.Print_Area" localSheetId="34">'All O_ ENTRATA'!$A$1:$G$97</definedName>
    <definedName name="_xlnm.Print_Area" localSheetId="35">'All O_SPESA'!$A$1:$I$279</definedName>
    <definedName name="_xlnm.Print_Area" localSheetId="38">'All P_ENTRATA'!$A$1:$H$151</definedName>
    <definedName name="_xlnm.Print_Area" localSheetId="36">'All P_RS attivi '!$A$1:$E$157</definedName>
    <definedName name="_xlnm.Print_Area" localSheetId="37">'All P_RS passivi  '!$A$1:$G$1498</definedName>
    <definedName name="_xlnm.Print_Area" localSheetId="39">'All P_SPESA'!$A$1:$K$348</definedName>
    <definedName name="_xlnm.Print_Area" localSheetId="0">'Allegato A_2022'!$A$1:$O$217</definedName>
    <definedName name="_xlnm.Print_Area" localSheetId="1">'Allegato B_2022'!$A$1:$M$11</definedName>
    <definedName name="_xlnm.Print_Area" localSheetId="2">'Allegato C 2022  '!$A$1:$Q$82</definedName>
    <definedName name="_xlnm.Print_Area" localSheetId="3">'Allegato D_2022'!$A$1:$M$36</definedName>
    <definedName name="_xlnm.Print_Area" localSheetId="4">'Allegato E 2022 '!$A$1:$O$334</definedName>
    <definedName name="_xlnm.Print_Titles" localSheetId="7">'All G_Var FPV E 2022_2023_2024'!$5:$5</definedName>
    <definedName name="_xlnm.Print_Titles" localSheetId="6">'All G_Var FPV E 2023_2024_2025'!#REF!</definedName>
    <definedName name="_xlnm.Print_Titles" localSheetId="20">'All L_Econ su RS attiv e pass'!$3:$3</definedName>
    <definedName name="_xlnm.Print_Titles" localSheetId="23">'All M_ Macro CORRENTI 2023'!$1:$3</definedName>
    <definedName name="_xlnm.Print_Titles" localSheetId="21">'All M_Entrate per categoria'!$3:$5</definedName>
    <definedName name="_xlnm.Print_Titles" localSheetId="24">'All M_Macro CORRENTI 2024'!$1:$3</definedName>
    <definedName name="_xlnm.Print_Titles" localSheetId="25">'All M_Macro CORRENTI 2025'!$1:$3</definedName>
    <definedName name="_xlnm.Print_Titles" localSheetId="32">'All N_ENTRATA '!$1:$1</definedName>
    <definedName name="_xlnm.Print_Titles" localSheetId="33">'All N_SPESA'!$1:$1</definedName>
    <definedName name="_xlnm.Print_Titles" localSheetId="38">'All P_ENTRATA'!$4:$5</definedName>
    <definedName name="_xlnm.Print_Titles" localSheetId="36">'All P_RS attivi '!$A:$D,'All P_RS attivi '!$2:$8</definedName>
    <definedName name="_xlnm.Print_Titles" localSheetId="37">'All P_RS passivi  '!$3:$7</definedName>
    <definedName name="_xlnm.Print_Titles" localSheetId="39">'All P_SPESA'!$3:$5</definedName>
    <definedName name="_xlnm.Print_Titles" localSheetId="0">'Allegato A_2022'!$1:$1</definedName>
    <definedName name="_xlnm.Print_Titles" localSheetId="1">'Allegato B_2022'!$1:$1</definedName>
    <definedName name="_xlnm.Print_Titles" localSheetId="2">'Allegato C 2022  '!$1:$1</definedName>
    <definedName name="_xlnm.Print_Titles" localSheetId="3">'Allegato D_2022'!$1:$1</definedName>
    <definedName name="_xlnm.Print_Titles" localSheetId="4">'Allegato E 2022 '!$1:$1</definedName>
  </definedNames>
  <calcPr calcId="191029" fullCalcOnLoad="1"/>
</workbook>
</file>

<file path=xl/calcChain.xml><?xml version="1.0" encoding="utf-8"?>
<calcChain xmlns="http://schemas.openxmlformats.org/spreadsheetml/2006/main">
  <c r="H149" i="64" l="1"/>
  <c r="F146" i="64"/>
  <c r="F150" i="64"/>
  <c r="E70" i="64"/>
  <c r="E151" i="64"/>
  <c r="H68" i="64"/>
  <c r="E68" i="64"/>
  <c r="E149" i="64"/>
  <c r="E67" i="64"/>
  <c r="H67" i="64"/>
  <c r="H70" i="64"/>
  <c r="H151" i="64"/>
  <c r="E66" i="64"/>
  <c r="E69" i="64"/>
  <c r="E150" i="64"/>
  <c r="F1488" i="63"/>
  <c r="E1488" i="63"/>
  <c r="F1483" i="63"/>
  <c r="E1483" i="63"/>
  <c r="E1491" i="63"/>
  <c r="F1471" i="63"/>
  <c r="E1471" i="63"/>
  <c r="F1465" i="63"/>
  <c r="E1465" i="63"/>
  <c r="F1448" i="63"/>
  <c r="E1448" i="63"/>
  <c r="F1441" i="63"/>
  <c r="E1441" i="63"/>
  <c r="E1452" i="63"/>
  <c r="F1427" i="63"/>
  <c r="E1427" i="63"/>
  <c r="F1417" i="63"/>
  <c r="E1417" i="63"/>
  <c r="F1407" i="63"/>
  <c r="F1431" i="63"/>
  <c r="E1407" i="63"/>
  <c r="F1392" i="63"/>
  <c r="E1392" i="63"/>
  <c r="E1396" i="63"/>
  <c r="F1379" i="63"/>
  <c r="E1379" i="63"/>
  <c r="F1359" i="63"/>
  <c r="F1363" i="63"/>
  <c r="E1359" i="63"/>
  <c r="E1363" i="63"/>
  <c r="F1346" i="63"/>
  <c r="E1346" i="63"/>
  <c r="F1326" i="63"/>
  <c r="E1326" i="63"/>
  <c r="F1313" i="63"/>
  <c r="E1313" i="63"/>
  <c r="F1292" i="63"/>
  <c r="E1292" i="63"/>
  <c r="F1279" i="63"/>
  <c r="E1279" i="63"/>
  <c r="F1266" i="63"/>
  <c r="F1296" i="63"/>
  <c r="E1266" i="63"/>
  <c r="E1296" i="63"/>
  <c r="F1247" i="63"/>
  <c r="E1247" i="63"/>
  <c r="F1234" i="63"/>
  <c r="E1234" i="63"/>
  <c r="F1221" i="63"/>
  <c r="E1221" i="63"/>
  <c r="F1208" i="63"/>
  <c r="F1251" i="63"/>
  <c r="E1208" i="63"/>
  <c r="E1251" i="63"/>
  <c r="F1188" i="63"/>
  <c r="E1188" i="63"/>
  <c r="F1175" i="63"/>
  <c r="E1175" i="63"/>
  <c r="F1163" i="63"/>
  <c r="E1163" i="63"/>
  <c r="F1150" i="63"/>
  <c r="E1150" i="63"/>
  <c r="E1192" i="63"/>
  <c r="F1137" i="63"/>
  <c r="E1137" i="63"/>
  <c r="F1117" i="63"/>
  <c r="E1117" i="63"/>
  <c r="F1104" i="63"/>
  <c r="E1104" i="63"/>
  <c r="F1091" i="63"/>
  <c r="E1091" i="63"/>
  <c r="F1084" i="63"/>
  <c r="E1084" i="63"/>
  <c r="F1073" i="63"/>
  <c r="E1073" i="63"/>
  <c r="F1067" i="63"/>
  <c r="E1067" i="63"/>
  <c r="F1060" i="63"/>
  <c r="E1060" i="63"/>
  <c r="F1053" i="63"/>
  <c r="E1053" i="63"/>
  <c r="F1039" i="63"/>
  <c r="E1039" i="63"/>
  <c r="F1026" i="63"/>
  <c r="E1026" i="63"/>
  <c r="F1013" i="63"/>
  <c r="E1013" i="63"/>
  <c r="F1000" i="63"/>
  <c r="E1000" i="63"/>
  <c r="F987" i="63"/>
  <c r="E987" i="63"/>
  <c r="F974" i="63"/>
  <c r="E974" i="63"/>
  <c r="F961" i="63"/>
  <c r="E961" i="63"/>
  <c r="F948" i="63"/>
  <c r="E948" i="63"/>
  <c r="E935" i="63"/>
  <c r="F914" i="63"/>
  <c r="E914" i="63"/>
  <c r="F884" i="63"/>
  <c r="E884" i="63"/>
  <c r="E890" i="63"/>
  <c r="F863" i="63"/>
  <c r="E863" i="63"/>
  <c r="F850" i="63"/>
  <c r="E850" i="63"/>
  <c r="F820" i="63"/>
  <c r="E820" i="63"/>
  <c r="F799" i="63"/>
  <c r="E799" i="63"/>
  <c r="F778" i="63"/>
  <c r="E778" i="63"/>
  <c r="F761" i="63"/>
  <c r="E761" i="63"/>
  <c r="E748" i="63"/>
  <c r="F739" i="63"/>
  <c r="F735" i="63"/>
  <c r="E735" i="63"/>
  <c r="F712" i="63"/>
  <c r="E712" i="63"/>
  <c r="F691" i="63"/>
  <c r="E691" i="63"/>
  <c r="F670" i="63"/>
  <c r="E670" i="63"/>
  <c r="F649" i="63"/>
  <c r="E649" i="63"/>
  <c r="F628" i="63"/>
  <c r="E628" i="63"/>
  <c r="F607" i="63"/>
  <c r="E607" i="63"/>
  <c r="F588" i="63"/>
  <c r="E588" i="63"/>
  <c r="F573" i="63"/>
  <c r="E573" i="63"/>
  <c r="F552" i="63"/>
  <c r="E552" i="63"/>
  <c r="F521" i="63"/>
  <c r="E521" i="63"/>
  <c r="F499" i="63"/>
  <c r="E499" i="63"/>
  <c r="F478" i="63"/>
  <c r="E478" i="63"/>
  <c r="F448" i="63"/>
  <c r="E448" i="63"/>
  <c r="F427" i="63"/>
  <c r="F454" i="63"/>
  <c r="E427" i="63"/>
  <c r="F399" i="63"/>
  <c r="E399" i="63"/>
  <c r="F378" i="63"/>
  <c r="E378" i="63"/>
  <c r="F365" i="63"/>
  <c r="E365" i="63"/>
  <c r="F347" i="63"/>
  <c r="F350" i="63"/>
  <c r="E347" i="63"/>
  <c r="E350" i="63"/>
  <c r="F335" i="63"/>
  <c r="E335" i="63"/>
  <c r="F323" i="63"/>
  <c r="E323" i="63"/>
  <c r="F305" i="63"/>
  <c r="E305" i="63"/>
  <c r="F292" i="63"/>
  <c r="E292" i="63"/>
  <c r="F280" i="63"/>
  <c r="E280" i="63"/>
  <c r="F269" i="63"/>
  <c r="E269" i="63"/>
  <c r="F257" i="63"/>
  <c r="E257" i="63"/>
  <c r="F245" i="63"/>
  <c r="E245" i="63"/>
  <c r="F232" i="63"/>
  <c r="E232" i="63"/>
  <c r="F220" i="63"/>
  <c r="E220" i="63"/>
  <c r="F201" i="63"/>
  <c r="E201" i="63"/>
  <c r="F186" i="63"/>
  <c r="F205" i="63"/>
  <c r="E186" i="63"/>
  <c r="F175" i="63"/>
  <c r="E175" i="63"/>
  <c r="F158" i="63"/>
  <c r="E158" i="63"/>
  <c r="F148" i="63"/>
  <c r="E148" i="63"/>
  <c r="F139" i="63"/>
  <c r="F162" i="63"/>
  <c r="E139" i="63"/>
  <c r="E162" i="63"/>
  <c r="F124" i="63"/>
  <c r="E124" i="63"/>
  <c r="F115" i="63"/>
  <c r="E115" i="63"/>
  <c r="F106" i="63"/>
  <c r="E106" i="63"/>
  <c r="F97" i="63"/>
  <c r="E97" i="63"/>
  <c r="F87" i="63"/>
  <c r="E87" i="63"/>
  <c r="F78" i="63"/>
  <c r="E78" i="63"/>
  <c r="F66" i="63"/>
  <c r="E66" i="63"/>
  <c r="F57" i="63"/>
  <c r="E57" i="63"/>
  <c r="F48" i="63"/>
  <c r="E48" i="63"/>
  <c r="E39" i="63"/>
  <c r="F30" i="63"/>
  <c r="F39" i="63"/>
  <c r="F26" i="63"/>
  <c r="E26" i="63"/>
  <c r="F16" i="63"/>
  <c r="E16" i="63"/>
  <c r="E128" i="63"/>
  <c r="D150" i="62"/>
  <c r="D141" i="62"/>
  <c r="D130" i="62"/>
  <c r="D111" i="62"/>
  <c r="D91" i="62"/>
  <c r="D68" i="62"/>
  <c r="D51" i="62"/>
  <c r="D153" i="62"/>
  <c r="D156" i="62"/>
  <c r="D29" i="62"/>
  <c r="H228" i="61"/>
  <c r="G228" i="61"/>
  <c r="H227" i="61"/>
  <c r="G227" i="61"/>
  <c r="G216" i="61"/>
  <c r="G215" i="61"/>
  <c r="J748" i="58"/>
  <c r="J665" i="58"/>
  <c r="J664" i="58"/>
  <c r="J663" i="58"/>
  <c r="J662" i="58"/>
  <c r="J635" i="58"/>
  <c r="J634" i="58"/>
  <c r="J633" i="58"/>
  <c r="J632" i="58"/>
  <c r="J613" i="58"/>
  <c r="J612" i="58"/>
  <c r="J611" i="58"/>
  <c r="J610" i="58"/>
  <c r="J609" i="58"/>
  <c r="J608" i="58"/>
  <c r="J603" i="58"/>
  <c r="J602" i="58"/>
  <c r="J568" i="58"/>
  <c r="J567" i="58"/>
  <c r="J448" i="58"/>
  <c r="J447" i="58"/>
  <c r="J316" i="58"/>
  <c r="J268" i="58"/>
  <c r="J267" i="58"/>
  <c r="J15" i="58"/>
  <c r="J5" i="58"/>
  <c r="J4" i="58"/>
  <c r="J3" i="58"/>
  <c r="J2" i="58"/>
  <c r="H104" i="57"/>
  <c r="H33" i="57"/>
  <c r="H32" i="57"/>
  <c r="F8" i="56"/>
  <c r="F11" i="56"/>
  <c r="E8" i="56"/>
  <c r="E11" i="56"/>
  <c r="D8" i="56"/>
  <c r="D11" i="56"/>
  <c r="F7" i="56"/>
  <c r="E11" i="55"/>
  <c r="D11" i="55"/>
  <c r="F7" i="55"/>
  <c r="F8" i="55"/>
  <c r="F11" i="55"/>
  <c r="F8" i="54"/>
  <c r="F11" i="54"/>
  <c r="E8" i="54"/>
  <c r="E11" i="54"/>
  <c r="D8" i="54"/>
  <c r="D11" i="54"/>
  <c r="F7" i="54"/>
  <c r="K21" i="53"/>
  <c r="J21" i="53"/>
  <c r="J23" i="53"/>
  <c r="I21" i="53"/>
  <c r="L21" i="53"/>
  <c r="H21" i="53"/>
  <c r="G21" i="53"/>
  <c r="F21" i="53"/>
  <c r="F23" i="53"/>
  <c r="E21" i="53"/>
  <c r="E23" i="53"/>
  <c r="D21" i="53"/>
  <c r="L20" i="53"/>
  <c r="K17" i="53"/>
  <c r="K23" i="53"/>
  <c r="J17" i="53"/>
  <c r="I17" i="53"/>
  <c r="H17" i="53"/>
  <c r="F17" i="53"/>
  <c r="E17" i="53"/>
  <c r="D17" i="53"/>
  <c r="L16" i="53"/>
  <c r="G16" i="53"/>
  <c r="L15" i="53"/>
  <c r="G15" i="53"/>
  <c r="G17" i="53"/>
  <c r="K12" i="53"/>
  <c r="L12" i="53"/>
  <c r="J12" i="53"/>
  <c r="I12" i="53"/>
  <c r="H12" i="53"/>
  <c r="H23" i="53"/>
  <c r="F12" i="53"/>
  <c r="E12" i="53"/>
  <c r="D12" i="53"/>
  <c r="D23" i="53"/>
  <c r="L11" i="53"/>
  <c r="G11" i="53"/>
  <c r="L10" i="53"/>
  <c r="G10" i="53"/>
  <c r="L9" i="53"/>
  <c r="G9" i="53"/>
  <c r="L8" i="53"/>
  <c r="L7" i="53"/>
  <c r="G7" i="53"/>
  <c r="G12" i="53"/>
  <c r="K21" i="52"/>
  <c r="K23" i="52"/>
  <c r="J21" i="52"/>
  <c r="L21" i="52"/>
  <c r="I21" i="52"/>
  <c r="H21" i="52"/>
  <c r="H23" i="52"/>
  <c r="F21" i="52"/>
  <c r="F23" i="52"/>
  <c r="E21" i="52"/>
  <c r="D21" i="52"/>
  <c r="D23" i="52"/>
  <c r="L20" i="52"/>
  <c r="G20" i="52"/>
  <c r="G21" i="52"/>
  <c r="G23" i="52"/>
  <c r="K17" i="52"/>
  <c r="L17" i="52"/>
  <c r="J17" i="52"/>
  <c r="I17" i="52"/>
  <c r="I23" i="52"/>
  <c r="H17" i="52"/>
  <c r="E17" i="52"/>
  <c r="D17" i="52"/>
  <c r="L16" i="52"/>
  <c r="G16" i="52"/>
  <c r="L15" i="52"/>
  <c r="G15" i="52"/>
  <c r="G17" i="52"/>
  <c r="K12" i="52"/>
  <c r="L12" i="52"/>
  <c r="J12" i="52"/>
  <c r="I12" i="52"/>
  <c r="H12" i="52"/>
  <c r="F12" i="52"/>
  <c r="E12" i="52"/>
  <c r="E23" i="52"/>
  <c r="D12" i="52"/>
  <c r="L11" i="52"/>
  <c r="G11" i="52"/>
  <c r="L10" i="52"/>
  <c r="G10" i="52"/>
  <c r="L9" i="52"/>
  <c r="G9" i="52"/>
  <c r="L8" i="52"/>
  <c r="G8" i="52"/>
  <c r="L7" i="52"/>
  <c r="G7" i="52"/>
  <c r="G12" i="52"/>
  <c r="H32" i="51"/>
  <c r="K30" i="51"/>
  <c r="K32" i="51"/>
  <c r="J30" i="51"/>
  <c r="J32" i="51"/>
  <c r="I30" i="51"/>
  <c r="I32" i="51"/>
  <c r="H30" i="51"/>
  <c r="E30" i="51"/>
  <c r="E32" i="51"/>
  <c r="D30" i="51"/>
  <c r="L29" i="51"/>
  <c r="F29" i="51"/>
  <c r="F30" i="51"/>
  <c r="F32" i="51"/>
  <c r="K26" i="51"/>
  <c r="J26" i="51"/>
  <c r="I26" i="51"/>
  <c r="H26" i="51"/>
  <c r="F26" i="51"/>
  <c r="E26" i="51"/>
  <c r="D26" i="51"/>
  <c r="L25" i="51"/>
  <c r="G25" i="51"/>
  <c r="L24" i="51"/>
  <c r="L26" i="51"/>
  <c r="G24" i="51"/>
  <c r="G26" i="51"/>
  <c r="K21" i="51"/>
  <c r="L21" i="51"/>
  <c r="J21" i="51"/>
  <c r="I21" i="51"/>
  <c r="H21" i="51"/>
  <c r="F21" i="51"/>
  <c r="E21" i="51"/>
  <c r="D21" i="51"/>
  <c r="L20" i="51"/>
  <c r="G20" i="51"/>
  <c r="G21" i="51"/>
  <c r="K17" i="51"/>
  <c r="J17" i="51"/>
  <c r="I17" i="51"/>
  <c r="L17" i="51"/>
  <c r="H17" i="51"/>
  <c r="F17" i="51"/>
  <c r="E17" i="51"/>
  <c r="D17" i="51"/>
  <c r="L16" i="51"/>
  <c r="G16" i="51"/>
  <c r="L15" i="51"/>
  <c r="G15" i="51"/>
  <c r="G17" i="51"/>
  <c r="K12" i="51"/>
  <c r="L12" i="51"/>
  <c r="J12" i="51"/>
  <c r="I12" i="51"/>
  <c r="H12" i="51"/>
  <c r="F12" i="51"/>
  <c r="E12" i="51"/>
  <c r="L11" i="51"/>
  <c r="G11" i="51"/>
  <c r="L10" i="51"/>
  <c r="D10" i="51"/>
  <c r="G10" i="51"/>
  <c r="L9" i="51"/>
  <c r="D9" i="51"/>
  <c r="G9" i="51"/>
  <c r="L8" i="51"/>
  <c r="G8" i="51"/>
  <c r="G12" i="51"/>
  <c r="L7" i="51"/>
  <c r="G7" i="51"/>
  <c r="I64" i="50"/>
  <c r="H64" i="50"/>
  <c r="G64" i="50"/>
  <c r="G67" i="50"/>
  <c r="F64" i="50"/>
  <c r="E64" i="50"/>
  <c r="D64" i="50"/>
  <c r="D67" i="50"/>
  <c r="K63" i="50"/>
  <c r="K62" i="50"/>
  <c r="J62" i="50"/>
  <c r="J64" i="50"/>
  <c r="J67" i="50"/>
  <c r="K61" i="50"/>
  <c r="J57" i="50"/>
  <c r="I57" i="50"/>
  <c r="H57" i="50"/>
  <c r="H67" i="50"/>
  <c r="G57" i="50"/>
  <c r="F57" i="50"/>
  <c r="K57" i="50"/>
  <c r="E57" i="50"/>
  <c r="D57" i="50"/>
  <c r="K56" i="50"/>
  <c r="J53" i="50"/>
  <c r="I53" i="50"/>
  <c r="H53" i="50"/>
  <c r="G53" i="50"/>
  <c r="K53" i="50"/>
  <c r="F53" i="50"/>
  <c r="E53" i="50"/>
  <c r="D53" i="50"/>
  <c r="K52" i="50"/>
  <c r="J49" i="50"/>
  <c r="I49" i="50"/>
  <c r="H49" i="50"/>
  <c r="G49" i="50"/>
  <c r="F49" i="50"/>
  <c r="F67" i="50"/>
  <c r="E49" i="50"/>
  <c r="D49" i="50"/>
  <c r="K49" i="50"/>
  <c r="K48" i="50"/>
  <c r="K47" i="50"/>
  <c r="J43" i="50"/>
  <c r="I43" i="50"/>
  <c r="H43" i="50"/>
  <c r="G43" i="50"/>
  <c r="F43" i="50"/>
  <c r="K43" i="50"/>
  <c r="E43" i="50"/>
  <c r="D43" i="50"/>
  <c r="K42" i="50"/>
  <c r="J38" i="50"/>
  <c r="I38" i="50"/>
  <c r="H38" i="50"/>
  <c r="G38" i="50"/>
  <c r="K38" i="50"/>
  <c r="F38" i="50"/>
  <c r="E38" i="50"/>
  <c r="D38" i="50"/>
  <c r="K37" i="50"/>
  <c r="J34" i="50"/>
  <c r="I34" i="50"/>
  <c r="H34" i="50"/>
  <c r="G34" i="50"/>
  <c r="K34" i="50"/>
  <c r="F34" i="50"/>
  <c r="E34" i="50"/>
  <c r="D34" i="50"/>
  <c r="K33" i="50"/>
  <c r="K32" i="50"/>
  <c r="J28" i="50"/>
  <c r="I28" i="50"/>
  <c r="H28" i="50"/>
  <c r="G28" i="50"/>
  <c r="F28" i="50"/>
  <c r="E28" i="50"/>
  <c r="E67" i="50"/>
  <c r="D28" i="50"/>
  <c r="J23" i="50"/>
  <c r="I23" i="50"/>
  <c r="H23" i="50"/>
  <c r="G23" i="50"/>
  <c r="F23" i="50"/>
  <c r="E23" i="50"/>
  <c r="D23" i="50"/>
  <c r="K23" i="50"/>
  <c r="K22" i="50"/>
  <c r="K21" i="50"/>
  <c r="J18" i="50"/>
  <c r="I18" i="50"/>
  <c r="H18" i="50"/>
  <c r="G18" i="50"/>
  <c r="K18" i="50"/>
  <c r="F18" i="50"/>
  <c r="E18" i="50"/>
  <c r="D18" i="50"/>
  <c r="K17" i="50"/>
  <c r="J14" i="50"/>
  <c r="H14" i="50"/>
  <c r="G14" i="50"/>
  <c r="E14" i="50"/>
  <c r="D14" i="50"/>
  <c r="K13" i="50"/>
  <c r="I12" i="50"/>
  <c r="I14" i="50"/>
  <c r="F12" i="50"/>
  <c r="F14" i="50"/>
  <c r="K11" i="50"/>
  <c r="K10" i="50"/>
  <c r="K9" i="50"/>
  <c r="K8" i="50"/>
  <c r="K7" i="50"/>
  <c r="K6" i="50"/>
  <c r="J68" i="49"/>
  <c r="J71" i="49"/>
  <c r="I68" i="49"/>
  <c r="H68" i="49"/>
  <c r="H71" i="49"/>
  <c r="G68" i="49"/>
  <c r="F68" i="49"/>
  <c r="E68" i="49"/>
  <c r="D68" i="49"/>
  <c r="D71" i="49"/>
  <c r="K67" i="49"/>
  <c r="K66" i="49"/>
  <c r="K65" i="49"/>
  <c r="J61" i="49"/>
  <c r="I61" i="49"/>
  <c r="H61" i="49"/>
  <c r="G61" i="49"/>
  <c r="F61" i="49"/>
  <c r="E61" i="49"/>
  <c r="E71" i="49"/>
  <c r="D61" i="49"/>
  <c r="K61" i="49"/>
  <c r="K60" i="49"/>
  <c r="J57" i="49"/>
  <c r="I57" i="49"/>
  <c r="H57" i="49"/>
  <c r="G57" i="49"/>
  <c r="F57" i="49"/>
  <c r="E57" i="49"/>
  <c r="D57" i="49"/>
  <c r="K57" i="49"/>
  <c r="K56" i="49"/>
  <c r="J53" i="49"/>
  <c r="I53" i="49"/>
  <c r="I71" i="49"/>
  <c r="H53" i="49"/>
  <c r="E53" i="49"/>
  <c r="D53" i="49"/>
  <c r="K53" i="49"/>
  <c r="K52" i="49"/>
  <c r="G52" i="49"/>
  <c r="G53" i="49"/>
  <c r="F52" i="49"/>
  <c r="F53" i="49"/>
  <c r="K51" i="49"/>
  <c r="J47" i="49"/>
  <c r="I47" i="49"/>
  <c r="H47" i="49"/>
  <c r="G47" i="49"/>
  <c r="F47" i="49"/>
  <c r="E47" i="49"/>
  <c r="D47" i="49"/>
  <c r="K47" i="49"/>
  <c r="K46" i="49"/>
  <c r="J42" i="49"/>
  <c r="I42" i="49"/>
  <c r="H42" i="49"/>
  <c r="G42" i="49"/>
  <c r="F42" i="49"/>
  <c r="E42" i="49"/>
  <c r="D42" i="49"/>
  <c r="K42" i="49"/>
  <c r="K41" i="49"/>
  <c r="J37" i="49"/>
  <c r="I37" i="49"/>
  <c r="H37" i="49"/>
  <c r="G37" i="49"/>
  <c r="F37" i="49"/>
  <c r="E37" i="49"/>
  <c r="D37" i="49"/>
  <c r="K37" i="49"/>
  <c r="K36" i="49"/>
  <c r="K35" i="49"/>
  <c r="J31" i="49"/>
  <c r="I31" i="49"/>
  <c r="H31" i="49"/>
  <c r="G31" i="49"/>
  <c r="F31" i="49"/>
  <c r="E31" i="49"/>
  <c r="D31" i="49"/>
  <c r="K31" i="49"/>
  <c r="K30" i="49"/>
  <c r="J27" i="49"/>
  <c r="I27" i="49"/>
  <c r="H27" i="49"/>
  <c r="G27" i="49"/>
  <c r="F27" i="49"/>
  <c r="E27" i="49"/>
  <c r="D27" i="49"/>
  <c r="K26" i="49"/>
  <c r="K27" i="49"/>
  <c r="J23" i="49"/>
  <c r="I23" i="49"/>
  <c r="H23" i="49"/>
  <c r="G23" i="49"/>
  <c r="F23" i="49"/>
  <c r="E23" i="49"/>
  <c r="D23" i="49"/>
  <c r="K23" i="49"/>
  <c r="K22" i="49"/>
  <c r="K21" i="49"/>
  <c r="J18" i="49"/>
  <c r="I18" i="49"/>
  <c r="H18" i="49"/>
  <c r="G18" i="49"/>
  <c r="F18" i="49"/>
  <c r="E18" i="49"/>
  <c r="D18" i="49"/>
  <c r="K18" i="49"/>
  <c r="K17" i="49"/>
  <c r="J14" i="49"/>
  <c r="H14" i="49"/>
  <c r="G14" i="49"/>
  <c r="E14" i="49"/>
  <c r="D14" i="49"/>
  <c r="K13" i="49"/>
  <c r="I12" i="49"/>
  <c r="I14" i="49"/>
  <c r="F12" i="49"/>
  <c r="F14" i="49"/>
  <c r="F71" i="49"/>
  <c r="K11" i="49"/>
  <c r="K10" i="49"/>
  <c r="K9" i="49"/>
  <c r="K8" i="49"/>
  <c r="K7" i="49"/>
  <c r="K6" i="49"/>
  <c r="I66" i="48"/>
  <c r="H66" i="48"/>
  <c r="G66" i="48"/>
  <c r="F66" i="48"/>
  <c r="E66" i="48"/>
  <c r="D66" i="48"/>
  <c r="J65" i="48"/>
  <c r="K65" i="48"/>
  <c r="K64" i="48"/>
  <c r="K63" i="48"/>
  <c r="J60" i="48"/>
  <c r="I60" i="48"/>
  <c r="H60" i="48"/>
  <c r="H69" i="48"/>
  <c r="G60" i="48"/>
  <c r="F60" i="48"/>
  <c r="E60" i="48"/>
  <c r="D60" i="48"/>
  <c r="K60" i="48"/>
  <c r="K59" i="48"/>
  <c r="J56" i="48"/>
  <c r="I56" i="48"/>
  <c r="H56" i="48"/>
  <c r="G56" i="48"/>
  <c r="F56" i="48"/>
  <c r="E56" i="48"/>
  <c r="D56" i="48"/>
  <c r="K56" i="48"/>
  <c r="K55" i="48"/>
  <c r="J52" i="48"/>
  <c r="I52" i="48"/>
  <c r="H52" i="48"/>
  <c r="E52" i="48"/>
  <c r="D52" i="48"/>
  <c r="G51" i="48"/>
  <c r="K51" i="48"/>
  <c r="G52" i="48"/>
  <c r="F51" i="48"/>
  <c r="K50" i="48"/>
  <c r="K49" i="48"/>
  <c r="K52" i="48"/>
  <c r="J46" i="48"/>
  <c r="I46" i="48"/>
  <c r="H46" i="48"/>
  <c r="G46" i="48"/>
  <c r="F46" i="48"/>
  <c r="E46" i="48"/>
  <c r="D46" i="48"/>
  <c r="K46" i="48"/>
  <c r="K45" i="48"/>
  <c r="K44" i="48"/>
  <c r="J41" i="48"/>
  <c r="I41" i="48"/>
  <c r="H41" i="48"/>
  <c r="G41" i="48"/>
  <c r="K41" i="48"/>
  <c r="F41" i="48"/>
  <c r="E41" i="48"/>
  <c r="D41" i="48"/>
  <c r="K40" i="48"/>
  <c r="J37" i="48"/>
  <c r="I37" i="48"/>
  <c r="H37" i="48"/>
  <c r="G37" i="48"/>
  <c r="E37" i="48"/>
  <c r="D37" i="48"/>
  <c r="F36" i="48"/>
  <c r="F37" i="48"/>
  <c r="K36" i="48"/>
  <c r="K35" i="48"/>
  <c r="J32" i="48"/>
  <c r="I32" i="48"/>
  <c r="H32" i="48"/>
  <c r="G32" i="48"/>
  <c r="F32" i="48"/>
  <c r="E32" i="48"/>
  <c r="K32" i="48"/>
  <c r="D32" i="48"/>
  <c r="K31" i="48"/>
  <c r="J28" i="48"/>
  <c r="I28" i="48"/>
  <c r="H28" i="48"/>
  <c r="G28" i="48"/>
  <c r="F28" i="48"/>
  <c r="E28" i="48"/>
  <c r="K28" i="48"/>
  <c r="D28" i="48"/>
  <c r="K27" i="48"/>
  <c r="K26" i="48"/>
  <c r="J23" i="48"/>
  <c r="I23" i="48"/>
  <c r="H23" i="48"/>
  <c r="F23" i="48"/>
  <c r="K23" i="48"/>
  <c r="E23" i="48"/>
  <c r="D23" i="48"/>
  <c r="G22" i="48"/>
  <c r="G23" i="48"/>
  <c r="F22" i="48"/>
  <c r="K21" i="48"/>
  <c r="J18" i="48"/>
  <c r="I18" i="48"/>
  <c r="H18" i="48"/>
  <c r="G18" i="48"/>
  <c r="F18" i="48"/>
  <c r="K18" i="48"/>
  <c r="E18" i="48"/>
  <c r="D18" i="48"/>
  <c r="K17" i="48"/>
  <c r="I14" i="48"/>
  <c r="I69" i="48"/>
  <c r="H14" i="48"/>
  <c r="F13" i="48"/>
  <c r="E13" i="48"/>
  <c r="K13" i="48"/>
  <c r="I12" i="48"/>
  <c r="F12" i="48"/>
  <c r="E12" i="48"/>
  <c r="D12" i="48"/>
  <c r="K12" i="48"/>
  <c r="F11" i="48"/>
  <c r="K11" i="48"/>
  <c r="K10" i="48"/>
  <c r="K9" i="48"/>
  <c r="F8" i="48"/>
  <c r="K8" i="48"/>
  <c r="K7" i="48"/>
  <c r="J6" i="48"/>
  <c r="J14" i="48"/>
  <c r="G6" i="48"/>
  <c r="G14" i="48"/>
  <c r="G69" i="48"/>
  <c r="F6" i="48"/>
  <c r="F14" i="48"/>
  <c r="E6" i="48"/>
  <c r="K6" i="48"/>
  <c r="F37" i="47"/>
  <c r="E37" i="47"/>
  <c r="D37" i="47"/>
  <c r="F31" i="47"/>
  <c r="E31" i="47"/>
  <c r="D31" i="47"/>
  <c r="F24" i="47"/>
  <c r="E24" i="47"/>
  <c r="D24" i="47"/>
  <c r="D23" i="47"/>
  <c r="D21" i="47"/>
  <c r="F18" i="47"/>
  <c r="F39" i="47"/>
  <c r="F41" i="47"/>
  <c r="E14" i="47"/>
  <c r="D14" i="47"/>
  <c r="D18" i="47"/>
  <c r="E13" i="47"/>
  <c r="E18" i="47"/>
  <c r="H66" i="46"/>
  <c r="H62" i="46"/>
  <c r="G62" i="46"/>
  <c r="G66" i="46"/>
  <c r="F62" i="46"/>
  <c r="F66" i="46"/>
  <c r="H56" i="46"/>
  <c r="G56" i="46"/>
  <c r="F56" i="46"/>
  <c r="H48" i="46"/>
  <c r="H52" i="46"/>
  <c r="G48" i="46"/>
  <c r="G52" i="46"/>
  <c r="F48" i="46"/>
  <c r="H45" i="46"/>
  <c r="G45" i="46"/>
  <c r="F45" i="46"/>
  <c r="H42" i="46"/>
  <c r="G42" i="46"/>
  <c r="F42" i="46"/>
  <c r="F52" i="46"/>
  <c r="F35" i="46"/>
  <c r="F34" i="46"/>
  <c r="H34" i="46"/>
  <c r="H38" i="46"/>
  <c r="G34" i="46"/>
  <c r="G38" i="46"/>
  <c r="F32" i="46"/>
  <c r="F31" i="46"/>
  <c r="H31" i="46"/>
  <c r="G31" i="46"/>
  <c r="H28" i="46"/>
  <c r="G28" i="46"/>
  <c r="F28" i="46"/>
  <c r="H24" i="46"/>
  <c r="G24" i="46"/>
  <c r="F24" i="46"/>
  <c r="F17" i="46"/>
  <c r="H12" i="46"/>
  <c r="H20" i="46"/>
  <c r="G12" i="46"/>
  <c r="G20" i="46"/>
  <c r="F12" i="46"/>
  <c r="F20" i="46"/>
  <c r="F7" i="46"/>
  <c r="F6" i="46"/>
  <c r="D77" i="44"/>
  <c r="D70" i="44"/>
  <c r="D71" i="44"/>
  <c r="D15" i="44"/>
  <c r="E8" i="31"/>
  <c r="E12" i="31"/>
  <c r="F12" i="31"/>
  <c r="F7" i="31"/>
  <c r="F6" i="31"/>
  <c r="E36" i="30"/>
  <c r="D36" i="30"/>
  <c r="F34" i="30"/>
  <c r="F33" i="30"/>
  <c r="F31" i="30"/>
  <c r="F30" i="30"/>
  <c r="F36" i="30"/>
  <c r="E13" i="30"/>
  <c r="F13" i="30"/>
  <c r="F9" i="30"/>
  <c r="E9" i="30"/>
  <c r="F8" i="30"/>
  <c r="F7" i="30"/>
  <c r="L31" i="28"/>
  <c r="L32" i="28"/>
  <c r="L33" i="28"/>
  <c r="L29" i="28"/>
  <c r="L26" i="28"/>
  <c r="L11" i="28"/>
  <c r="L12" i="28"/>
  <c r="L9" i="28"/>
  <c r="L9" i="27"/>
  <c r="L10" i="27"/>
  <c r="L7" i="27"/>
  <c r="L4" i="27"/>
  <c r="O67" i="25"/>
  <c r="N204" i="24"/>
  <c r="N332" i="26"/>
  <c r="N333" i="26"/>
  <c r="N334" i="26"/>
  <c r="N302" i="26"/>
  <c r="N62" i="26"/>
  <c r="N63" i="26"/>
  <c r="N53" i="26"/>
  <c r="O81" i="25"/>
  <c r="O82" i="25"/>
  <c r="N81" i="25"/>
  <c r="N82" i="25"/>
  <c r="P3" i="25"/>
  <c r="P4" i="25"/>
  <c r="P5" i="25"/>
  <c r="P6" i="25"/>
  <c r="P7" i="25"/>
  <c r="P8" i="25"/>
  <c r="P9" i="25"/>
  <c r="P10" i="25"/>
  <c r="P11" i="25"/>
  <c r="P12" i="25"/>
  <c r="P13" i="25"/>
  <c r="P14" i="25"/>
  <c r="P15" i="25"/>
  <c r="P16" i="25"/>
  <c r="P17" i="25"/>
  <c r="P18" i="25"/>
  <c r="P19" i="25"/>
  <c r="P20" i="25"/>
  <c r="P21" i="25"/>
  <c r="P22" i="25"/>
  <c r="P23" i="25"/>
  <c r="P24" i="25"/>
  <c r="P25" i="25"/>
  <c r="P26" i="25"/>
  <c r="P27" i="25"/>
  <c r="P28" i="25"/>
  <c r="P29" i="25"/>
  <c r="P30" i="25"/>
  <c r="P31" i="25"/>
  <c r="P32" i="25"/>
  <c r="P33" i="25"/>
  <c r="P34" i="25"/>
  <c r="P35" i="25"/>
  <c r="P36" i="25"/>
  <c r="P37" i="25"/>
  <c r="P38" i="25"/>
  <c r="P39" i="25"/>
  <c r="P40" i="25"/>
  <c r="P41" i="25"/>
  <c r="P42" i="25"/>
  <c r="P43" i="25"/>
  <c r="P44" i="25"/>
  <c r="P45" i="25"/>
  <c r="P46" i="25"/>
  <c r="P47" i="25"/>
  <c r="P48" i="25"/>
  <c r="P49" i="25"/>
  <c r="P50" i="25"/>
  <c r="P51" i="25"/>
  <c r="P52" i="25"/>
  <c r="P53" i="25"/>
  <c r="P54" i="25"/>
  <c r="P55" i="25"/>
  <c r="P56" i="25"/>
  <c r="P57" i="25"/>
  <c r="P58" i="25"/>
  <c r="P59" i="25"/>
  <c r="P60" i="25"/>
  <c r="P61" i="25"/>
  <c r="P62" i="25"/>
  <c r="P63" i="25"/>
  <c r="P64" i="25"/>
  <c r="P65" i="25"/>
  <c r="P66" i="25"/>
  <c r="P68" i="25"/>
  <c r="P81" i="25"/>
  <c r="P82" i="25"/>
  <c r="P69" i="25"/>
  <c r="P70" i="25"/>
  <c r="P71" i="25"/>
  <c r="P72" i="25"/>
  <c r="P73" i="25"/>
  <c r="P74" i="25"/>
  <c r="P75" i="25"/>
  <c r="P76" i="25"/>
  <c r="P77" i="25"/>
  <c r="P78" i="25"/>
  <c r="P79" i="25"/>
  <c r="P80" i="25"/>
  <c r="P2" i="25"/>
  <c r="P67" i="25"/>
  <c r="N67" i="25"/>
  <c r="N213" i="24"/>
  <c r="N214" i="24"/>
  <c r="N215" i="24"/>
  <c r="N57" i="24"/>
  <c r="N54" i="24"/>
  <c r="N58" i="24"/>
  <c r="H66" i="64"/>
  <c r="H69" i="64"/>
  <c r="H150" i="64"/>
  <c r="G68" i="46"/>
  <c r="G70" i="46"/>
  <c r="E39" i="47"/>
  <c r="E41" i="47"/>
  <c r="D39" i="47"/>
  <c r="D41" i="47"/>
  <c r="G23" i="53"/>
  <c r="F38" i="46"/>
  <c r="F68" i="46"/>
  <c r="F70" i="46"/>
  <c r="H68" i="46"/>
  <c r="H70" i="46"/>
  <c r="L23" i="52"/>
  <c r="K22" i="48"/>
  <c r="G29" i="51"/>
  <c r="G30" i="51"/>
  <c r="G32" i="51"/>
  <c r="J23" i="52"/>
  <c r="F52" i="48"/>
  <c r="K12" i="49"/>
  <c r="D12" i="51"/>
  <c r="D32" i="51"/>
  <c r="L17" i="53"/>
  <c r="L23" i="53"/>
  <c r="I23" i="53"/>
  <c r="L30" i="51"/>
  <c r="L32" i="51"/>
  <c r="F8" i="31"/>
  <c r="L11" i="27"/>
  <c r="E527" i="63"/>
  <c r="E1043" i="63"/>
  <c r="E205" i="63"/>
  <c r="E308" i="63"/>
  <c r="E1494" i="63"/>
  <c r="E1497" i="63"/>
  <c r="E405" i="63"/>
  <c r="E454" i="63"/>
  <c r="E717" i="63"/>
  <c r="F745" i="63"/>
  <c r="F748" i="63"/>
  <c r="F826" i="63"/>
  <c r="F890" i="63"/>
  <c r="E1121" i="63"/>
  <c r="E1330" i="63"/>
  <c r="F1396" i="63"/>
  <c r="F1452" i="63"/>
  <c r="F1491" i="63"/>
  <c r="F308" i="63"/>
  <c r="F405" i="63"/>
  <c r="F527" i="63"/>
  <c r="F717" i="63"/>
  <c r="F742" i="63"/>
  <c r="E826" i="63"/>
  <c r="F1043" i="63"/>
  <c r="F1121" i="63"/>
  <c r="F1192" i="63"/>
  <c r="F1330" i="63"/>
  <c r="E1431" i="63"/>
  <c r="F128" i="63"/>
  <c r="I67" i="50"/>
  <c r="K14" i="50"/>
  <c r="K12" i="50"/>
  <c r="K64" i="50"/>
  <c r="K14" i="49"/>
  <c r="G71" i="49"/>
  <c r="K68" i="49"/>
  <c r="K37" i="48"/>
  <c r="F69" i="48"/>
  <c r="D69" i="48"/>
  <c r="D14" i="48"/>
  <c r="J66" i="48"/>
  <c r="J69" i="48"/>
  <c r="E14" i="48"/>
  <c r="E69" i="48"/>
  <c r="F1494" i="63"/>
  <c r="F1497" i="63"/>
  <c r="K67" i="50"/>
  <c r="K71" i="49"/>
  <c r="K66" i="48"/>
  <c r="K69" i="48"/>
  <c r="K14" i="48"/>
</calcChain>
</file>

<file path=xl/sharedStrings.xml><?xml version="1.0" encoding="utf-8"?>
<sst xmlns="http://schemas.openxmlformats.org/spreadsheetml/2006/main" count="22796" uniqueCount="3558">
  <si>
    <t>Num. Impegno</t>
  </si>
  <si>
    <t>Anno Impegno</t>
  </si>
  <si>
    <t>Descrizione</t>
  </si>
  <si>
    <t>Importo Insussistenza</t>
  </si>
  <si>
    <t>Motivazione Insussitenza Dirigente</t>
  </si>
  <si>
    <t>Motivazione Esigibilità Dirigente</t>
  </si>
  <si>
    <t>Importo Mantenimento a residuo</t>
  </si>
  <si>
    <t>Motivazione Mantenimento a residuo Dirigente</t>
  </si>
  <si>
    <t>RIMBORSI SPESE PER RELATORI A INIZIATIVE DI PIANETA GALILEO</t>
  </si>
  <si>
    <t>Tutela e valorizzazione dei beni e delle attività culturali</t>
  </si>
  <si>
    <t>Attività culturali e interventi diversi nel settore culturale</t>
  </si>
  <si>
    <t>Spese correnti</t>
  </si>
  <si>
    <t>Acquisto di beni e servizi</t>
  </si>
  <si>
    <t>Beni e servizi resi nell'esercizio precedente per i quali, in assenza di fattura, il dirigente dichiara che la spesa è liquida ed esigibile</t>
  </si>
  <si>
    <t>Servizi istituzionali, generali e di gestione</t>
  </si>
  <si>
    <t>Risorse umane</t>
  </si>
  <si>
    <t>SPESE PER LA FORMAZIONE OBBLIGATORIA DEL PERSONALE DEL CONSIGLIO</t>
  </si>
  <si>
    <t>2 EDIZIONI DI UN CORSO DI FORMAZIONE BASE "BLS" E 2 EDIZIONI DI UN CORSO DI FORMAZIONE RE-TRAINING "BLS) PER ESECUTORI LAICI PER UTILIZZO DEFIBRILLATORE SEMIAUTOMATICO IN AMBIENTE EXTRAOSPEDALIERO - PIU' DUE QUOTE INDIVIDUALI - CIG: Z9A22B11B4</t>
  </si>
  <si>
    <t>GALEOTTI UGO</t>
  </si>
  <si>
    <t>SERVIZI DI SUPPORTO ALLE POSTAZIONI DI LAVORO E RELATIVA MANUTENZIONE</t>
  </si>
  <si>
    <t>Statistica e sistemi informativi</t>
  </si>
  <si>
    <t>SERVIZI PER I SISTEMI E RELATIVA MANUTENZIONE SUPPORTO AREA SISTEMISTICA</t>
  </si>
  <si>
    <t>SERVER</t>
  </si>
  <si>
    <t>Spese in conto capitale</t>
  </si>
  <si>
    <t>Investimenti fissi lordi e acquisto di terreni</t>
  </si>
  <si>
    <t>Gestione economica, finanziaria, programmazione, provveditorato</t>
  </si>
  <si>
    <t>SERVIZIO DI TELEFONIA FISSA GRUPPI CONSILIARI- PERIODO 1 GENNAIO 2018-30 APRILE 2018 ULTERIORE AFFIDAMENTO FINO AL 31.10.2018 CON DECRETO 309/2018</t>
  </si>
  <si>
    <t>ADESIONE CONVEZIONE CONSPI TF5 PER SERVIZI DI TELEFONIA FISSA STRUTTURE CONSILIARI - PERIODO : NOVEMBRE - DICEMBRE 2018 - TELEFONIA GRUPPI CONSILIARI - CIG: 76772814B3</t>
  </si>
  <si>
    <t>ADESIONE CONVEZIONE CONSPI TF5 PER SERVIZI DI TELEFONIA FISSA STRUTTURE CONSILIARI - PERIODO :ANNO 2019 - TELEFONIA GRUPPI CONSILIARI - CIG: 76772814B3</t>
  </si>
  <si>
    <t>ADESIONE CONVEZIONE CONSPI TF5 PER SERVIZI DI TELEFONIA FISSA STRUTTURE CONSILIARI - PERIODO :ANNO 2020 - TELEFONIA GRUPPI CONSILIARI - CIG: 76772814B3</t>
  </si>
  <si>
    <t>COSTO SPESE TELEFONICHE-QUOTA A CARICO GRUPPI CONSILIARI- PERIODO 1 GENNAIO 2018-30 APRILE 2018-COLLEGATO ALL'ACC.176/2018 ULTERIORE AFFIDAMENTO FINO AL 31.10.2018 CON DECRETO 309/2018</t>
  </si>
  <si>
    <t>ADESIONE CONVEZIONE CONSPI TF5 PER SERVIZI DI TELEFONIA FISSA STRUTTURE CONSILIARI - COSTO SPESE TELEF. QUOTA A CARICO GRUPPI CONSILIARI - PERIODO NOV. DICEMBRE 2018- - CIG: 76772814B3</t>
  </si>
  <si>
    <t>ADESIONE CONVEZIONE CONSPI TF5 PER SERVIZI DI TELEFONIA FISSA STRUTTURE CONSILIARI - COSTO SPESE TELEF. QUOTA A CARICO GRUPPI CONSILIARI - PERIODO ANNO 2020- - CIG: 76772814B3</t>
  </si>
  <si>
    <t>SERVIZIO DI TELEFONIA FISSA STRUTTURA- PERIODO: 1 GENNAIO 2018- 30 APRILE 2018 ULTERIORE AFFIDAMENTO FINO AL 31.10.2018 CON DECRETO 309/2018</t>
  </si>
  <si>
    <t>ADESIONE ALLA CONVENZIONE CONSIP TF5PER IS ERVIZI DI TELEFONIA FISSA STRUTTURE CONSILIARI - TELEFONIA FISSA STRUTTURA PERIODO NOVEMBRE DICEMBRE 2018 - CIG 76772814B3</t>
  </si>
  <si>
    <t>SERVIZI DI CONNETTIVITA'</t>
  </si>
  <si>
    <t>ADESIONE CONVENZIONE CONSIP AE AL CONTRATTO APERTO DELLA GR RELATIVO ALLA FORNITURA DI BENI E SERVIZI PER LA GESTIONE INTEGRATA DI PDL - SERVIZIO DI ASSISTENZA UTENTI</t>
  </si>
  <si>
    <t>SERVIZI DI SICUREZZA</t>
  </si>
  <si>
    <t>SERVIZI DI RETE PER TRASMISSIONE DATI E VOIP E RELATIVA MANUTENZIONE</t>
  </si>
  <si>
    <t>Servizio di gestione e manutenzione reti locali- lotto 4. Impegno di spesa per il 2020.</t>
  </si>
  <si>
    <t>NOLEGGIO FOTOCOPIATRICI/FAX</t>
  </si>
  <si>
    <t>SERVIZI AGGIUNTIVI SULLE FOTOCOPIATRICI XEROX IN NOLEGGIO PRESSO GLI UFFICI DEL CONSIGLIO REGIONALE DELLA TOSCANA; CANONE ANNO 2018- CIG:6888387CC4</t>
  </si>
  <si>
    <t>SERVIZI AGGIUNTIVI SULLE FOTOCOPIATRICI XEROX IN NOLEGGIO PRESSO GLI UFFICI DEL CONSIGLIO REGIONALE DELLA TOSCANA; CANONE ANNO 2019- CIG:6888387CC4</t>
  </si>
  <si>
    <t>Servizi aggiuntivi sulle fotocopiatrici Xerox</t>
  </si>
  <si>
    <t>NOLEGGIO DI IMPIANTI MACCHINARI E HARDWARE</t>
  </si>
  <si>
    <t>ACQUISTO MEDIANTE TRATTATIVA CON UNICO PERATORE ECONOMICO SU MEPA DI UNA FORNITURA DI NOLEGGIO E RELATIVA MANUTENZIIONE DI UN SISTEMA DI DIGITAL SIGNAGE PRESSO LE SEDI DEL CRT -</t>
  </si>
  <si>
    <t>LICENZE D'USO PER SOFTWARE</t>
  </si>
  <si>
    <t>RIMBORSO COMPENSI ALLA GIUNTA REGIONALE PER LAVORO STRAORDINARIO DEL PERSONALE GIORNALISTICO A TEMPO INDETERMINATO DEL CONSIGLIO</t>
  </si>
  <si>
    <t>Rimborsi e poste correttive delle entrate</t>
  </si>
  <si>
    <t>ACCERTAMENTI SANITARI</t>
  </si>
  <si>
    <t>Beni e servizi resi nell'esercizio precedente e fattura pervenuta</t>
  </si>
  <si>
    <t>RIMBORSO COMPENSI ALLA GIUNTA REGIONALE PER LAVORO STRAORDINARIO DEL PERSONALE A TEMPO INDETERMINATO DEL CONSIGLIO</t>
  </si>
  <si>
    <t>Altri servizi generali</t>
  </si>
  <si>
    <t>Trasferimenti correnti</t>
  </si>
  <si>
    <t>SERVIZI PER L'INTEROPERABILITA' E LA COOPERAZIONE</t>
  </si>
  <si>
    <t>MANUTENZIONE ORDINARIA IMPIANTI E MACCHINARI CENTRALI TELEFONICHE</t>
  </si>
  <si>
    <t>Affidamento alla società Silfi S.p.A. dei “Lavori sulla rete in fibra ottica tra le sedi del Consiglio regionale e servizio di manutenzione/monitoraggio su tutta la rete in fibra ottica del Consiglio regionale” CIG YCF28A49B2</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</si>
  <si>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</si>
  <si>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</si>
  <si>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</si>
  <si>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SOFTWARE E MANUTENZIONE EVOLUTIVA</t>
  </si>
  <si>
    <t>POSTAZIONI DI LAVORO</t>
  </si>
  <si>
    <t>Aumento dell’importo di adesione al contratto tra R.T.I.costituito da Computer Care S.r.l. Dell S.p.A, T.T. Tecnosistemi S.p.A e Data Pos S.r.l. - FORNITURA di beni e servizi per la gestione integrata delle Pdl - Acquisto n.160 Pdl Consiglio</t>
  </si>
  <si>
    <t>ADESIONE CONVENZIONE CONSIP AE AL CONTRATTO APERTO DELLA GR RELATIVO ALLA FORNITURA DI BENI E SERVIZI PER LA GESTIONE INTEGRATA DI PDL - SOSTITUZIONE DI SISTEMI</t>
  </si>
  <si>
    <t>IMPIANTO VIDEOSORVEGLIANZA E CONTROLLO ACCESSI - SPESE DI INVESTIMENTO</t>
  </si>
  <si>
    <t>PROGETTO ESECUTIVO IMPIANTO DI VIDEOSORVEGLIANZA PER P.ZZO E PALAZZINA BASTOGI, AREA EXPO COMUNI ORDINATIVO DIRETTO MEPA CIG: Z94253FA6F - RIACCERTAMENTO APRILE 2019</t>
  </si>
  <si>
    <t>GUERRINI CINZIA</t>
  </si>
  <si>
    <t>Organi istituzionali</t>
  </si>
  <si>
    <t>CORECOM - TRASFERIMENTI AD ENTI PUBBLICI PER PROGETTI COMUNI (RISORSE VINCOLATE)RISORSE AGCOM</t>
  </si>
  <si>
    <t>RIMBORSI SPESE CORECOM</t>
  </si>
  <si>
    <t>RIMBORSI SPESE VIAGGIO SOSTENUTE DAI COMPONENTI DEL CORECOM PER PARTECIPAZIONE SEDUTE COMITATO E ATTIVITA' ISTITUZIONALE SVOLTA A FIRENZE</t>
  </si>
  <si>
    <t>MISSIONI COMPONENTI CORECOM</t>
  </si>
  <si>
    <t>RIMBORSO SPESE COMPONENTI CORECOM IN OCCASIONE MISSIONI</t>
  </si>
  <si>
    <t>CORECOM-TRASFERIMENTI A ENTI PUBBLICI PER PROGETTI COMUNI</t>
  </si>
  <si>
    <t>ACQUISTO PERIODICI CARTACEI</t>
  </si>
  <si>
    <t>fornitura periodici cartacei</t>
  </si>
  <si>
    <t>ACQUISTO PUBBLICAZIONI</t>
  </si>
  <si>
    <t>Procedura aperta per la fornitura di monografie edite da case editrici italiane e straniere destinate alla Biblioteca della Toscana Pietro Leopoldo, articolato in due lotti. Lotto 1 Editoriale Le Lettere srl</t>
  </si>
  <si>
    <t>Procedura aperta per la fornitura di monografie edite da case editrici italiane e straniere destinate alla Biblioteca della Toscana Pietro Leopoldo, articolato in due lotti. Lotto 2 Celdes srl</t>
  </si>
  <si>
    <t>ACQUISTO BANCHE DATI E PUBBLICAZIONI ONLINE</t>
  </si>
  <si>
    <t>fornitura accesso periodici on line e banche dati</t>
  </si>
  <si>
    <t>fornitura accesso a periodici on line e banche dati</t>
  </si>
  <si>
    <t>RILEGATURA PERIODICI E ALTRO MATERIALE</t>
  </si>
  <si>
    <t>ACQUISTO RISORSE DIGITALI CONDIVISE CON COBIRE</t>
  </si>
  <si>
    <t>TRASLOCO BIBLIOTECA GESTIONE RESIDUI (CONTRIBUTO AVCP)</t>
  </si>
  <si>
    <t>CONTRIBUTO AVCP RELATIVO ALLA PROCEDURA DI GARA AFFIDAMENTO SERVIZIO DI TRASLOCO BIBLIOTECA E ARCHIVIO GENERALE A FAVORE REGIONE TOSCANA</t>
  </si>
  <si>
    <t>Altro (es.spese personale conservabili, SAL emessi, restituz. somme indebitam. incassate, somme connesse alla riscossione delle entrate, altre poste rettificative delle entrate, ecc..)</t>
  </si>
  <si>
    <t>CORECOM - MISSIONI COMPONENTI CORECOM PER LA GESTIONE DELLE DELEGHE</t>
  </si>
  <si>
    <t>MISSIONI COMPONENTI CORECOM PER LA GESTIONE DELLE DELEGHE AGCOM</t>
  </si>
  <si>
    <t>MASCAGNI FABRIZIO</t>
  </si>
  <si>
    <t>SPESE MINUTE SOSTENUTE TRAMITE FONDO ECONOMALE - ACQUISTO BENI E MATERIALI DI CONSUMO</t>
  </si>
  <si>
    <t>SPESE MINUTE SOSTENUTE TRAMITE FONDO ECONOMALE - SPESE PER ACQUISTO VALORI BOLLATI</t>
  </si>
  <si>
    <t>Imposte e tasse a carico dell'ente</t>
  </si>
  <si>
    <t>Contributi a rendicontazione con rendicontazione pervenuta, riferita ad attività svolte nell'esercizio precedente e istruttoria effettuata</t>
  </si>
  <si>
    <t>INDENNITA' DI FUNZIONE COMPONENTI COMMISSIONE PARI OPPORTUNITA'</t>
  </si>
  <si>
    <t>RIMBORSI SPESE COMPONENTI COMMISSIONE PARI OPPORTUNITA'</t>
  </si>
  <si>
    <t>RIMBORSO SPESE CASA-SEDE ED ISTITUZIONALE COMPONENTI CPO</t>
  </si>
  <si>
    <t>MISSIONI COMPONENTI COMMISSIONE PARI OPPORTUNITA'</t>
  </si>
  <si>
    <t>RIMBORSO MISSIONE COMPONENTI CPO</t>
  </si>
  <si>
    <t>INDENNITA' DI FUNZIONE PRESIDENTE CONSIGLIO AUTONOMIE LOCALI</t>
  </si>
  <si>
    <t>INDENNITA' PRESIDENTE CAL</t>
  </si>
  <si>
    <t>GETTONI CONSIGLIO AUTONOMIE LOCALI</t>
  </si>
  <si>
    <t>PAGAMENTO GETTONI DI PRESENZA SPETTANTI AI COMPONENTI DEL CAL PER LO SVOLGIMENTO DEL RUOLO ISTITUZIONALE</t>
  </si>
  <si>
    <t>RIMBORSI SPESE AUTORITA' REGIONALE PER LA PARTECIPAZIONE</t>
  </si>
  <si>
    <t>LR 46/2013 - RIMBORSO SPESE VITTO, ALLOGGIO E SPOSTAMENTI DALLA RESIDENZA ALLA SEDE PER LO SVOLGIMENTO DELLA LORO ATTIVITA ISTITUZIONALE AI COMPONENTI DELL'AUTORITA PER LA PARTECIPAZIONE</t>
  </si>
  <si>
    <t>MISSIONI AUTORITA' REGIONALE PER LA PARTECIPAZIONE</t>
  </si>
  <si>
    <t>LR 46/2013 - RIMBORSO SPESE MISSIONE AI COMPONENTI DELL'AUTORITA' PER LA PARTECIPAZIONE.</t>
  </si>
  <si>
    <t>Segreteria generale</t>
  </si>
  <si>
    <t>CONVENZIONI TRA DIFENSORE CIVICO E AOU TOSCANE</t>
  </si>
  <si>
    <t>EVENTI ISTITUZIONALI COMPARTECIPAZIONI ENTI LOCALI L.R. 46/2015</t>
  </si>
  <si>
    <t>EVENTI ISTITUZIONALI COMPARTECIPAZIONI ISTITUZIONI SOCIALI PRIVATE L.R. 46/2015</t>
  </si>
  <si>
    <t>FESTA DELLA TOSCANA L.R 46/2015 - COMPARTECIPAZIONI ENTI LOCALI ART 3 BIS L.R. 4/2009</t>
  </si>
  <si>
    <t>FESTA DELLA TOSCANA L.R 46/2015 - COMPARTECIPAZIONI PER PROGETTI PROMOSSI DA ISTITUZIONI SOCIALI PRIVATE ART 3 BIS L.R. 4/2009</t>
  </si>
  <si>
    <t>SPESE PER SERVIZI DI PORTINERIA - ACCOGLIENZA UTENTI CORECOM PER FUNZIONI DELEGATE DA AGCOM</t>
  </si>
  <si>
    <t>Minore spesa</t>
  </si>
  <si>
    <t>Gestione dei beni demaniali e patrimoniali</t>
  </si>
  <si>
    <t>Altre spese correnti</t>
  </si>
  <si>
    <t>NOLEGGIO HARDWARE - TIPOGRAFIA</t>
  </si>
  <si>
    <t>MANUTENZIONE ORDINARIA IMPIANTI E MACCHINARI (tipografia)</t>
  </si>
  <si>
    <t>CARTA CANCELLERIA E STAMPATI TIPOGRAFIA</t>
  </si>
  <si>
    <t>DEPOSITO MATERIALE VARIO</t>
  </si>
  <si>
    <t>SERVIZIO GENERALE DI FACCHINAGGIO</t>
  </si>
  <si>
    <t>SPESE PER SERVIZIO DI VIGILANZA ARMATA</t>
  </si>
  <si>
    <t>SPESE PER SERVIZIO DI PORTINERIA</t>
  </si>
  <si>
    <t>CONTRIBUTI A ISTITUZIONI SOCIALI PRIVATE - SPESE DI RAPPRESENTANZA DEL CONSIGLIO REGIONALE - l.r. 4/2009 art. 1 c. 1 lett. C)</t>
  </si>
  <si>
    <t>SERVIZI TECNICI IMMOBILI E IMPIANTI -SPESE INVESTIMENTO</t>
  </si>
  <si>
    <t>Ufficio tecnico</t>
  </si>
  <si>
    <t>MANUTENZIONE ELETTRICA IDRAULICA CONDIZIONAMENTO E RISCALDAMENTO. SERVIZI EXTRA CANONE</t>
  </si>
  <si>
    <t>minori spese</t>
  </si>
  <si>
    <t>MANUTENZIONE IMPIANTI-SPESE DI INVESTIMENTO</t>
  </si>
  <si>
    <t>COSTO PREMI ASSICURATIVI - CONSIGLIERI. PRESIDENTE GIUNTA E ASSESSORI (Art. 24 c. 2 l.r. 3/2009)</t>
  </si>
  <si>
    <t>BENI E MATERIALE DI CONSUMO</t>
  </si>
  <si>
    <t>NOLEGGIO BENI DI TERZI</t>
  </si>
  <si>
    <t>CANONE DI LOCAZIONE</t>
  </si>
  <si>
    <t>NOLEGGIO OPERATIVO SENZA CONDUCENTE</t>
  </si>
  <si>
    <t>CONVENZIONE CONSIP- AUTOVEICOLI A NOLEGGIO 10 BIS LOTTO 1-CESSIONE CREDITO A IFITALIA FATTURE EMESSE FINO 16.9.2017- VEDI DEC.716 DEL 5.8.2015-ULTERIORE CESSIONE CREDITO PER FATTURE EMESSE FINO A 16.9.2019-VEDI DECRETO 775 DEL 18.10.2017</t>
  </si>
  <si>
    <t>estensione noleggio panda 2020</t>
  </si>
  <si>
    <t>ADESIONE CONVENZIONE CONSIP VEICOLI NOLEGGIO 14 - lotto 2 (durata 36 mesi)</t>
  </si>
  <si>
    <t>CARBURANTI</t>
  </si>
  <si>
    <t>PEDAGGI. CANONI E PARCHEGGI AUTOVETTURE PARCO AUTO</t>
  </si>
  <si>
    <t>CONSUMO ENERGIA ELETTRICA</t>
  </si>
  <si>
    <t>FORNITURA ENERGIA ELETTRICA IN BASSA TENSIONE</t>
  </si>
  <si>
    <t>FORNITURA ENERGIA ELETTRICA MEDIA TENSIONE</t>
  </si>
  <si>
    <t>CONSUMO GAS</t>
  </si>
  <si>
    <t>FORNITURA GAS stagione invernale 2019/2020 - quota 2020</t>
  </si>
  <si>
    <t>CONSUMO ACQUA POTABILE</t>
  </si>
  <si>
    <t>Fornitura acqua potabile utenze ubicate in via cavour 16 e 18 e via ricasoli 27 Firenze (Barbagli) - Impegno assunto ai sensi dell'articolo 30 del Riac</t>
  </si>
  <si>
    <t>FORNITURA ACQUA utenze ubicate in via cavour 4 e via ricasoli 11 Firenze (Publiacqua)</t>
  </si>
  <si>
    <t>SMALTIMENTO RIFIUTI INGOMBRANTI E SPECIALI</t>
  </si>
  <si>
    <t>Sviluppo sostenibile e tutela del territorio e dell'ambiente</t>
  </si>
  <si>
    <t>Rifiuti</t>
  </si>
  <si>
    <t>SERVIZIO GENERALE DI PULIZIA</t>
  </si>
  <si>
    <t>MINORI SPESE</t>
  </si>
  <si>
    <t>MANUTENZIONE IMPIANTI PER LA SICUREZZA SUI LUOGHI DI LAVORO</t>
  </si>
  <si>
    <t>MANUTENZIONE OPERE DI FALEGNAMERIA</t>
  </si>
  <si>
    <t>Accordo quadro lavori di manutenzione ordinaria opere di falegnameria e affini</t>
  </si>
  <si>
    <t>MANUTENZIONE EDILE ED IMBIANCATURA</t>
  </si>
  <si>
    <t>MANUTENZIONE ELETTRICA/IDRAULICA/CONDIZIONAMENTO E RISCALDAMENTO</t>
  </si>
  <si>
    <t>MANUTENZIONE IMPIANTI ELEVATORI ASCENSORI</t>
  </si>
  <si>
    <t>SERVIZIO MENSA</t>
  </si>
  <si>
    <t>Redditi da lavoro dipendente</t>
  </si>
  <si>
    <t>COSTO MENSA - QUOTA A CARICO DIPENDENTI</t>
  </si>
  <si>
    <t>SERVIZI AGENZIA GIORNALISTICA - ACCESSO A BANCHE DATI E PUBBLICAZIONE ON LINE</t>
  </si>
  <si>
    <t>CONTRIBUTO AVCP SERVIZIO AGENZIA STAMPA ANSA NOVEMBRE -DICEMBRE 2015</t>
  </si>
  <si>
    <t>CONTRIBUTO AVCP AFFIDAMENTOSERVIZI DI INFORMAZIONE DI AGENZIA DI STAMPA GIORNALISTICA FINO AL 31 GENNAIO 2018</t>
  </si>
  <si>
    <t>TRASMISSIONI RADIO E TV</t>
  </si>
  <si>
    <t>CONTRIBUTO AVCP - PRODUZIONE E MESSA IN ONDA DI SERVIZI TELEVISIVI SULL'ATTIVITA' ISTITUZIONALE DEL CONSIGLIO REGIONALE DELLA TOSCANA ANNO 2016/2017-CONTRIBUTO PER PROCEDURA DI AFFIDAMENTORELATIVA AI SERVIZI DI AGENZIA DI STAMPA</t>
  </si>
  <si>
    <t>SERVIZIO DI RASSEGNA STAMPA</t>
  </si>
  <si>
    <t>ALTRE SPESE PER UTILIZZO BENI DI TERZI (ONERI ACCESSORI LOCAZIONE)</t>
  </si>
  <si>
    <t>TRASFERIMENTO RISORSE GIUNTA REGIONALE PER CONTRIBUTO ANAC - UFFICIO STAMPA</t>
  </si>
  <si>
    <t>MANUTENZIONE IMPIANTI PER LA SICUREZZA SUI LUOGHI DI LAVORO SERVIZI EXTRACANONE E VERIFICHE OBBLIGATORIE</t>
  </si>
  <si>
    <t>INTERVENTO DI ADEGUAMENTO ALLE NORME CEI-06 DELLA CABINA ELETTRICA A SERVIZIO DI PALAZZO DEL PEGASO.</t>
  </si>
  <si>
    <t>VISITE PERIODICHE RELATIVE A N. 5 IMPIANTI ELEVATORI DA EFFETTUARE ENTRO IL 31.12.2017 CIG. Z451DAA18A</t>
  </si>
  <si>
    <t>VISITE STRAORDINARIE PER 6 ORE MPIANTI ELEVATORI DA EFFETTUARE ENTRO IL 31.12.2017 CIG. Z451DAA18A</t>
  </si>
  <si>
    <t>SERVIZIO DI VERIFICA STRAORDINARIA DELL'IMPIANTO ELEVATORE A SERVIZIO DEL PALAZZO DEL PEGASO MATRICOLA N. 1008/FI CIG: Z1D21C75D7</t>
  </si>
  <si>
    <t>Verifica impianti elevatori - USL Centro</t>
  </si>
  <si>
    <t>SPESE PER ATTIVITA DI BROKERAGGIO SU POLIZZE</t>
  </si>
  <si>
    <t>ACQUISTO CANCELLERIA E STAMPATI PER GLI UFFICI (Settore Provveditorato)</t>
  </si>
  <si>
    <t>SERVIZIO DI NOLEGGIO CASSE FISCALI PER LA MENSA ED IL BAR DEL CONSIGLIO REGIONALE</t>
  </si>
  <si>
    <t>MANUTENZIONE IMMOBILI-SPESE DI INVESTIMENTO</t>
  </si>
  <si>
    <t>Lavori locali ex BIT per destinazione ad archivio storico e sale consultazione P.Pegaso - Incentivi di progettazione a favore dei soggetti di cui all' ODS n. 6 del 6.10.2018 (Ing. Speziale, Arch. Arrigo, Ing. Cavalotto, Geom. Montanelli ed Arch. Giannini)</t>
  </si>
  <si>
    <t>EMOLUMENTI COLLEGIO DI GARANZIA (L.R. 34/2008)</t>
  </si>
  <si>
    <t>TRASCRIZIONI SEDUTE CONSILIARI E SEDUTE COMMISSIONI CONSILIARI</t>
  </si>
  <si>
    <t>COMPENSI E RIMBORSI DOCENTI FORMAZIONE OLI A PERSONALE ESTERNO ALL'ENTE</t>
  </si>
  <si>
    <t xml:space="preserve"> </t>
  </si>
  <si>
    <t>TELECOM ITALIA SPA</t>
  </si>
  <si>
    <t>DELL SPA</t>
  </si>
  <si>
    <t>COMPUTER CARE SRL</t>
  </si>
  <si>
    <t>TECNOTECA SRL</t>
  </si>
  <si>
    <t>ENGINEERING INGEGNERIA INFORMATICA SPA</t>
  </si>
  <si>
    <t xml:space="preserve">REGIONE TOSCANA </t>
  </si>
  <si>
    <t>UNIVERSITA' DEGLI STUDI DI PISA</t>
  </si>
  <si>
    <t>AZIENDA OSPEDALIERA UNIVERSITARIA SENESE</t>
  </si>
  <si>
    <t>ON DEV DI SANDRO DEL MASTIO E C .SNC</t>
  </si>
  <si>
    <t>SILFI SPA-SOC ILLUMIN FIRENZE E SERVIZI SMARTCITY SPA</t>
  </si>
  <si>
    <t>FASTWEB SPA</t>
  </si>
  <si>
    <t>EXPOMEETING SRL</t>
  </si>
  <si>
    <t>ERREBIAN SPA</t>
  </si>
  <si>
    <t>SOCIETA' MARSH SPA</t>
  </si>
  <si>
    <t>PEREGO CARTA SPA</t>
  </si>
  <si>
    <t xml:space="preserve">LOREDANA                      MANCUSO                       </t>
  </si>
  <si>
    <t>AZIENDA USL TOSCANA CENTRO</t>
  </si>
  <si>
    <t>E-DISTRIBUZIONE SPA</t>
  </si>
  <si>
    <t>NAMIRIAL S.P.A.</t>
  </si>
  <si>
    <t>I.S.P. ISTITUTO STENODATTILO PROFESSIONAL SRL</t>
  </si>
  <si>
    <t>COMUNE DI CECINA</t>
  </si>
  <si>
    <t>COMUNE DI VOLTERRA</t>
  </si>
  <si>
    <t>EBSCO INFORMATION SERVICES SRL</t>
  </si>
  <si>
    <t>EREDI GASPARINI GIOVANNA (FRANCO E ELENORA MAGGINI)</t>
  </si>
  <si>
    <t>A.T. I. DATA STAMPA  srl  e  TELECOM ITALIA spa</t>
  </si>
  <si>
    <t>TVR TELEITALIA S.R.L.</t>
  </si>
  <si>
    <t>TELEMAREMMA SRL</t>
  </si>
  <si>
    <t xml:space="preserve"> SESTA RETE EMITTENTE TELEVISIVA SOC. COOP</t>
  </si>
  <si>
    <t>CANALE 50 SRL</t>
  </si>
  <si>
    <t>TOSCANA TV SRL</t>
  </si>
  <si>
    <t>RTV 38 SPA</t>
  </si>
  <si>
    <t>TV LIBERA SPA</t>
  </si>
  <si>
    <t>TELETRURIA 2000 S.R.L.</t>
  </si>
  <si>
    <t>TELEGRANDUCATO DI TOSCANA SRL</t>
  </si>
  <si>
    <t>NOI TV SRL</t>
  </si>
  <si>
    <t>TELE IRIDE</t>
  </si>
  <si>
    <t>TV1 SRL</t>
  </si>
  <si>
    <t xml:space="preserve">RADIO SIENA SRL </t>
  </si>
  <si>
    <t>TV PRATO SRL</t>
  </si>
  <si>
    <t>ADNKRONOS SPA</t>
  </si>
  <si>
    <t>COM. E -COMUNICAZIONE&amp;EDITORIA-SRL (COM' E' SRL)</t>
  </si>
  <si>
    <t>AGENZIA DI STAMPA ITALPRESS S.R.L.</t>
  </si>
  <si>
    <t>IGEAMED SRL</t>
  </si>
  <si>
    <t>CIR FOOD COOPERATIVA ITALIANA DI RISTORAZIONE S.C.</t>
  </si>
  <si>
    <t>FIORENTINA COSTRUZIONI SRL</t>
  </si>
  <si>
    <t xml:space="preserve">IL SOLE 24 ORE SPA </t>
  </si>
  <si>
    <t>CELDES SRL</t>
  </si>
  <si>
    <t>EDITORIALE LE LETTERE SRL</t>
  </si>
  <si>
    <t xml:space="preserve">EDICOLA PINZAUTI PAOLOPAOLO                         PINZAUTI                      </t>
  </si>
  <si>
    <t>XEROX S.P.A.</t>
  </si>
  <si>
    <t>COPYWORLD SRL</t>
  </si>
  <si>
    <t>LAND SRL</t>
  </si>
  <si>
    <t>COOPSERVICE SOC. COOP. P.A.</t>
  </si>
  <si>
    <t>CONSORZIO LEONARDO SERVIZI E LAVORI SOCIETA' COOPERATIVA CONSORTILE STABILE</t>
  </si>
  <si>
    <t>V.BARBAGLI SRL</t>
  </si>
  <si>
    <t>PUBLIACQUA SPA</t>
  </si>
  <si>
    <t>ESTRA ENERGIE S.R.L.</t>
  </si>
  <si>
    <t>A2A ENERGIA SPA</t>
  </si>
  <si>
    <t>EDISON ENERGIA S.P.A</t>
  </si>
  <si>
    <t>ITALIANA PETROLI SPA</t>
  </si>
  <si>
    <t>LEASE PLAN ITALIA S.P.A.</t>
  </si>
  <si>
    <t>LEASYS SPA</t>
  </si>
  <si>
    <t>ARVAL SERVICE LEASE ITALIA SPA</t>
  </si>
  <si>
    <t>S.IN.T. -SISTEMA INTEGRATO CONSORZIO</t>
  </si>
  <si>
    <t>APAPER SRL</t>
  </si>
  <si>
    <t>SOCIETA' GRAFIMEC SRL</t>
  </si>
  <si>
    <t>RTI XEROX SPA -XIRES SRL</t>
  </si>
  <si>
    <t>CHI-MA FLORENCE SPA</t>
  </si>
  <si>
    <t>POSTE ITALIANE SPA</t>
  </si>
  <si>
    <t xml:space="preserve">CAMILLA                       BIANCHI                       </t>
  </si>
  <si>
    <t xml:space="preserve">DARIO                         NARDELLA                      </t>
  </si>
  <si>
    <t>ISTITUTO DEGLI INNOCENTI DI FIRENZE</t>
  </si>
  <si>
    <t xml:space="preserve">SANDRO                        VANNINI                       </t>
  </si>
  <si>
    <t>COMUNE DI SANTA MARIA A MONTE</t>
  </si>
  <si>
    <t>Beneficiario</t>
  </si>
  <si>
    <t>PERSONALE CONSIGLIO</t>
  </si>
  <si>
    <t>COMPONENTI CPO</t>
  </si>
  <si>
    <t>Totale complessivo</t>
  </si>
  <si>
    <t>Esercizio precedente</t>
  </si>
  <si>
    <t>Competenza</t>
  </si>
  <si>
    <t>Totale complessivo residui passivi eliminati</t>
  </si>
  <si>
    <t>Totale parziale spesa corrente reimputata</t>
  </si>
  <si>
    <t>Totale parziale spesa corrente c/residui</t>
  </si>
  <si>
    <t>Totale residui esercizi precedenti (A)</t>
  </si>
  <si>
    <t>Totale parziale spesa capitale c/residui</t>
  </si>
  <si>
    <t>Totale generale spesa capitale reimputata</t>
  </si>
  <si>
    <t>Totale parziale spesa corrente competenza</t>
  </si>
  <si>
    <t>Totale parziale spesa capitale competenza</t>
  </si>
  <si>
    <t>Totale residui passivi competenza (B)</t>
  </si>
  <si>
    <t>Totale complessivo residui passvi mantenuti (A) + (B)</t>
  </si>
  <si>
    <t>Numero Prenotazione</t>
  </si>
  <si>
    <t>CALIANI MAURO</t>
  </si>
  <si>
    <t>REIMP. DA FPV/E</t>
  </si>
  <si>
    <t>APPARATI MULTIMEDIALI</t>
  </si>
  <si>
    <t>AVANZO</t>
  </si>
  <si>
    <t>PURO</t>
  </si>
  <si>
    <t>TADDEI MAURIZIO</t>
  </si>
  <si>
    <t>TELEFONIA FISSA</t>
  </si>
  <si>
    <t>Telefonia fissa gruppi consiliari (Convenzione CONSIP "Telefonia fissa 5" periodo 01/11/2018-02/10/2021) - proroga con dec. 699 del 29.09.2021 fino al 02.10.2022</t>
  </si>
  <si>
    <t>Costo spese telefoniche - quota a carico gruppi consiliari (Convenzione CONSIP "Telefonia fissa 5" periodo 01/11/2018-02/10/2021) - proroga con dec. 699 del 29.09.2021 fino al 02.10.2022</t>
  </si>
  <si>
    <t>TELEFONIA MOBILE</t>
  </si>
  <si>
    <t>Adesione a convenzione Consip TM7 “Telefonia mobile 7” per la fornitura di n. 44 pacchetti comprensivi di Sim dati e noleggio tablet abbinati. Impegno di spesa.Periodo: dal 1/1/2021 al 19/11/2021</t>
  </si>
  <si>
    <t>Adesione alla proroga tecnica (periodo 01/01/2021-16/03/2021) relativa alla convenzione Consip “TM7” - Servizi di telefonia mobile per i dipendenti e il personale autorizzato. Proroga fino al 15 maggio 2021 (dec. 140 del 15.03.2021) Proroga dal 16 maggio 2021 fino al 31 dicembre 2021, ovvero fi</t>
  </si>
  <si>
    <t>Adesione alla proroga tecnica (periodo 01/01/2021-15/05/2021) relativa alla convenzione Consip “TM7” - Servizi di telefonia mobile per i consiglieri regionali. Dec. 140 del 15.03.2021). Proroga dal 16 maggio 2021 fino al 31 dicembre 2021, ovvero fino all’attivazione della nuova convenzione CON</t>
  </si>
  <si>
    <t>Adesione alla proroga tecnica (periodo 01/01/2021-16/03/2021) relativa alla convenzione Consip “TM7” - Quota a carico dei consiglieri regionali. Proroga fino al 15 maggio 2021 (dec. 140 del 15.03.2021). Proroga dal 16 maggio 2021 fino al 31 dicembre 2021, ovvero fino all’attivazione della nuo</t>
  </si>
  <si>
    <t>Adesione al contratto quadro Consip OPA-Connettività-SPC2 per servizi di connettività e trasporto dati, nell’ambito dell’SPC -Affidamento a Fastweb S.p.A. dal 1 maggio 2021 al 23 maggio 2023</t>
  </si>
  <si>
    <t>MATERIALE INFORMATICO CONSUMABILI E ALTRI BENI DI CONSUMO</t>
  </si>
  <si>
    <t>Proroga tecnica - Fornitura di beni e servizi per la gestione integrata delle Postazioni di Lavoro (PdL) degli uffici della Giunta Regionale Toscana costituite da personal computer, stampanti, dispositivi aggiuntivi e software fino al 30.11.2021</t>
  </si>
  <si>
    <t>Adesione a proroga del contratto di Giunta relativo a “Fornitura di beni e servizi per la gestione integrata delle Postazioni di lavoro". Periodo 11.01.2021-10.07.2021</t>
  </si>
  <si>
    <t>FACTORIT S.P.A</t>
  </si>
  <si>
    <t>NOOVLE SPA</t>
  </si>
  <si>
    <t>Gestione e manutenzione apparati di sicurezza - Proroga tecnica del contratto di adesione alla Convenzione Consip SGM - Lotto 4, affidata a RTI Fastweb S.p.A.- Maticmind S.p.A. dal 1/05/2021 al 30/04/2022. CIG originario: 65297529CE - CIG derivato: 7055937768. Impegni di spesa</t>
  </si>
  <si>
    <t>Servizio di gestione apparati di sicurezza - lotto 4. Impegno di spesa per il 2021</t>
  </si>
  <si>
    <t>Gestione e manutenzione reti locali - Proroga tecnica del contratto di adesione alla Convenzione Consip SGM - Lotto 4, affidata a RTI Fastweb S.p.A.- Maticmind S.p.A. dal 1/05/2021 al 30/04/2022. CIG originario: 65297529CE - CIG derivato: 7055937768. Impegni di spesa</t>
  </si>
  <si>
    <t>Servizio di gestione e manutenzione reti locali - lotto 4. Impegno di spesa per il 2021</t>
  </si>
  <si>
    <t>T.T. TECNOSISTEMI SPA</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</si>
  <si>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fin</t>
  </si>
  <si>
    <t>Servizio di noleggio tramite MEPA 4 fotocopiatrici a colori Xerox dal 1 novembre 2021 al 31 GENNAIO 2022 - Canone</t>
  </si>
  <si>
    <t>Servizi aggiuntivi sulle fotocopiatrici Xerox. Impegno 2021</t>
  </si>
  <si>
    <t>Servizio di agenzia di stampa per notiziario regionale e nazionale in lingua italiana - anno 2020 per mesi 6</t>
  </si>
  <si>
    <t>AGENZIA ANSA SCRL</t>
  </si>
  <si>
    <t>MEDIA GROUP SRL</t>
  </si>
  <si>
    <t>SERVIZIO DI MEDIA MONITORING- ADESIONE ALLA CONVENZIONE STIPULATA FRA REGIONE TOSCANA (SOGGETTO AGGREGATORE ) E ATI DATA STAMPA SRL E TELECOM ITALIA SPA - EX CIG 80745777BA MODIFICATO DA DEC. 151/2021 - ex CIG: 8677939DCD poi modificato con decreto 412 del 18.06.2021 CIG 8677939DCB</t>
  </si>
  <si>
    <t>SERVIZIO DI MEDIA MONITORING ADESIONE ALLA CONVENZIONE STIPULATA FRA REGIONE TOSCANA (SOGGETTO AGGREGATORE) E ATI DATA STAMPA SRL E TELECOM ITALIA SPA - EX CIG 80745777BA MODIFICATO DA DEC. 151/2021 - ex CIG: 8677939DCD poi modificato con decreto 412 del 18.06.2021 CIG 8677939DCB</t>
  </si>
  <si>
    <t>Servizio di media monitoring - impegno di spesa per l'anno 2021 - EX CIG: 8677939DCD vedi DECRETO 151/2021 - poi modificato con decreto 412 del 18.06.2021 CIG 8677939DCB</t>
  </si>
  <si>
    <t>CONTRIBUTO PROCEDURA DI AFFIDAMENTO RELATIVA AI SERVIZI DI AGENZIA DI STAMPA</t>
  </si>
  <si>
    <t>Adesione a contratto di Giunta per la fornitura di n 40 PEC per i Consiglieri. Impegni di spesa.</t>
  </si>
  <si>
    <t xml:space="preserve">DEDALUS ITALIA </t>
  </si>
  <si>
    <t>Gestione e manutenzione server, servizio desk e presidio - Proroga tecnica del contratto di adesione alla Convenzione Consip SGM - Lotto 4, affidata a RTI Fastweb S.p.A.- Maticmind S.p.A. dal 1/05/2021 al 30/04/2022. CIG originario: 65297529CE - CIG derivato: 7055937768. Impegni di spesa.</t>
  </si>
  <si>
    <t>Servizio di assistenza alla cabina di regia per lo svolgimento di sedute ed eventi del Consiglio regionale. Periodo: dal 01/01/2021 al 31/12/2023 (CIG: 8181805F10).</t>
  </si>
  <si>
    <t>Servizio di manutenzione server, desk e presidio - lotto 4. Impegno di spesa per il 2021</t>
  </si>
  <si>
    <t>Gestione e manutenzione centrali telefoniche - Proroga tecnica del contratto di adesione alla Convenzione Consip SGM - Lotto 4, affidata a RTI Fastweb S.p.A.- Maticmind S.p.A. dal 1/05/2021 al 30/04/2022. CIG originario: 65297529CE - CIG derivato: 7055937768. Impegni di spesa</t>
  </si>
  <si>
    <t>Servizio di gestione e manutenzione centrali telefoniche- lotto 4. Impegno di spesa per il 2021</t>
  </si>
  <si>
    <t>IMPEGNO N. 313 DEL 2017 REIMPUTATO RIACCERTAMENTO APRILE 2018 - SERVIZI AGGIUNTIVI SULLE FOTOCOPIATRICI XEROX IN NOLEGGIO PRESSO GLI UFFICI DEL CONSIGLIO REGIONALE DELLA TOSCANA; CANONE ANNO 2017- CIG:6888387CC4</t>
  </si>
  <si>
    <t>Adesione a Convenzione Giunta e il RTI Tai Software Solution S.r.l. (capogruppo)-Engineering ingegneria informatica spa e Net7 Srl (mandanti) per “Servizio di progettazione e gestione dei siti istituzionali ”.</t>
  </si>
  <si>
    <t xml:space="preserve">SVILUPPO TOSCANA S.P.A. </t>
  </si>
  <si>
    <t>AXIANS BRAND ID S.P.A</t>
  </si>
  <si>
    <t>CIRELLI ILARIA</t>
  </si>
  <si>
    <t>Giandomenico Falcon</t>
  </si>
  <si>
    <t>Rimborso spese prof. Giandomenico Falcon</t>
  </si>
  <si>
    <t>Beniamino Caravita di Toritto</t>
  </si>
  <si>
    <t>Rimborso spese prof. Beniamino Caravita di Toritto</t>
  </si>
  <si>
    <t>Felice GIuffrè</t>
  </si>
  <si>
    <t>Rimborso spese prof. Felice GIuffrè</t>
  </si>
  <si>
    <t>CORSO DI FORMAZIONE "DIRITTO DELL'UNIONE EURIOPEA E FINANZA REGIONALE"- RIMBORSO( 150) AL DOCENTE MANCUSO</t>
  </si>
  <si>
    <t>DI BERNARDO ANDREA</t>
  </si>
  <si>
    <t>RIMBORSI SPESE E MISSIONI DIFENSORE CIVICO</t>
  </si>
  <si>
    <t xml:space="preserve">CECILIA                       ROBUSTELLI                    </t>
  </si>
  <si>
    <t xml:space="preserve">MONICA                        PAFFETTI                      </t>
  </si>
  <si>
    <t xml:space="preserve">CINZIA                        SIMONI                        </t>
  </si>
  <si>
    <t xml:space="preserve">ROSANNA                       ZARI                          </t>
  </si>
  <si>
    <t xml:space="preserve">FRANCESCA                     TORRICELLI                    </t>
  </si>
  <si>
    <t xml:space="preserve">DILETTA                       BRESCI                        </t>
  </si>
  <si>
    <t xml:space="preserve">ELEONORA                      CANTONI                       </t>
  </si>
  <si>
    <t xml:space="preserve">ROBERTA                       PIERACCIONI                   </t>
  </si>
  <si>
    <t xml:space="preserve">MIRELLA                       COCCHI                        </t>
  </si>
  <si>
    <t xml:space="preserve">NURA                          MUSSE ALI                     </t>
  </si>
  <si>
    <t xml:space="preserve">FILOMENA                      DE MARCO                      </t>
  </si>
  <si>
    <t xml:space="preserve">LAURA                         RIMI                          </t>
  </si>
  <si>
    <t xml:space="preserve">DANIELA                       DACCI                         </t>
  </si>
  <si>
    <t xml:space="preserve">MARIA FEDERICA                GIULIANI                      </t>
  </si>
  <si>
    <t xml:space="preserve">CATERINA                      CORALLI                       </t>
  </si>
  <si>
    <t xml:space="preserve">GILDA                         FRONZONI                      </t>
  </si>
  <si>
    <t xml:space="preserve">SILIANA                       BIAGINI                       </t>
  </si>
  <si>
    <t xml:space="preserve">ROBERTA                       GUERRI                        </t>
  </si>
  <si>
    <t xml:space="preserve">MONICA                        GOBBI                         </t>
  </si>
  <si>
    <t xml:space="preserve">FRANCESCA                     BASANIERI                     </t>
  </si>
  <si>
    <t>COMPONENTI DEL CAL</t>
  </si>
  <si>
    <t>COMUNE DI CASTELFRANCO DI SOTTO</t>
  </si>
  <si>
    <t>RIMBORSI SPESE E MISSIONI GARANTE PER L'INFANZIA E L'ADOLESCENZA</t>
  </si>
  <si>
    <t>RIMBORSI SPESE E MISSIONI GARANTE DELLE PERSONE SOTTOPOSTE A MISURE RESTRITTIVE DELLA LIBERTA' PERSONALE</t>
  </si>
  <si>
    <t xml:space="preserve">GIUSEPPE                      FANFANI                       </t>
  </si>
  <si>
    <t>SPESE PER L'ACQUISTO DI MOBILI E ARREDI PER ALLESTIMENTO SPAZI ESPOSITIVI DI PROPRIETA REGIONE TOSCANA</t>
  </si>
  <si>
    <t>Servizio di custodia di materiale cartaceo (comprendente schede elettorali) e di materiali vari, nei locali messi a disposizione dall’appaltatore (CIG 8281562129) Durata: 60 mesi dal dicembre 2020.</t>
  </si>
  <si>
    <t>Adesione alla Convenzione stipulata da RT – Soggetto Aggregatore con Consorzio Leonardo Servizi e Lavori - Società Cooperativa Consortile Stabile, per l’affidamento dei “Servizi di facchinaggio per gli uffici di Regione Toscana (Giunta e Consiglio Regionale), agenzie ed enti dipendenti di Reg</t>
  </si>
  <si>
    <t>Importo insussistente a seguito di verifica con i competenti uffici della Giunta</t>
  </si>
  <si>
    <t>Proroga della Convenzione tra l’Azienda Usl Toscana Centro e il Consiglio Regionale per prestazioni di test tampone</t>
  </si>
  <si>
    <t>CONSILIA CFO SRL</t>
  </si>
  <si>
    <t>SPESE PER LA FORMAZIONE NON OBBLIGATORIA DEL PERSONALE DEL CONSIGLIO</t>
  </si>
  <si>
    <t>RIMBORSO A GIUNTA REGIONALE SOMME RELATIVE AL CONSUMO ENERGETICO ED AL COLLEGAMENTO TELEMATICO DEI DIPENDENTI DEL CONSIGLIO IN TELELAVORO</t>
  </si>
  <si>
    <t>Rimborso spese telelavoro ordinario - anno 2021</t>
  </si>
  <si>
    <t>Rimborso alla Giunta regionale delle spese da erogare al dipendente a titolo di rimborso spese del telelavoro ordinario riferito all’anno 2020.</t>
  </si>
  <si>
    <t>Impegno per rimborso spese anticipate, per missioni svolte all'estero dal personale del Consiglio regionale ed in Italia dal personale di segreteria dell'Ufficio di Presidenza del CRT dal 1 novembre 2020 al 31 ottobre 2021 - liquidazione da parte del Consiglio accredito figurativo su cedolino da pa</t>
  </si>
  <si>
    <t>CONTRIBUTI A ISTITUZIONI SOCIALI PRIVATE - SPESE DI RAPPRESENTANZA DEL CONSIGLIO REGIONALE - L.R. 4/2009 ART. 1 C. 1 LETT. C)</t>
  </si>
  <si>
    <t>MISSIONI ESTERO CONSIGLIERI</t>
  </si>
  <si>
    <t>COMUNE DI PRATO</t>
  </si>
  <si>
    <t>COMUNE DI STAZZEMA</t>
  </si>
  <si>
    <t>FONDAZIONE TSD COMUNICAZIONI</t>
  </si>
  <si>
    <t>CORECOM - ATTIVITA' DI CONCILIAZIONE E DEFINIZIONE GESTIONE DELLE DELEGHE</t>
  </si>
  <si>
    <t>MACCHINA AFFRANCATRICE DEL CONSIGLIO REGIONALE. PAGAMENTO IVA PRESUNTA PER SPESE DI SPEDIZIONE DELLA POSTA PER L'ANNO 2021</t>
  </si>
  <si>
    <t xml:space="preserve">DITTA  ASTRO FORNITURE DI BORELLA MARIOMARIO                         BORELLA                       </t>
  </si>
  <si>
    <t>Servizio di rilegatura di periodici e libri della Biblioteca della Toscana Pietro Leopoldo e dei registri dell'Archivio generale</t>
  </si>
  <si>
    <t>SERVIZIO CATALOGAZIONE</t>
  </si>
  <si>
    <t>CO.N.SER SOCIETÀ COOPERATIVA</t>
  </si>
  <si>
    <t>Servizio di registrazione dei dati catalografici per l’aggiornamento del catalogo della Biblioteca della Toscana Pietro Leopoldo. Periodo 14/12/2020 - 13/12/2023.</t>
  </si>
  <si>
    <t>Servizio di accesso alla Piattaforma Documentale in linea de Il Sole 24 Ore MyDesk 24 per gli uffici del Consiglio e della Giunta regionale e per la rete COBIRE. Durata: 24 mesi dalla data di stipula (16.12.2020)</t>
  </si>
  <si>
    <t>CONTRIBUTI AI COMUNI- SPESE DI RAPPRESENTANZA DEL CONSIGLIO REGIONALE - l.r. 4/2009 art. 1 c. 1 lett. C)</t>
  </si>
  <si>
    <t>COMUNE DI CASTIGLION FIORENTINO</t>
  </si>
  <si>
    <t>COMUNE DI VICOPISANO</t>
  </si>
  <si>
    <t>COMUNE DI BUGGIANO</t>
  </si>
  <si>
    <t>COMUNE DI FUCECCHIO</t>
  </si>
  <si>
    <t>contributo a favoe del comune di Fucecchio</t>
  </si>
  <si>
    <t>COMUNE DI POPPI</t>
  </si>
  <si>
    <t>SINFONIA SOC. COOPERATIVA</t>
  </si>
  <si>
    <t>ASSOCIAZIONE RIFUGI ALPI APUANE E  APPENNINI</t>
  </si>
  <si>
    <t>ASSOCIAZIONE CULTURALE LA TERRAZZA</t>
  </si>
  <si>
    <t>ASSOCIAZIONE GABRIELE BORGOGNI ONLUS</t>
  </si>
  <si>
    <t>FIRENZE IN ROSA ONLUS</t>
  </si>
  <si>
    <t>UNIONE POLISPORTIVA POLICIANO</t>
  </si>
  <si>
    <t>ASSOCIAZIONE SICUR ART</t>
  </si>
  <si>
    <t>STRADA DEL VINO E DELL'OLIO LUCCA MONTECARLO VERSILIA</t>
  </si>
  <si>
    <t>COMUNE DI ISOLA DEL GIGLIO</t>
  </si>
  <si>
    <t>COMUNE DI GROSSETO</t>
  </si>
  <si>
    <t>COMUNE DI CASTIGLIONE DELLA PESCAIA</t>
  </si>
  <si>
    <t>ECONOMO CONSIGLIO</t>
  </si>
  <si>
    <t>CENTRO PER LA CONSERVAZIONE ED IL RESTAURO DEI BENI CULTURALI “LA VENARIA REALE”</t>
  </si>
  <si>
    <t xml:space="preserve">LUCA                          SANI                          </t>
  </si>
  <si>
    <t>Lavori di adeguamento dei locali denominati ex BIT ad archivi e consultazione presso Palazzo del Pegaso: prestazione di direzione operativa del servizio di architettura e ingegneria.</t>
  </si>
  <si>
    <t>REKEEP SPA</t>
  </si>
  <si>
    <t>Canone noleggio Fiat Tipo - 6 mesi anno 2021</t>
  </si>
  <si>
    <t>BUONI CARBURANTE ITALIANA PETROLI 2021</t>
  </si>
  <si>
    <t>FORNITURA ENERGIA ELETTRICA MEDIA TENSIONE CIG 85621204F1 vedi decreto 835/2020</t>
  </si>
  <si>
    <t>FORNITURA GAS METANO GENNAIO - SETTEMBRE 2021</t>
  </si>
  <si>
    <t>ALIA SERVIZI AMBIENTALI SPA-EX QUADRIFOGLIO SPA</t>
  </si>
  <si>
    <t>SERVIZI DI DISINFESTAZIONE E DERATTIZZAZIONE</t>
  </si>
  <si>
    <t>GICO SYSTEMS SRL</t>
  </si>
  <si>
    <t>Affidamento del servizio di disinfestazione e derattizzazione da eseguirsi presso le sedi ad uso ufficio del Consiglio Regionale della Toscana e loro pertinenze (durata affidamento 36 mesi)</t>
  </si>
  <si>
    <t>IMPRESA DI PULIZIA E SANIFICAZIONE SALUS SRL</t>
  </si>
  <si>
    <t>Costi relativi alla sicurezza 2021- Proroga tecnica dei servizi di manutenzione impianti a canone ed extracanone e costi sicurezza in favore di Rekeep Spa - periodo 07/10/2020-07/10/2021</t>
  </si>
  <si>
    <t>Proroga adesione a Convenzione Consip per il periodo 08.10.2021-07.10.2022 - CIG 8441917A48 - costi della sicurezza</t>
  </si>
  <si>
    <t>Proroga adesione a Convenzione Consip per il periodo 08.10.2021-07.10.2022 - CIG 8441917A48 - canone ordinario per servizi di manutenzione- impianti antincendio</t>
  </si>
  <si>
    <t>Sedi CRT - Manutenzione impianti termici Palazzo del Pegaso - Responsabilità Rekeep S.p.A. ex capitolato appalto servizi di “Facility Management Uffici 3 (lotto 5)” - Estensione delega impianti climatizzazione estiva - periodo: 01/06/2021 - 06/10/2021</t>
  </si>
  <si>
    <t>Proroga adesione a Convenzione Consip per il periodo 08.10.2021-07.10.2022 - CIG 8441917A48 - canone ordinario per servizi di manutenzione- impianti elevatori</t>
  </si>
  <si>
    <t>BUONI PASTO</t>
  </si>
  <si>
    <t>REPAS LUNCH COUPON SRL</t>
  </si>
  <si>
    <t>ONERI SICUREZZA MENSA DAL 1 GENNAIO AL 31 DICEMBRE 2021.</t>
  </si>
  <si>
    <t>Servizio di manutenzione in extracanone ordinario impianti antincendio- Proroga tecnica dei servizi di manutenzione impianti a canone ed extracanone in favore di Rekeep Spa - periodo 07/10/2020-07/10/2021</t>
  </si>
  <si>
    <t>Servizio di manutenzione in extracanone ordinario degli impianti elettrici, idrico-sanitari, riscaldamento e condizionamento - Proroga tecnica dei servizi di manutenzione impianti a canone ed extracanone in favore di Rekeep Spa - periodo 07/10/2020-07/10/2021</t>
  </si>
  <si>
    <t>Proroga adesione a Convenzione Consip per il periodo 08.10.2021-07.10.2022 - CIG 8441917A48 - attività extracanone ordinario per servizi di manutenzione- impianti elettrici, idrico-sanitario, di riscaldamento, condizionamento</t>
  </si>
  <si>
    <t>Servizio di manutenzione in extracanone straordinario degli impianti antincendio- Proroga tecnica dei servizi di manutenzione impianti a canone ed extracanone in favore di Rekeep Spa - periodo 07/10/2020-07/10/2021</t>
  </si>
  <si>
    <t>Servizio di manutenzione in extracanone straordinario degli impianti elettrici, idrico-sanitari, riscaldamento e condizionamento - Proroga tecnica dei servizi di manutenzione impianti a canone ed extracanone in favore di Rekeep Spa - periodo 07/10/2020-07/10/2021</t>
  </si>
  <si>
    <t>Proroga adesione a Convenzione Consip per il periodo 08.10.2021-07.10.2022 - CIG 8441917A48 - attività extracanone straordinario per servizi di manutenzione- impianti elettrici, idrico-sanitario, di riscaldamento, condizionamento</t>
  </si>
  <si>
    <t>RTI TOSCA SRL(MANDATARIO)- S.D. CONTRACT SRL(MANDANTE)</t>
  </si>
  <si>
    <t>Adeguamento locali ex BIT destinazione archivio storico e sala consultazione Palazzo del Pegaso - sede CRT - Affidamento RTI TOSCA SRL - Impegno spesa € 162.003,08 c. IVA</t>
  </si>
  <si>
    <t>Adeguamento locali ex BIT destinazione archivio storico e sala consultazione Palazzo del Pegaso - sede CRT - Affidamento RTI TOSCA SRL - Impegno spesa € 162.003,08 c. IVA (somma imprevisti come da QE) - (vedi anche decreto 663 del 16-09-2021 approvazione atto sottomissione per VARIANTE sottoposto</t>
  </si>
  <si>
    <t xml:space="preserve">SERENA                        BULLERI                       </t>
  </si>
  <si>
    <t xml:space="preserve">FRANCESCA                     ABENIACAR                     </t>
  </si>
  <si>
    <t xml:space="preserve">GIOVANNI                      CALUGI                        </t>
  </si>
  <si>
    <t xml:space="preserve">GIANLUCA                      FAMIGLIETTI                   </t>
  </si>
  <si>
    <t xml:space="preserve">STEFANO                       PASQUINI                      </t>
  </si>
  <si>
    <t xml:space="preserve">ALBERTO                       CARETTI                       </t>
  </si>
  <si>
    <t xml:space="preserve">SIMONE                        TORRICELLI                    </t>
  </si>
  <si>
    <t>Descrizione Capitolo 2022</t>
  </si>
  <si>
    <t>Missione 2022</t>
  </si>
  <si>
    <t>Programma  2022</t>
  </si>
  <si>
    <t>Titolo  2022</t>
  </si>
  <si>
    <t>Macroaggregato  2022</t>
  </si>
  <si>
    <t>ESERCIZIO</t>
  </si>
  <si>
    <t>Quota imputaz. 2023</t>
  </si>
  <si>
    <t>Quota imputaz. 2024</t>
  </si>
  <si>
    <t>BACCI GRAZIANI SENIA</t>
  </si>
  <si>
    <t>CONTRIBUTI AI COMUNI- SPESE DI RAPPRESENTANZA DEL CONSIGLIO REGIONALE - L.R. 4/2009 ART. 1 C. 1 LETT. C)</t>
  </si>
  <si>
    <t>Imp. reimputato n. 768/2021 decreto n. 319/2021 contributo a favore di Castiglion Fiorentino - deliberazione Ufficio di presidenza del 8 aprile 2021, n. 39</t>
  </si>
  <si>
    <t>Cause non imputabili a questa amministrazione</t>
  </si>
  <si>
    <t>Imp. reimputato n. 812/2021 decreto n. 381/2021 Contributo a favore del comune di Volterra - Delibera UP 51/2021</t>
  </si>
  <si>
    <t>Imp. reimputato n. 817/2021 decreto n. 404/2021 contributo a favore di Com unbe Vicopisano:Delibera U.P. 55/2021</t>
  </si>
  <si>
    <t>Imp. reimputato n. 911/2021 decreto n. 541/2021 contributo a favore Comune Buggiano</t>
  </si>
  <si>
    <t>Imp. reimputato n. 912/2021 decreto n. 541/2021 contributo a favore Comune di Stazzema</t>
  </si>
  <si>
    <t>Imp. reimputato n. 1109/2021 decreto n. 765/2021 contributo a favore di Comune di Poppi</t>
  </si>
  <si>
    <t>Imp. reimputato n. 767/2021 decreto n. 319/2021 contributo a favore di - Sinfonia Soc. Coop - deliberazione Ufficio di presidenza del 8 aprile 2021, n. 39</t>
  </si>
  <si>
    <t>Il soggetto beneficiario non ha trasmesso ai fini della liquidazione del contributo la documentazione di cui al “Disciplinare dei criteri e delle modalità di concessione di contributi e linee guida sul marchio”.</t>
  </si>
  <si>
    <t>Imp. reimputato n. 918/2021 decreto n. 541/2021 Contributo a favore Associazione Rifugi Alpi Apuane e Appennini</t>
  </si>
  <si>
    <t>Imp. reimputato n. 1111/2021 decreto n. 765/2021 contributo a favore di Gabriele Borgogni onlus</t>
  </si>
  <si>
    <t>Imp. reimputato n. 1117/2021 decreto n. 765/2021 contributo a favore di Firenze in Rosa</t>
  </si>
  <si>
    <t>Imp. reimputato n. 1255/2021 decreto n. 907/2021 LR 4/2009, art. 1, comma1, lettera c) - contributo a favore di Associazione Sicur Art</t>
  </si>
  <si>
    <t>Imp. reimputato n. 1256/2021 decreto n. 907/2021 LR 4/2009, art. 1, comma1, lettera c) - contributo a favore di Strada del Vino e dell'Olio</t>
  </si>
  <si>
    <t>Imp. reimputato n. 946/2021 decreto n. 574/2021 Bando degli Etruschi, VI edizione, anno 2021. Impegno a favore del Comune di Volterra</t>
  </si>
  <si>
    <t>Contributi a rendicontazione con esigibilità esercizio 2023 a seguito di rendicontazione pervenuta nel mese di febbraio 2023, riferita ad attività svolte nell'esercizio precedente e istruttoria effettuata.</t>
  </si>
  <si>
    <t>Imp. reimputato n. 950/2021 decreto n. 574/2021 Bando degli Etruschi, VI edizione, anno 2021. Impegno a favore del Comune di Castiglione della Pescaia</t>
  </si>
  <si>
    <t>RIDUZIONE IMPEGNO DI SPESA PER MINORI SPESE DOCUMENTATE IN SEDE DI RENDICONTAZIONE</t>
  </si>
  <si>
    <t>Imp. reimputato n. 956/2021 decreto n. 574/2021 Bando degli Etruschi, VI edizione, anno 2021. Impegno a favore del Comune di Cecina</t>
  </si>
  <si>
    <t>RIDUZIONE IMPEGNO QUALE DIFFERENZA FRA LA COMPARTECIPAZIONE ECONOMICA RICONOSCIUTA E SOMMA EFFETTIVAMENTE LIQUIDATA</t>
  </si>
  <si>
    <t>SPESE POSTALI OLI</t>
  </si>
  <si>
    <t>Impegno per spese postali OLI - a favore di Poste Italiane</t>
  </si>
  <si>
    <t>FESTA DELL EUROPA L.R 10/2021 - SERVIZI PER LA REALIZZAZIONE DI EVENTI</t>
  </si>
  <si>
    <t>EATOSCANA SRL</t>
  </si>
  <si>
    <t>Festa dell'Europa edizione 2022. Affidamento servizio di catering lunch alla ditta EATOSCANA srl nel giorno 22 luglio 2022: impegno di spesa - CIG Y4E372F3BD</t>
  </si>
  <si>
    <t>INIZIATIVE DIRETTE DEL CRT SULL'ARTE DI STRADA - L.R. 3/2022 ART. 4, C.1 - AMBITI DI INTERVENTO DI CUI ALL'ART. 2, C.1, LETTERA A)</t>
  </si>
  <si>
    <t>START OPEN YOUR EYES</t>
  </si>
  <si>
    <t>Affidamento diretto all'associazione START di Lucca per la realizzazione di un'opera artistica di "street- art", sulla Scuola Media Poliziano di Firenze</t>
  </si>
  <si>
    <t>L'INTERVENTO ARTISTICO NON è STATO REALIZZATO ENTRO IL 31/12/2022 A CAUSA DI CONDIZIONI CLIMATICHE AVVERSE. PROROGA DEI TERMINI DI REALIZZAZIONE DELL'INTERVENTO AI SENSI DELL'ART. 106 DEL CODICE DEGLI APPALTI PUBBLICI</t>
  </si>
  <si>
    <t>INIZIATIVE DIRETTE DEL CRT IN AMBITO DI SPETTACOLI DI GIOVANI UNDER 35 - L.R. 3/2022 ART. 4, C.1 - AMBITI DI INTERVENTO DI CUI ALL'ART. 2, C.1, LETTERA B)</t>
  </si>
  <si>
    <t>CONTRORADIO SRL</t>
  </si>
  <si>
    <t>Affidamento diretto a "Controradio" srl di Firenze per la realizzazione dello spettacolo di narrazione "Tutto quello che vuoi al di là della paura" in tre città toscane, quale iniziativa diretta del CRT ai sensi della L.r. n. 3/2022</t>
  </si>
  <si>
    <t>INIZIATIVE DIRETTE DEL CRT IN AMBITO DI AGGREGAZIONE GIOVANILE - L.R. 3/2022 ART. 4, C.1 - AMBITI DI INTERVENTO DI CUI ALL'ART. 2, C.1, LETTERA C)</t>
  </si>
  <si>
    <t>Politiche giovanili, sport e tempo libero</t>
  </si>
  <si>
    <t>Giovani</t>
  </si>
  <si>
    <t>OXFAM ITALIA ONLUS</t>
  </si>
  <si>
    <t>Affidamento diretto ad "OXFAM Italia Onlus" di Arezzo del servizio di realizzazione del progetto di cui all'ambito C), quale iniziativa diretta del Consiglio, ai sensi della L.R. n. 3/2022 - CIG 9275649BB1</t>
  </si>
  <si>
    <t xml:space="preserve">MARCO                         LANDI                         </t>
  </si>
  <si>
    <t>Impegno di spesa a favore del Consigliere Marco Landi per rimborso spese sostenute per missione istituzionale a Washington 27-31 ottobre 2022</t>
  </si>
  <si>
    <t xml:space="preserve">ANTONIO                       MAZZEO                        </t>
  </si>
  <si>
    <t>Impegno di spesa a favore del Presidente Antonio Mazzeo per rimborso spese sostenute per missione istituzionale a Washington 27-31 ottobre 2022</t>
  </si>
  <si>
    <t>SERVIZI PER EVENTI DI CERIMONIALE</t>
  </si>
  <si>
    <t xml:space="preserve">SIENI DI ANDREINA MANCINI E C. S.A.S. </t>
  </si>
  <si>
    <t>Servizio di catering in occasione del tradizionale incontro del Presidente della Giunta regionale e del Presidente del Consiglio regionale con le prime autorità per lo scambio degli auguri di fine anno 2022</t>
  </si>
  <si>
    <t>COMUNE DI LASTRA A SIGNA</t>
  </si>
  <si>
    <t>Festa della Toscana 2021. Compartecipazione concessa al Comune di Lastra a Signa</t>
  </si>
  <si>
    <t>EVENTO SVOLTO NELL'ANNO 2022 MA RENDICONTAZIONE NON PERVENUTA</t>
  </si>
  <si>
    <t>COMUNE DI LORO CIUFFENNA</t>
  </si>
  <si>
    <t>Festa della Toscana 2021. Compartecipazione concessa al Comune di Loro Ciuffenna</t>
  </si>
  <si>
    <t>EVENTO SVOLTO NELL'ANNO 2022 MA RENDICONTAZIONE PERVENUTA NEL MESE DI FEBBRAIO 2023</t>
  </si>
  <si>
    <t>Festa della Toscana 2021. Compartecipazione concessa al Comune di Prato</t>
  </si>
  <si>
    <t>Festa della Toscana 2021. Compartecipazione concessa al Comune di Santa Maria a Monte</t>
  </si>
  <si>
    <t>UNIONE DEI COMUNI MONTANI DEL CASENTINO</t>
  </si>
  <si>
    <t>Festa della Toscana 2021. Compartecipazione concessa a Unione dei Comuni Montani del Casentino</t>
  </si>
  <si>
    <t>AREA 57 ONLUS</t>
  </si>
  <si>
    <t>Festa della Toscana 2021. Compartecipazione concessa a Area 57 Onlus</t>
  </si>
  <si>
    <t>RINUNCIA AL CONTRIBUTO PER EVENTO NON SVOLTO, CON PEC N. 2336 DEL 23/02/2023</t>
  </si>
  <si>
    <t>ASSOCIAZIONE BUTI TEATRO</t>
  </si>
  <si>
    <t>Festa della Toscana 2021. Compartecipazione concessa a Associaizone Butiteatro</t>
  </si>
  <si>
    <t>ASSOCIAZIONE CULTURALE POLIS 2001</t>
  </si>
  <si>
    <t>Festa della Toscana 2021. Compartecipazione concessa a Associaizone Culturale Polis 2001</t>
  </si>
  <si>
    <t xml:space="preserve">ASSOCIAZIONE NAZIONALE CASE DELLA MEMORIA </t>
  </si>
  <si>
    <t>Festa della Toscana 2021. Compartecipazione concessa a Associazione Nazionale Case della Memoria</t>
  </si>
  <si>
    <t>ASSOCIAZIONE GROW</t>
  </si>
  <si>
    <t>Festa della Toscana 2021. Compartecipazione concessa a Grow</t>
  </si>
  <si>
    <t>RINUNCIA AL CONTRIBUTO PER NON SVOLGIMENTOD ELL'EVENTO CON PROT 2320 DEL 22/02/2023</t>
  </si>
  <si>
    <t>ASSOCIAZIONE CULTURALE LA COMPAGNIA DELLE SEGGIOLE</t>
  </si>
  <si>
    <t>Festa della Toscana 2021. Compartecipazione concessa a Compagnia delle seggiole associazione Culturale</t>
  </si>
  <si>
    <t>RINUNCIA AL CONTRIBUTO PER NON SVOLGIMENTO DELL'EVENTO CON PEC PROT 2453 DEL 02/03/2022</t>
  </si>
  <si>
    <t>ASSOCIAZIONE CULTURALE OFFICINE PAPAGE</t>
  </si>
  <si>
    <t>Festa della Toscana 2021. Compartecipazione concessa a Officine Papage</t>
  </si>
  <si>
    <t>RINUNCIA ALL'EVENTO CON PEC N. 2114 DEL 20/02/2023</t>
  </si>
  <si>
    <t>I PENSIERI DI BO' CULTURA E TEATRO APS</t>
  </si>
  <si>
    <t>Festa della Toscana 2021. Compartecipazione concessa a Pensieri di Bo' Cultura e teatro APS</t>
  </si>
  <si>
    <t>TEATRO STUDIO ARCI APS</t>
  </si>
  <si>
    <t>Festa della Toscana 2021. Compartecipazione concessa a Teatro Studio Arci APS</t>
  </si>
  <si>
    <t>RINUNCIA ALL'EVENTO CON PEC N. 2195 DEL 24/02/2022</t>
  </si>
  <si>
    <t>CASA DEL POPOLO FUCECCHIO ONLUS</t>
  </si>
  <si>
    <t>Festa della Toscana 2021. Compartecipazione concessa a Casa del Popolo di Fucecchio Onlus</t>
  </si>
  <si>
    <t>rinuncia con protocollo pec n. 2445 del 24/02/2023</t>
  </si>
  <si>
    <t>FONDAZIONE TERRE MEDICEE</t>
  </si>
  <si>
    <t>Festa della Toscana 2021. Compartecipazione concessa a fondazione Terre Medicee</t>
  </si>
  <si>
    <t>RINUNCIA ALL'EVENTO CON PROT PEC N. 3734 DEL 28/03/2022</t>
  </si>
  <si>
    <t>Festa della Toscana 2021. Compartecipazione concessa a Fondazione TSD Comunicazioni</t>
  </si>
  <si>
    <t>RINUNCIA ALL'EVENTO CON PROT PEC N. 2104 DEL 20/02/2023</t>
  </si>
  <si>
    <t>FILARMONICA DI FIRENZE GIOACCHINO ROSSINI</t>
  </si>
  <si>
    <t>Festa della Toscana 2021. Compartecipazione concessa a Filarmonica di Firenze G. Rossini</t>
  </si>
  <si>
    <t xml:space="preserve">FONDAZIONE CANTIERE INTERNAZIONALE D'ARTE </t>
  </si>
  <si>
    <t>Festa della Toscana 2021. Compartecipazione concessa a Fondazione cantiere internazionale d'arte</t>
  </si>
  <si>
    <t>SERVIZI POSTALI E DI SPEDIZIONE</t>
  </si>
  <si>
    <t>MACCHINA AFFRANCATRICE DEL CONSIGLIO REGIONALE. PAGAMENTO IVA PRESUNTA PER SPESE DI SPEDIZIONE DELLA POSTA PER L'ANNO 2022</t>
  </si>
  <si>
    <t>Obbligazioni annualità 2022 perfezionate</t>
  </si>
  <si>
    <t>Affidamento a Poste Italiane servizio PICK UP Posta Basic Easy e Posta Pick-Up mail per 36 mesi periodo 26 gennaio 2022 – 25 gennaio 2025 - Anno 2022. GIG Y67335C59B</t>
  </si>
  <si>
    <t>Eccedenze stampa dal 01.05.2021 al 30.04.2022 e restituzione della ritenuta a garanzia dello 0,50% - Servizio di assistenza, manutenzione e locazione, di apparecchiature per la stampa digitale con annessa soluzione RPS per le esigenze del Centro Stampa del Consiglio regionale della Toscana (CIG: 646</t>
  </si>
  <si>
    <t>Obbligazioni relative al periodo considerato perfezionate</t>
  </si>
  <si>
    <t>Corrispettivo annuale a canone 01.01.2022 al 30.04.2022 - Servizio di assistenza, manutenzione e locazione, di apparecchiature per la stampa digitale con annessa soluzione RPS per le esigenze del Centro Stampa del Consiglio regionale della Toscana (CIG: 6466080A02)</t>
  </si>
  <si>
    <t>Servizio di noleggio di un modulo ad alta capacità per il sistema Nuvera e di n. 1 postazione di lavoro Freeflow con annessa assistenza tecnica. Finanziamento del corrispettivo contrattuale a canone dal 01/01/2022 al 30/4/2022 e della restituzione della ritenuta a garanzia dello 0,50%.</t>
  </si>
  <si>
    <t>Eccedenze di stampa - Noleggio hardware - tipografia ( proroga tecnica per il periodo dal 01.05.2022 al 31.12.2022)</t>
  </si>
  <si>
    <t>Noleggio modulo alta capacità - Noleggio hardware - tipografia ( proroga tecnica per il periodo dal 01.05.2022 al 31.12.2022)</t>
  </si>
  <si>
    <t>Noleggio hardware - tipografia ( proroga tecnica per il periodo dal 01.05.2022 al 31.12.2022): canone del servizio di assistenza, manutenzione e locazione</t>
  </si>
  <si>
    <t>Servizio di manutenzione, assistenza tecnica e fornitura di materiale di consumo per attrezzature varie in dotazione alla tipografia del C.R.T - COSTI SICUREZZA - PERIODO 01/01/2022-31/12/2022 (NO spesa ICT come da decreto 566 del 2021)</t>
  </si>
  <si>
    <t>Fornitura carta e cartoncino per la tipografia del C.R.anno 2022 Perego Carta S.p.A</t>
  </si>
  <si>
    <t>Carta per Uffici anno 2022 - Apaper</t>
  </si>
  <si>
    <t>contributo a favore di Comune di Castiglion Fiorentino</t>
  </si>
  <si>
    <t>In attesa integrazioni alla documentazione già trasmessa da parte del soggetto beneficiario nel rispetto di quanto previsto dal “Disciplinare dei criteri e delle modalità di concessione di contributi e linee guida sul marchio"</t>
  </si>
  <si>
    <t>Contributo a Comune di Castelfranco di Sotto per la realizzazione della pubblicazione “Dizionario della toponomastica orentanese"</t>
  </si>
  <si>
    <t>COMUNE DI CALCI</t>
  </si>
  <si>
    <t>Contributo a Comune di Calci per “Certosa Festival 2022, musica e parole per le sere d’estate”</t>
  </si>
  <si>
    <t>COMUNE DI SOVICILLE</t>
  </si>
  <si>
    <t>Concessione contributi in attuazione della deliberazione Ufficio di presidenza del 15 giugno 2022, n. 79: a favore del comune di Sovicille</t>
  </si>
  <si>
    <t>COMUNE DI CASTELNUOVO DI GARFAGNANA</t>
  </si>
  <si>
    <t>LR 4/2009, art. 1, comma1, lettera c): concessione contributi a Comune di Castelnuovo di Garfagnana</t>
  </si>
  <si>
    <t>In attesa della documentazione di cui al “Disciplinare dei criteri e delle modalità di concessione di contributi e linee guida sul marchio” ai fini della liquidazione del contributo.</t>
  </si>
  <si>
    <t>COMUNE DI FOIANO DELLA CHIANA</t>
  </si>
  <si>
    <t>L.R. n.4 del 04/02/2009, art.1, co.1, lettera c): contributo a favore del Comune di Foiano della Chiana</t>
  </si>
  <si>
    <t>COMUNE DI CAPRESE MICHELANGELO</t>
  </si>
  <si>
    <t>L.R. n.4 del 04/02/2009, art.1, co.1, lettera c): contributo a favore del Comune di Caprese Michelangelo</t>
  </si>
  <si>
    <t>COMUNE DI BORGO A MOZZANO</t>
  </si>
  <si>
    <t>L.R. n.4 del 04/02/2009, art.1, co.1, lettera c): contributo a favore del Comune di Borgo a Mozzano</t>
  </si>
  <si>
    <t>COMUNE DI SAN GIOVANNI VALDARNO</t>
  </si>
  <si>
    <t>Contributo a favore del Comune di San Giovanni Valdarno</t>
  </si>
  <si>
    <t>COMUNE DI CALENZANO</t>
  </si>
  <si>
    <t>Contributo in favore di Comune di Calenzano</t>
  </si>
  <si>
    <t>ASSOCIAZIONE CULTURALE ETEROTOPIE</t>
  </si>
  <si>
    <t>L.R. 4 febbraio 2009, n. 4 - contributo ad Associazione culturale Eterotopie per Enduring Freedom, mostra e conseguente asta benefica.</t>
  </si>
  <si>
    <t>INIZIATIVA TURISTICA APS</t>
  </si>
  <si>
    <t>Contributo a favore di Iniziativa Turistica APS per Oltre le Barriere Progetto di accessibilità integrale per le diverse disabilità motorie e sensoriali in Ostello - delibera Ufficio di Presidenza 40 del 2022</t>
  </si>
  <si>
    <t>Il soggetto ha rinunciato al contributo (prot. 15542/2022)</t>
  </si>
  <si>
    <t>ASSOCIAZIONE DI PROMOZIONE SOCIALE ATHENA</t>
  </si>
  <si>
    <t>contributo a favore di Associazione Athena</t>
  </si>
  <si>
    <t>SIENA CUORE ONLUS</t>
  </si>
  <si>
    <t>contributo a favore di Siena Cuore odv</t>
  </si>
  <si>
    <t>POLISPORTIVA ALBERGO OLIVETO ASD</t>
  </si>
  <si>
    <t>Polisportiva Albergo Oliveto</t>
  </si>
  <si>
    <t>COMITATO PROVINCIALE AICS APS MASSA CARRARA</t>
  </si>
  <si>
    <t>Contributo a favore di Comitato Provinciale AICS APS MASSA per Iniziativa "Rosa Genoni: madre del Made in Italy, pioniera nella lotta dei diritti".</t>
  </si>
  <si>
    <t>Il soggetto ha rinunciato al contributo (prot. n. 2264/2023)</t>
  </si>
  <si>
    <t>ASSOCIAZIONE CICLISTICA CASTIGLIONESE</t>
  </si>
  <si>
    <t>contributo a favore di Associazione Castiglionese per Gara Ciclistica 22° Trofeo Menci, gara ciclistica élite under 23.</t>
  </si>
  <si>
    <t xml:space="preserve">ASSOCIAZONE CULTURALE STAZIONE DI POSTA </t>
  </si>
  <si>
    <t>Contributo ad Associazione Stazione di Posta ApS per Premio Letterario Chianti 35^ edizione</t>
  </si>
  <si>
    <t>ASSOCIAZIONE CENTRO STORICO CITTÀ DI SIENA</t>
  </si>
  <si>
    <t>Contributo ad Associazione Centro Storico di Siena per "Quando le Donne vengono uccise dall’indifferenza”</t>
  </si>
  <si>
    <t>ASSOCIAZIONE CULTURALE UN FIORE PER LA FORTEZZA</t>
  </si>
  <si>
    <t>Concessione contributi in attuazione della deliberazione Ufficio di presidenza del 9 giugno 2022, n. 76: a favore di Associazione un Fiore per la Fortezza</t>
  </si>
  <si>
    <t>Concessione contributi in attuazione della deliberazione Ufficio di presidenza del 15 giugno 2022, n. 79: a favore di Associazione culturale "La Terrazza "</t>
  </si>
  <si>
    <t>CIRCOLO FESTAMBIENTE APS</t>
  </si>
  <si>
    <t>LR 4/2009, art. 1, comma1, lettera c): concessione contributi a Circolo Festambiente Aps</t>
  </si>
  <si>
    <t>G.S. NUOVO PEDALE FIGLINESE ASD</t>
  </si>
  <si>
    <t>LR 4/2009, art. 1, comma1, lettera c): concessione contributi a S. NUOVO PEDALE FIGLINESE ASD</t>
  </si>
  <si>
    <t>APS CASTEL DI CIREGLIO</t>
  </si>
  <si>
    <t>LR 4/2009, art. 1, comma1, lettera c): concessione contributi a Associazione APS Castel di Cireglio</t>
  </si>
  <si>
    <t>ASSOCIAZIONE COMMERCIANTI DEL CENTRO STORICO DI SANSEPOLCRO</t>
  </si>
  <si>
    <t>LR 4/2009, art. 1, comma1, lettera c): concessione contributi a Associazione Commercianti del centro storico di Sansepolcro</t>
  </si>
  <si>
    <t>A.S.D. POLISPORTIVA VAL DI LORETO</t>
  </si>
  <si>
    <t>LR 4/2009, art. 1, comma1, lettera c): concessione contributi a Polisportiva Val di Loreto</t>
  </si>
  <si>
    <t>ASSOCIAZIONE CULTURALE SCHOLÉ</t>
  </si>
  <si>
    <t>contributo a favore di Associazione Culturale Scholè</t>
  </si>
  <si>
    <t>ASSOCIAZIONE SCHEGGE DI MEDITERRANEO</t>
  </si>
  <si>
    <t>contributo a favore di Ass Schegge di Mediterraneo</t>
  </si>
  <si>
    <t>ASD CIRCOLO TENNIS ABBADIA SS</t>
  </si>
  <si>
    <t>Contributo a favore di ASD Circolo del Tennis Abbadia San Salvatore per 3° Torneo Giovanile "Abbadia Città delle Fiaccole".</t>
  </si>
  <si>
    <t>Riduzione dell'importo da liquidare a seguito delle verifiche effettuate ai sensi dell’art. 8 “Rendicontazione ed erogazione dei contributi” del Disciplinare.</t>
  </si>
  <si>
    <t>ASSOCIAZIONE PREMIO INTERNAZIONALE SEMPLICEMENTE DONNA</t>
  </si>
  <si>
    <t>Contributo a favore di Associazione Premio Internazionale Semplicemente Donna per 10° Premio Internazionale Semplicemente Donna</t>
  </si>
  <si>
    <t xml:space="preserve">COMITATO SAGRA DELLA VALDARBIA </t>
  </si>
  <si>
    <t>L.R. n.4 del 04/02/2009, art.1, co.1, lettera c): contributo a favore di Comitato Sagra della Valdarbia</t>
  </si>
  <si>
    <t>ASSOCIAZIONE CASTELSECCO APS</t>
  </si>
  <si>
    <t>L.R. n.4 del 04/02/2009, art.1, co.1, lettera c): contributo a favore di Castelsecco APS</t>
  </si>
  <si>
    <t>ASSOCIAZIONE TURISTICA PRO STIA APS</t>
  </si>
  <si>
    <t>L.R. n.4 del 04/02/2009, art.1, co.1, lettera c): contributo a favore di Associazione Turistica Pro Stia APS</t>
  </si>
  <si>
    <t>LIBROPOLIS APS</t>
  </si>
  <si>
    <t>L.R. n.4 del 04/02/2009, art.1, co.1, lettera c): contributo a favore di Libropolis APS</t>
  </si>
  <si>
    <t>PRO LOCO TERRANUOVA</t>
  </si>
  <si>
    <t>L.R. n.4 del 04/02/2009, art.1, co.1, lettera c): contributo a favore di Pro Loco Terranuova Bracciolini</t>
  </si>
  <si>
    <t>A.S.D.. ASI ASSOCIAZIONI SPORTIVE ITALIANE - PISTOIA</t>
  </si>
  <si>
    <t>L.R. n.4 del 04/02/2009, art.1, co.1, lettera c): contributo a favore di ASD ASI Associazioni sportive italiane comitato di PISTOIA</t>
  </si>
  <si>
    <t>ENTE MUSICALE E CULTURALE FILARMONICA “G. PUCCINI”</t>
  </si>
  <si>
    <t>L.R. n.4 del 04/02/2009, art.1, co.1, lettera c): contributo a favore di Ente Musicale e Culturale Filarmonica "G. Puccini"</t>
  </si>
  <si>
    <t>TENNIS CLUB SINALUNGA ASD</t>
  </si>
  <si>
    <t>L.R. n.4 del 04/02/2009, art.1, co.1, lettera c): contributo a favore di Tennis Club Sinalunga ASD</t>
  </si>
  <si>
    <t>ASSOCIAZIONE DI STUDI STORICI ELIO CONTI</t>
  </si>
  <si>
    <t>L.R. n.4 del 04/02/2009, art.1, co.1, lettera c): contributo a favore di Associazione studi storici Elio Conti</t>
  </si>
  <si>
    <t>In attesa documentazione come da “Disciplinare dei criteri e delle modalità di concessione di contributi e linee guida sul marchio” ai fini della liquidazione del contributo.</t>
  </si>
  <si>
    <t>FONDAZIONE LUCCA SVILUPPO</t>
  </si>
  <si>
    <t>L.R. n.4 del 04/02/2009, art.1, co.1, lettera c): contributo a favore di Fondazione Lucca Sviluppo</t>
  </si>
  <si>
    <t>MIRCO UNGARETTI ONLUS</t>
  </si>
  <si>
    <t>L.R. n.4 del 04/02/2009, art.1, co.1, lettera c): contributo a favore di Mirco Ungaretti onlus</t>
  </si>
  <si>
    <t>CIRCOLO CULTURALE GINO SEVERINI</t>
  </si>
  <si>
    <t>Contributo in favore di Circolo Culturale Gino Severini</t>
  </si>
  <si>
    <t>ASSOCIAZIONE CULTURALE VENTI D'ARTE APS</t>
  </si>
  <si>
    <t>Contributo in favore di Venti d'arte aps</t>
  </si>
  <si>
    <t>In attesa della documentazione come da “Disciplinare dei criteri e delle modalità di concessione di contributi e linee guida sul marchio” ai fini della liquidazione del contributo.</t>
  </si>
  <si>
    <t>ASSOCIAZIONE NO PROFIT EVENTI SUL FRIGIDO</t>
  </si>
  <si>
    <t>Contributo in favore di Associazione Eventi sul Frigido</t>
  </si>
  <si>
    <t>ASD NUOVA SOCIETÀ POLISPORTIVA CHIUSI</t>
  </si>
  <si>
    <t>Contributo in favore di ASD Nuova Società Polisportiva Chiusi</t>
  </si>
  <si>
    <t>ARCIDOCESI DI FIRENZE VICARIATO DI SAN GIOVANNI-PARROCCHIA NOSTRA SIGNORA DEL SACRO CUORE</t>
  </si>
  <si>
    <t>LR 4/2009 - Impegno di spesa in favore di Parrocchia Nostra Signora del Sacro Cuore</t>
  </si>
  <si>
    <t>ASSOCIAZONE CULTURALE IL MOSAICO</t>
  </si>
  <si>
    <t>LR 4/2009 - Impegno di spesa in favore di Associazione Culturale Il Mosaico</t>
  </si>
  <si>
    <t>BANCO ALIMENTARE DELLA TOSCANA ONLUS</t>
  </si>
  <si>
    <t>LR 4/2009 - Impegno di spesa in favore di Associazione Banco Alimentare della Toscana onlus</t>
  </si>
  <si>
    <t>ASSOCIAZIONE DI FEDELI COMPAGNIA DI SAN RANIERI ARCIDIOCESI DI PISA</t>
  </si>
  <si>
    <t>LR 4/2009 - Impegno di spesa in favore Compagnia di San Ranieri</t>
  </si>
  <si>
    <t>ASP FRATERNITA DEI LAICI</t>
  </si>
  <si>
    <t>LR 4/2009 - Impegno di spesa in favore di Fraternita dei Laici</t>
  </si>
  <si>
    <t>UNITRE BARGA</t>
  </si>
  <si>
    <t>LR 4/2009 - Impegno di spesa in favore di UNITRE – Università della terza età (sede di Barga)</t>
  </si>
  <si>
    <t>LR 4/2009 - Impegno di spesa in favore di A.S.D.Unione Polisportiva Policiano</t>
  </si>
  <si>
    <t>ASSOCIAZIONE PER IL CENTRO STORICO DI EMPOLI</t>
  </si>
  <si>
    <t>LR 4/2009 - Impegno di spesa in favore di Associazione per il centro storico di Empoli</t>
  </si>
  <si>
    <t>L'ALVEARE APS</t>
  </si>
  <si>
    <t>LR 4/2009 - Impegno di spesa in favore di L'Alveare Aps</t>
  </si>
  <si>
    <t>MUS.E</t>
  </si>
  <si>
    <t>LR 4/2009 - Impegno di spesa in favore di MUS.E Musei Eventi</t>
  </si>
  <si>
    <t>PRO LOCO BAGNI DI LUCCA</t>
  </si>
  <si>
    <t>LR 4/2009 - Impegno di spesa in favore di Associazione Pro Loco Bagni di Lucca</t>
  </si>
  <si>
    <t>FRATERNITA DI MISERICORDIA DI SAN MINIATO BASSO ODV</t>
  </si>
  <si>
    <t>LR 4/2009 - Impegno di spesa in favore di Fraternita di Misericordia di San Miniato Basso</t>
  </si>
  <si>
    <t>FESTA DELLA TOSCANA L.R 46/2015 - ACQUISTO GIORNALI E PUBBLICAZIONI</t>
  </si>
  <si>
    <t>BALDINI+CASTOLDI</t>
  </si>
  <si>
    <t>Impegno di spesa a favore della Casa Editrice Baldini+Castoldi s.r.l. di Milano per l'acquisto di n. 67 copie del volume "A mano disarmata" di Federica Angeli nell'ambito della FdT 2022</t>
  </si>
  <si>
    <t>Fornitura non eseguita</t>
  </si>
  <si>
    <t>Capodanno dell'Annunciazione 2022. Compartecipazione a favore dell'Unione dei Comuni Montani del Casentino</t>
  </si>
  <si>
    <t>EVENTO SVOLTO NELL'ANNO 2022 MA RENDICONTAZIONE PERVENUTA NEL FEBBRAIO 2023</t>
  </si>
  <si>
    <t>COMUNE DI REGGELLO</t>
  </si>
  <si>
    <t>Trasformazione prenotazione in impegno di spesa a seguito dell'avvenuta sottoscrizione dell'Accordo di collaborazione tra il Consiglio regionale e il Comune di Reggello (FI) per la realizzazione in comune di eventi celebrativi su Masaccio</t>
  </si>
  <si>
    <t>EVENTO REALIZZATO NELL'ANNO 2022 MA RENDICONTAZIONE ANCORA NON PRESENTATA. l'ACCORDO SIGLATO TRA IL CRT E IL COMUNE DI REGGELLO PREVEDE CHE LA LIQUIDAZIONE DELLA SECONDA TRANCHE DEBBA AVVENIRE SOLO DOPO PRESENTAZIONE DELLA RENDICONTAZIONE</t>
  </si>
  <si>
    <t>Accordo di collaborazione fra Consiglio Regionale della Toscana e ASP Fraternita dei Laici nell'ambito delle Personalità storiche della Toscana</t>
  </si>
  <si>
    <t>COMUNE DI MONTEPULCIANO</t>
  </si>
  <si>
    <t>Compartecipazione economica concessa nell'ambito del bando "Giornata degli Etruschi" 2022 al Comune di Montepulciano</t>
  </si>
  <si>
    <t>RINUNCIA AL CONTRIBUTO CON PEC N. 14176 DEL 07/11/2022</t>
  </si>
  <si>
    <t>Compartecipazione economica concessa nell'ambito del bando "Giornata degli Etruschi" 2022 al Comune di Volterra</t>
  </si>
  <si>
    <t>Compartecipazione economica concessa nell'ambito del bando "Giornata degli Etruschi" 2022 al Comune di Isola del Giglio</t>
  </si>
  <si>
    <t>COMUNE DI FIGLINE E INCISA VALDARNO</t>
  </si>
  <si>
    <t>Compartecipazione economica concessa nell'ambito del bando "Giornata degli Etruschi" 2022 al Comune di Figline e Incisa Valdarno</t>
  </si>
  <si>
    <t>Compartecipazione economica concessa nell'ambito del bando "Giornata degli Etruschi" 2022 al Comune di Grosseto</t>
  </si>
  <si>
    <t>PROVINCIA DI LIVORNO</t>
  </si>
  <si>
    <t>Compartecipazione economica concessa nell'ambito del bando "Giornata degli Etruschi" 2022 alla Provincia di Livorno</t>
  </si>
  <si>
    <t>Compartecipazione economica concessa nell'ambito del bando "Giornata degli Etruschi" 2022 al Comune di Castiglione della Pescaia</t>
  </si>
  <si>
    <t>Compartecipazione economica concessa nell'ambito del bando "Giornata degli Etruschi" 2022 al Comune di Cecina</t>
  </si>
  <si>
    <t>COMUNE DI CERTALDO</t>
  </si>
  <si>
    <t>Compartecipazione economica concessa nell'ambito del bando "Giornata degli Etruschi" 2022 al Comune di Certaldo</t>
  </si>
  <si>
    <t>COMUNE DI CASTELLINA IN CHIANTI</t>
  </si>
  <si>
    <t>Compartecipazione economica concessa nell'ambito del bando "Giornata degli Etruschi" 2022 al Comune di Castellina in Chianti</t>
  </si>
  <si>
    <t>RINUNCIA AL CONTRIBUTO CON PEC N. 2362 DEL 23/02/2023</t>
  </si>
  <si>
    <t>COMUNE DI BUTI</t>
  </si>
  <si>
    <t>Compartecipazione economica concessa nell'ambito del bando "Giornata degli Etruschi" 2022 al Comune di Buti</t>
  </si>
  <si>
    <t>CHORUS INSIDE TOSCANA APS ETS</t>
  </si>
  <si>
    <t>Capodanno dell'Annunciazione 2022. Compartecipazione a favore di Chorus Inside Toscana APS</t>
  </si>
  <si>
    <t>ASSOCIAZIONE PICCOLO CORO MELOGRANO</t>
  </si>
  <si>
    <t>Capodanno dell'Annunciazione 2022. Compartecipazione a favore di Associaizone Piccolo Coro del Melograno</t>
  </si>
  <si>
    <t>EVENTO SVOLTO NELL'ANNO 2022 MA RENDICONTAZIONE PERVENUTA A FEBBRAIO 2023</t>
  </si>
  <si>
    <t>FONDAZIONE AGLAIA</t>
  </si>
  <si>
    <t>Capodanno dell'Annunciazione 2022. Compartecipazione a favore di Fondazione Aglaia</t>
  </si>
  <si>
    <t>Capodanno dell'Annunciazione 2022. Compartecipazione a favore di Fondaizone TSD Comunicaizoni</t>
  </si>
  <si>
    <t>RINUNCIA AL CONTRIBUTOCON PEC N. 2116 DEL 20/02/2023</t>
  </si>
  <si>
    <t>Capodanno dell'Annunciaizone 2022. Compartecipazione a favore di Asosciaizone Butiteatro</t>
  </si>
  <si>
    <t>EVENTI ISTITUZIONALI - SERVIZI</t>
  </si>
  <si>
    <t>ABCU SRL</t>
  </si>
  <si>
    <t>Affidamento diretto a ABCU srl di Abetone - Cutigliano dell'organizzazione di un evento commemorativo della figura di Zeno Colò il prossimo 8 dicembre 2022 in località Abetone (PT)</t>
  </si>
  <si>
    <t>SERVIZIO PER ALLESTIMENTO MOSTRE ED ESPOSIZIONI</t>
  </si>
  <si>
    <t xml:space="preserve">FONDAZIONE ALINARI PER LA FOTOGRAFIA – FAF </t>
  </si>
  <si>
    <t>Mostra fotografica “Attorno alla Shoah – fotografie e memoria” - diritti di riproduzione di n. 9 immagini di proprietà degli Archivi Roger-Viollet, Topfoto, World History Archive.</t>
  </si>
  <si>
    <t>Imp. reimputato n. 855/2021 decreto n. 439/2021 Adesione alla convenzione Consip per fornitura dei servizi di gestione e assistenza alle centrali telefoniche, server, reti e cablaggio, service desk e presidio sistemistico - periodo 31/07-31/12/2021. AVANZO - AULA</t>
  </si>
  <si>
    <t>Imp. reimputato n. 882/2021 decreto n. 485/2021 Contratto di adesione alla convenzione Consip , CIG : 65297529CE - CIG derivato: 7055937768. Modifica contrattuale. AVANZO - NUOVA SALA CED</t>
  </si>
  <si>
    <t>Imp. reimputato n. 1293/2021 decreto n. 936/2021 Esecuzione in via d’urgenza dell’affidamento a Telecom Italia S.p.A. relativo all’acquisizione di un sistema integrato hardware e software di postazioni multimediali e microfoniche dei Consiglieri. Servizi a supporto delle postazioni. AVANZO</t>
  </si>
  <si>
    <t>Fornitura di beni e servizi per la gestione integrata delle Postazioni di Lavoro (PdL) costituite da personal computer, stampanti e dispositivi aggiuntivi</t>
  </si>
  <si>
    <t>La fornitura verrà effettuata nell'esercizio 2023, a seguito del blocco degli ordinativi per aggiornamento dei listini (convenzione di Giunta - START)</t>
  </si>
  <si>
    <t>ITECH PROJECTS &amp; CONSULTING SRL</t>
  </si>
  <si>
    <t>Acquisto di n.1 Server HPE 128Gb memoria RAM e di n.24 Kit Memoria Registrata Smart HPE 32 GB.</t>
  </si>
  <si>
    <t>La fornitura verrà completata nell'esercizio 2023</t>
  </si>
  <si>
    <t>Adesione al contratto di GR “Fornitura di beni e servizi per la gestione integrata delle Postazioni di Lavoro (PdL) costituite da personal computer, stampanti e dispositivi aggiuntivi” tra Regione Toscana e RTI FLEETeam 2020L1</t>
  </si>
  <si>
    <t>TRASFERIMENTI A FONDAZIONE SISTEMA TOSCANA PER ATTIVITA DI COMUNICAZIONE ISTITUZIONALE</t>
  </si>
  <si>
    <t>FONDAZIONE SISTEMA TOSCANA</t>
  </si>
  <si>
    <t>Trasformazione prenotazione di spesa n. 202238/2022 assunta con decreto dirigenziale n. 488 del 30/6/2022 a seguito sottoscrizione della Convenzione operativa tra Regione Toscana- Consiglio regionale e Fondazione Sistema Toscana attività II semestre 2022</t>
  </si>
  <si>
    <t>Imp. reimputato n. 881/2021 decreto n. 485/2021 : Contratto di adesione alla convenzione Consip , CIG : 65297529CE - CIG derivato: 7055937768. Modifica contrattuale. AVANZO NUOVA SALA CED</t>
  </si>
  <si>
    <t>Adesione alla convenzione Consip per fornitura dei servizi di gestione e assistenza alle centrali telefoniche, server, reti e cablaggio, service desk e presidio sistemistico - periodo 31/07-31/12/2021</t>
  </si>
  <si>
    <t>: Contratto di adesione alla convenzione Consip , CIG : 65297529CE - CIG derivato: 7055937768. Modifica contrattuale.</t>
  </si>
  <si>
    <t>Imp. reimputato n. 1306/2021 decreto n. 967/2021 Acquisto di un sistema integrato hardware e software per l'’aula consiliare con sistema di voto elettronico ibrido e postazioni multimediali e microfoniche dei consiglieri”. Autorizzazione al quinto d’obbligo.- Assunzione impegno di spesa.</t>
  </si>
  <si>
    <t>Minore spesa. Le fatture 2800011048, 2800011049, 2800011050, emesse nel 2022 a conguaglio per i servizi non ricompresi nella tariffa flat, e la nota di credito 2800011055, esauriscono il servizio per le annualità 2019-2020-2021.</t>
  </si>
  <si>
    <t>Servizi di telefonia fissa - gruppi consiliari - quota a carico dei gruppi consiliari - per il periodo dal 1 gennaio 2022 fino al 2 ottobre 2022</t>
  </si>
  <si>
    <t>Servizi di telefonia fissa per la struttura consiliare dal 1 gennaio 2022 fino al 2 ottobre 2022-Proroga scadenza al 3 ottobre 2023 con decreto 708 del 22.9.2022</t>
  </si>
  <si>
    <t>Servizi di telefonia fissa - gruppi consiliari - a carico del Consiglio regionale - per il periodo dal 1 gennaio 2022 fino al 2 ottobre 2022</t>
  </si>
  <si>
    <t>Minore spesa. Contratto chiuso.</t>
  </si>
  <si>
    <t>Adesione a convenzione Consip TM8 “Telefonia mobile 8” con Telecom Italia S.p.A. per la fornitura di n. 50 Sim dati . Assunzione impegno di spesa - CIG derivato Y1D364D05E periodo dal 15 maggio 2022 al 16 novembre 2022-Proroga al 16.5.2023 con decreto 825 del 27.10.22</t>
  </si>
  <si>
    <t>ADESIONE CONVENZIONE CONSIP TM8 - quota a carico dei Consiglieri - PERIODO 01/01-16/11/2022 - Con decreto 825 del 2022 Differimento del termine di scadenza dei contratti attuativi relativi alla Convezione Consip “TM8”, dal 17 novembre 2022 al 16 maggio 2023</t>
  </si>
  <si>
    <t>ADESIONE CONVENZIONE CONSIP TM8 - servizi di telefonia mobile per i Consiglieri regionali - PERIODO 01/01-16/11/2022 - Con decreto 825 del 2022 Differimento del termine di scadenza dei contratti attuativi relativi alla Convezione Consip “TM8”, dal 17 novembre 2022 al 16 maggio 2023</t>
  </si>
  <si>
    <t>ADESIONE CONVENZIONE CONSIP TM8 - servizi di telefonia mobile per il personale dipendente autorizzato - PERIODO 01/01-16/11/2022 - Con decreto 825 del 2022 Differimento del termine di scadenza dei contratti attuativi relativi alla Convezione Consip “TM8”, dal 17 novembre 2022 al 16 maggio 2023</t>
  </si>
  <si>
    <t>impegno di spesa per adesione a convenzione Consip TM8 “Telefonia mobile 8” per la fornitura di n. 44 pacchetti comprensivi di Sim dati e noleggio tablet abbinati - periodo 01/01-19/05/2022)</t>
  </si>
  <si>
    <t>Adesione alla proroga del contratto di GR stipulato con Telecom Italia S.p.A. per la fornitura dei servizi di SPC-RTRT dal 1 /10/22 al 18/08/2023 e relativi impegni di spesa.</t>
  </si>
  <si>
    <t>Minore spesa. Arrotondamenti</t>
  </si>
  <si>
    <t>ELETTROSERVIZI</t>
  </si>
  <si>
    <t>Acquisto tramite MEPA, di materiale informatico vario per le postazioni di lavoro e per gli uffici del Consiglio regionale.</t>
  </si>
  <si>
    <t>ADPARTNERS SRL</t>
  </si>
  <si>
    <t>La fornitura di beni e servizi è stata erogata e liquidata nel 2021</t>
  </si>
  <si>
    <t>Adesione a Convenzione di Giunta per servizi per la fornitura di beni e servizi per la gestione integrata delle Postazioni di Lavoro (PdL) costituite da personal computer, stampanti e dispositivi aggiuntivi - periodo: 01/01/31/12/2022</t>
  </si>
  <si>
    <t xml:space="preserve">Per coprire giornate di sviluppo per aggiornamenti/migrazioni di applicazioni obsolete </t>
  </si>
  <si>
    <t>Beni e servizi resi nell'esercizio precedente (una parte è già fatturata, la restante parte è da fatturare)</t>
  </si>
  <si>
    <t>GESTIONE ASSISTENZA E MANUTENZIONE HARDWARE E SOFTWARE</t>
  </si>
  <si>
    <t>Affidamento a G.P.I. Spa mediante MEPA del servizio di assistenza al software di gestione del sistema di protocollo - periodo 1/07/2020-30/06/2022 (CIG Y862D56A81) - CESSIONE DEL CREDITO ordinativo del 30/06/2020 alla società di factoring Factorit S.p.A decreto 544 del 4/9/2020</t>
  </si>
  <si>
    <t>La fornitura di beni e servizi è stata erogata e liquidata nel precedente esercizio</t>
  </si>
  <si>
    <t>Acquisto mediante MEPA del servizio Google workspace.Periodo dal 1/11/2022 al 31/10/2023 (decreto 56 del 24.01.2022 atto di fusione per incorporazione e trasferimento impegno al fornitore Noovle SPA)</t>
  </si>
  <si>
    <t>GM PROJECT S.R.L.S.</t>
  </si>
  <si>
    <t>Affidamento diretto fornitura di attrezzatura hardware per l’implementazione della tecnologia RFID nella gestione inventariale dei beni mobilie dei relativi servizi di manutenzione per 5 anni</t>
  </si>
  <si>
    <t>L'avvio del servizio di assistenza è slittato al 2023 in seguito alla consegna ritardata di alcuni beni</t>
  </si>
  <si>
    <t>BEELIVEIT</t>
  </si>
  <si>
    <t>Acquisto servizio applicativo unificato per la gestione coordinata degli adempimenti Anac, amministrazione trasparente e programmazione biennale di servizi e forniture. Assunzione impegni di spesa (periodo 3/10/2022 - 31/12/2022)</t>
  </si>
  <si>
    <t>PMB TECNO</t>
  </si>
  <si>
    <t>Servizio di manutenzione del software per l’implementazione della tecnologia RFID per il Consiglio regionale. Durata affidamento: 5 anni dalla data di collaudo del software - sottoscrizione del contratto: 13.10.2022</t>
  </si>
  <si>
    <t>Il software è stato collaudato il 30/12/2022 e l'avvio del servizio di manutenzione ordinaria è slittato al 2023</t>
  </si>
  <si>
    <t>Acquisto tramite MEPA di un servizio annuale di manutenzione ordinaria relativa al software di gestione dell’inventario dei beni mobili consiliari e del portale delle richieste di assistenza, dal 1° novembre 2022 al 31 ottobre 2023.</t>
  </si>
  <si>
    <t>Copyworld S.p.a.</t>
  </si>
  <si>
    <t>Acquisto, tramite MEPA, di attrezzature multimediali per la sala conferenze Expo Comuni, servizio di assistenza software e di noleggio di pannelli multimediali per le sale del Consiglio della Regione Toscana</t>
  </si>
  <si>
    <t>CEDAT 85 SRL</t>
  </si>
  <si>
    <t>Assistenza e manutenzione Full risk e servizio di indicizzazione relativo all'affidamento per la fornitura di soluzioni per trascrizioni ed indicizzazioni semantiche automatiche ed elaborazione video multimediale per le sedute d’aula e delle commissioni del Consiglio Regionale della Toscana - dura</t>
  </si>
  <si>
    <t>RTI Fastweb S.p.A.- Maticmind S.p.A.</t>
  </si>
  <si>
    <t>Proroga tecnica del contratto di adesione alla convenzione Consip “Servizi di gestione e manutenzione di sistemi IP e postazioni di lavoro per le Pubbliche Amministrazioni” - Lotto 4, affidata all’RTI Fastweb S.p.A.- Maticmind S.p.A., per la gestione apparati di sicurezza, dal 1° maggio 2022</t>
  </si>
  <si>
    <t>Proroga tecnica del contratto di adesione alla convenzione Consip per servizi SGM affidata all’RTI Fastweb S.p.A.- Maticmind S.p.A., dal 1 novembre al 31 dicembre 2022. Assunzione dei relativi impegni di spesa.</t>
  </si>
  <si>
    <t>Proroga tecnica del contratto di adesione alla convenzione Consip “Servizi di gestione e manutenzione di sistemi IP e postazioni di lavoro per le Pubbliche Amministrazioni” - Lotto 4, affidata all’RTI Fastweb S.p.A.- Maticmind S.p.A., per la gestione manutenzione reti locali e interventi sul c</t>
  </si>
  <si>
    <t>Proroga tecnica del contratto di adesione alla convenzione Consip per servizi SGM affidata all’RTI Fastweb S.p.A.- Maticmind S.p.A., dal 1 novembre 2022 al 31 dicembre 2022. Assunzione dei relativi impegni di spesa.</t>
  </si>
  <si>
    <t>MANTENUTI ERRONEAMENTE PER 0,50</t>
  </si>
  <si>
    <t>Adesione alla convenzione Consip “Servizi di print &amp; copy management 3” . Periodo 01.01.2022-31.12.2022 - Durata contrattuale fino al 1 agosto 2026</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</si>
  <si>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t>
  </si>
  <si>
    <t>Servizio di noleggio tramite MEPA 4 fotocopiatrici a colori Xerox dal 1 febbraio 2022 al 31 gennaio 2023 - Canone</t>
  </si>
  <si>
    <t>Servizio di noleggio tramite MEPA 4 fotocopiatrici a colori Xerox annualità 2022 - Pacchetto eventuali copie eccedenti</t>
  </si>
  <si>
    <t>Acquisto soluzioni di sicurezza del sistema informatico del Consiglio regionale. CIG Y823462586. anno 2022</t>
  </si>
  <si>
    <t>GROWENS</t>
  </si>
  <si>
    <t>Acquisto licenza software per gestione ed invio newsletter del Consiglio Regionale. Periodo 31/12/2022-30/12/2023 - PAGAMENTO ANTICIPATO</t>
  </si>
  <si>
    <t>Adesione alla convenzione Consip denominata “Microsoft Enterprise Agreement 7”, Convenzione per la fornitura di licenze d’uso "Enterprise Agreement" di software Microsoft, per le strutture consiliari</t>
  </si>
  <si>
    <t>Beni e servizi resi nell'esercizio precedente per i quali la fattura è stata rifiutata per errori nell'attribuzione degli importi e  il dirigente dichiara che la spesa è liquida ed esigibile</t>
  </si>
  <si>
    <t>Cancellazione residuo - Riconoscimento di una passività pregressa ai sensi art. 32 del RIAC - Nuovo impegno sull'esercizio 2023 per la restituzione della ritenuta a garanzia dello 0,50% - vedi decreto n.108/2023</t>
  </si>
  <si>
    <t>Servizio di agenzia di stampa per notiziario regionale e nazionale in lingua italiana - anno 2021 per mesi 12</t>
  </si>
  <si>
    <t>TOSCANA MEDIA CHANNEL SRL</t>
  </si>
  <si>
    <t>Affidamento diretto tramite Mercato elettronico della Pubblica amministrazione (MEPA) dell’abbonamento al servizio “Toscana Videoclip” fornito da Toscana Media Channel S.r.l. - CIG 9103845A8C</t>
  </si>
  <si>
    <t>Servizio di agenzia di stampa per notiziario regionale e nazionale in lingua italiana - anno 2022 per mesi 4</t>
  </si>
  <si>
    <t>Proroga contratto CIG 7522980F79 (Lotto 2) DAL 1 MAGGIO AL 31 AGOSTO 2022</t>
  </si>
  <si>
    <t>Abbonamento al Notiziario Globale per 12 mesi Adnkronos CIG ZBE34C8487 , per un importo complessivo di euro 28.800,00 oltre iva 4% con attivazione dell’abbonamento a partire dalla comunicazione delle informazioni relative all’avvenuto impegno e stipulazione del contratto in data 15/04/2022 (DECO</t>
  </si>
  <si>
    <t>ASKANEWS SPA</t>
  </si>
  <si>
    <t>Abbonamento al Notiziario Generale Multimediale. Affidamento ai sensi dell’art. 63, comma 2, lettera b) del D.Lgs. 50/2016 all’agenzia Askanews per 12 mesi. CIG Z2B34C8420 - attivazione dell’abbonamento a partire dalla comunicazione delle informazioni relative all’avvenuto impegno di spesa.</t>
  </si>
  <si>
    <t>AGENZIA GIORNALISTICA ITALIA S.P.A. - AGI</t>
  </si>
  <si>
    <t>Abbonamento al Notiziario Globale e Notiziario Regionale Toscana per 12 mesi , CIG ZBF34C84CC, per un importo complessivo di euro 27.692,31 oltre iva 4% attivazione dell’abbonamento a partire dalla comunicazione dell'avvenuto impegno di spesa - stipula contratto 14.4.2022.</t>
  </si>
  <si>
    <t>trasformazione prenotazione in impegno per servizio di Agenzia Dire dal 1 settembre 2022 al 31 dicembre 2022</t>
  </si>
  <si>
    <t>Abbonamento al Notiziario Nazionale Multimediale (Sanità, Welfare, Ambiente, Economia e Sviluppo, Politiche del Lavoro, Cultura e Spettacoli) - CIG ZAF32CACCA - dal 1/1/2022 a 22/11/2022</t>
  </si>
  <si>
    <t>Servizio di Agenzia Italpress periodo 13 mesi dal 23 novembre 2022 al 31 dicembre 2023 stipulazione del contratto in data 11/11/2022- Impegno di spesa periodo 22 novembre-31 dicembre 2022</t>
  </si>
  <si>
    <t>Abbonamento Ansa 2022. CIG:88758918F5 periodo dal 1 gennaio 2022 - 31 dicembre 2022 (vedi decreto 85 del 10.02.2022)</t>
  </si>
  <si>
    <t>Contributo Media Group</t>
  </si>
  <si>
    <t>Contributo Canale 50</t>
  </si>
  <si>
    <t>Contributo Teletruria</t>
  </si>
  <si>
    <t>Contributo Toscana TV</t>
  </si>
  <si>
    <t>In economia</t>
  </si>
  <si>
    <t>Contributo TV Libera</t>
  </si>
  <si>
    <t>Contributo Telegranducato</t>
  </si>
  <si>
    <t>Contributo Telemaremma</t>
  </si>
  <si>
    <t>Contributo Tele Iride</t>
  </si>
  <si>
    <t>Contributo Radio Siena TV</t>
  </si>
  <si>
    <t>Contributo TVR TeleItalia</t>
  </si>
  <si>
    <t>Contributo Noi TV</t>
  </si>
  <si>
    <t>Contributo TV1</t>
  </si>
  <si>
    <t>Contributo Sesta Rete</t>
  </si>
  <si>
    <t>Contributo TV Prato</t>
  </si>
  <si>
    <t>Contributo RTV38</t>
  </si>
  <si>
    <t>Cancellazione residuo - Rimodulazione finanziamento in bilancio per la restituzione della ritenuta a garanzia dello 0,50% - cifra impegnata sull'esercizio di competenza - vedi decreto n. 76/2023</t>
  </si>
  <si>
    <t>Servizio di “monitoring”. Impegno di spesa anno 2022 - EX CIG: 8677939DCD vedi DECRETO 151/2021 - poi modificato con decreto 412 del 18.06.2021 CIG 8677939DCB</t>
  </si>
  <si>
    <t>servizio di posta elettronica certificata in uso al consiglio regionale e al difensore civico. Durata 48 mesi dalla data di avvio degli ordinativi (periodo dall'1.03.2020 al 28.02.2024</t>
  </si>
  <si>
    <t>Adesione al contratto di Giunta regionale per il Servizio di progettazione, realizzazione, gestione operativa e sviluppo evolutivo di un Sistema Cloud della Toscana (SCT) - CIG madre 7154112FF8 - CIG derivato Y2230BB526.- dal 1 marzo 2021 per 12 mesi-Progetto TLC20DNXvers.1</t>
  </si>
  <si>
    <t>Adesione al contratto di Giunta regionale per il Servizio di progettazione, realizzazione, gestione operativa e sviluppo evolutivo di un Sistema Cloud della Toscana (SCT) - CIG madre 7154112FF8 - CIG derivato Y4630BB411. Periodo 1/03/2021-31/12/2021-Progetto TLC20JH5Vers.2</t>
  </si>
  <si>
    <t>Minore spesa per prestazione non richiesta</t>
  </si>
  <si>
    <t>Adesione al contratto di Giunta regionale per il Servizio di progettazione, realizzazione, gestione operativa e sviluppo evolutivo di un Sistema Cloud della Toscana (SCT) - CIG madre 7154112FF8 - CIG derivato Y2230BB526. Assunzione impegno</t>
  </si>
  <si>
    <t>Adesione al contratto di Giunta regionale per il Servizio di progettazione, realizzazione, gestione operativa e sviluppo evolutivo di un Sistema Cloud della Toscana (SCT) - CIG madre 7154112FF8 - CIG derivato Y4630BB411. Anno 2022.</t>
  </si>
  <si>
    <t>Proroga tecnica del contratto di adesione alla convenzione Consip “Servizi di gestione e manutenzione di sistemi IP e postazioni di lavoro per le Pubbliche Amministrazioni” - Lotto 4, affidata all’RTI Fastweb S.p.A.- Maticmind S.p.A., per la gestione e manutenzione server servizio desk e presi</t>
  </si>
  <si>
    <t>Gestione e manutenzione server, servizio desk e presidio - Proroga tecnica del contratto di adesione alla Convenzione Consip SGM - Lotto 4, affidata a RTI Fastweb S.p.A.- Maticmind S.p.A. dal 1/05/2021 al 30/04/2022. CIG originario: 65297529CE - CIG derivato: 7055937768. Impegni di spesa</t>
  </si>
  <si>
    <t>Proroga tecnica del contratto di adesione alla convenzione Consip “Servizi di gestione e manutenzione di sistemi IP e postazioni di lavoro per le Pubbliche Amministrazioni” - Lotto 4, affidata all’RTI Fastweb S.p.A.- Maticmind S.p.A., per la gestione e manutenzione centrali telefoniche, dal 1</t>
  </si>
  <si>
    <t>Servizio di manutenzione e monitoraggio su tutta la rete in fibra ottica del Consiglio regionale: Palazzo del Pegaso, Palazzo Bastogi e Palazzo Cerretani - Periodo: 1 giugno 2022 - 31 maggio 2025.</t>
  </si>
  <si>
    <t>Acquisto mediante MEPA del servizio di assistenza biennale all’impianto di videosorveglianza installato presso le sedi consiliari 1 luglio 2022-30 giugno 2024 - impegno per annualità 2022 (1° luglio 2022 - 31 dicembre 2022)</t>
  </si>
  <si>
    <t>Gestione e manutenzione centrali telefoniche - Proroga tecnica del contratto di adesione alla Convenzione Consip SGM - Lotto 4, affidata a RTI Fastweb S.p.A.- Maticmind S.p.A. dal 1/05/2021 al 30/04/2022. CIG originario: 65297529CE - CIG derivato: 7055937768. Impegni di spes</t>
  </si>
  <si>
    <t>COMUNICAZIONE FESTA DELLA TOSCANA - L.R. 46/2015</t>
  </si>
  <si>
    <t>TOSCANA OGGI SOCIETÀ COOPERATIVA</t>
  </si>
  <si>
    <t>Realizzazione campagna di comunicazione Festa della Toscana edizione 2022 - Toscana Oggi (CIG: ZD338A65BD)</t>
  </si>
  <si>
    <t>Da economizzare per fattura di importo inferiore di 0,01 centesimi rispetto all'impegno</t>
  </si>
  <si>
    <t>Acquisto tramite MEPA di servizi di manutenzione evolutiva per Cmdbuild relativa al software di gestione dell’inventario dei beni mobili consiliari dalla società Tecnoteca S.r.l., ai sensi dell’art. 1, comma 2, lett. a) della legge 120/2020, e assunzione del relativo impegno di spesa. CIG: Y233</t>
  </si>
  <si>
    <t>DINAMO SRL</t>
  </si>
  <si>
    <t>Affidamento per la fornitura di giornate di manutenzione evolutiva per la piattaforma di digitalizzazione dei flussi informativi del CRT. Assunzione impegni di spesa. CIG: 927272920B.</t>
  </si>
  <si>
    <t>La fornitura verrà effettuata nell'esercizio 2023</t>
  </si>
  <si>
    <t>Convenzione Operativa tra il Consiglio regionale della Toscana e Sviluppo Toscana S.p.A. per la realizzazione delle attività di manutenzione evolutiva relativa al “BANDO PREMIO INNOVAZIONE TOSCANA 2022”</t>
  </si>
  <si>
    <t>Acquisto software per l’implementazione della tecnologia RFID per il Consiglio regionale. Durata affidamento: 5 anni dal collaudo del software - sottoscrizione del contratto: 13.10.2022</t>
  </si>
  <si>
    <t>Sviluppo software per l’implementazione della tecnologia RFID per il Consiglio regionale. Durata affidamento: 5 anni dal collaudo del software - sottoscrizione del contratto: 13.10.2022</t>
  </si>
  <si>
    <t>Servizio di manutenzione evolutiva del software per l’implementazione della tecnologia RFID per il Consiglio regionale. Durata affidamento: 5 anni dalla data di collaudo del software - sottoscrizione del contratto: 13.10.2022</t>
  </si>
  <si>
    <t>Adesione all’ Accordo quadro Consip “Centrali Telefoniche 8” per l’acquisto di 29 posti operatori automatici in Intelligenza Artificiale</t>
  </si>
  <si>
    <t>Manutenzione evolutiva anno 2022 relativa all'affidamento per la fornitura di soluzioni per trascrizioni ed indicizzazioni semantiche automatiche ed elaborazione video multimediale per le sedute d’aula e delle commissioni del Consiglio Regionale della Toscana</t>
  </si>
  <si>
    <t>Acquisto software relativo all'affidamento per la fornitura di soluzioni per trascrizioni ed indicizzazioni semantiche automatiche ed elaborazione video multimediale per le sedute d’aula e delle commissioni del Consiglio Regionale della Toscana</t>
  </si>
  <si>
    <t>Affidamento diretto, ai sensi dell’art. 1, comma 2, lett. a), L. 120/2020 e s.m.i., relativo alla fornitura di un sistema di protocollo, atti e flussi documentali digitali per il Consiglio regionale della Toscana.</t>
  </si>
  <si>
    <t>Per coprire giornate da dedicare alla personalizzazione dei software dovute alle richieste del personale del protocollo durante la prima fase di utilizzo del software stesso</t>
  </si>
  <si>
    <t>Beni e servizi resi nell'esercizio precedente per i quali, in assenza di fattura (pari all'80%), il dirigente dichiara che la spesa è liquida ed esigibile</t>
  </si>
  <si>
    <t>Beni e servizi resi nell'esercizio precedente per i quali la fattura risulta rifiutata per errato importo e il dirigente dichiara che la spesa è liquida ed esigibile</t>
  </si>
  <si>
    <t>PERIFERICHE E ALTRI DISPOSITIVI HARDWARE</t>
  </si>
  <si>
    <t xml:space="preserve">VIRTUAL LOGIC </t>
  </si>
  <si>
    <t>Acquisto tramite MEPA, di materiale informatico vario per le postazioni di lavoro e per gli uffici del Consiglio regionale</t>
  </si>
  <si>
    <t>ordine annullato</t>
  </si>
  <si>
    <t>FINBUC</t>
  </si>
  <si>
    <t>Costo dei dispositivi CABOLO relativi all'affidamento per la fornitura di soluzioni per trascrizioni ed indicizzazioni semantiche automatiche ed elaborazione video multimediale per le sedute d’aula e delle commissioni del Consiglio Regionale della Toscana</t>
  </si>
  <si>
    <t>Affidamento diretto per la fornitura di materiale multimediale per le sale Gonfalone, Fanfani e Affreschi del Consiglio della Regione Toscana</t>
  </si>
  <si>
    <t>CECCARELLI EMANUELA</t>
  </si>
  <si>
    <t>SPESE PER L'ACQUISTO DI MATERIALI E ATTREZZATURE PER LA SEGNALETICA INTERNA</t>
  </si>
  <si>
    <t xml:space="preserve">SMARTY COMM S.R.L.S. </t>
  </si>
  <si>
    <t>Acquisto mediante MePA per la fornitura di attrezzature per la segnaletica e per l’allestimento delle sale di rappresentanza e degli spazi espositivi del Consiglio regionale della Toscana</t>
  </si>
  <si>
    <t>SPESE PER L'ACQUISTO DI MATERIALI E ATTREZZATURE PER ALLESTIMENTO SPAZI ESPOSITIVI DI PROPRIETA' REGIONE TOSCANA</t>
  </si>
  <si>
    <t>ACQUISIZIONE DI SERVIZI PER INIZIATIVE TOSCANA 2050 ART. 8 BIS L.R. 46/2015</t>
  </si>
  <si>
    <t>Sviluppo economico e competitività</t>
  </si>
  <si>
    <t>Ricerca e innovazione</t>
  </si>
  <si>
    <t>MOMENTUM S.A.S. DI ORIGLIA STEFANO &amp; C.</t>
  </si>
  <si>
    <t>Servizio realizzazione di una campagna di ascolto, attività di analisi e monitoraggio digitale rivolto ai cittadini della Toscana e relativo alla diffusione e alla promozione della partecipazione nell’ambito dell’iniziativa "Toscana 2050 art. 8 bis l.r. 46/2015" - Durata contratto 24 mesi dal 5</t>
  </si>
  <si>
    <t xml:space="preserve">MICHELE                       BAGLIONI                      </t>
  </si>
  <si>
    <t>Pianeta Galileo 2021/2022: rimborso spese forfettario Primo incontro con la scienza autore Michele Baglioni</t>
  </si>
  <si>
    <t>Rinuncia al rimborso da parte del relatore</t>
  </si>
  <si>
    <t xml:space="preserve">MARCO                         MALVALDI                      </t>
  </si>
  <si>
    <t>Pianeta Galileo 2021/2022: rimborso spese forfettario Primo incontro con la scienza autore Marco Malvaldi</t>
  </si>
  <si>
    <t xml:space="preserve">BRUNO                         CARLI                         </t>
  </si>
  <si>
    <t>Pianeta Galileo 2022-2023, Lezioni a due voci: impegno di spesa in favore di Bruno Carli</t>
  </si>
  <si>
    <t xml:space="preserve">NICOLA                        CASAGLI                       </t>
  </si>
  <si>
    <t>Pianeta Galileo 2022-2023, Lezioni a due voci: impegno di spesa in favore di Nicola Casagli</t>
  </si>
  <si>
    <t>CONVENZIONE CON USR PER LA GESTIONE DEL PARLAMENTO DEGLI STUDENTI LR. 34/2011</t>
  </si>
  <si>
    <t>ISTITUTO STATALE DI ISTRUZIONE SUPERIORE LEONARDO DA VINCI</t>
  </si>
  <si>
    <t>Impegno di spesa a favore della scuola capofila della rete di scuole per Parlamento degli studenti - delibera UP 101 del 2021</t>
  </si>
  <si>
    <t>RIMBORSI SPESE PER RELATORI A INIZIATIVE DI PIANETA GALILEO (gestione residui)</t>
  </si>
  <si>
    <t>Rimborsi forfettari relatori iniziative Pianeta Galileo anno 2020 (residui Maurizio Taddei - TDDMRZ55S02D612Y)</t>
  </si>
  <si>
    <t>Il relatore non ha mai presentato la richiesta di rimborso</t>
  </si>
  <si>
    <t>G.S.A. GRUPPO SERVIZI ASSOCIATI SPA</t>
  </si>
  <si>
    <t>Impegno anno 2022 servizi di portineria - Corecom (cambio denominazione componenti RTI vedi decreto 474 del 28/6/2022)</t>
  </si>
  <si>
    <t>Imp. a favore di Coopservice Soc. Coop.p.a. per la manutenzione e la fornitura impianti - anno 2022 - Conv. Servizio di vigilanza ed attività correlate per le strutture sanitarie ed amministrative della Regione Toscana (lotto 3) stipulata con RTI capogruppo Coopservice Soc. Coop. p.a.(CIG derivato:</t>
  </si>
  <si>
    <t>Servizio vigilanza armata - integrazione con decreto 108 del 22.02.2022</t>
  </si>
  <si>
    <t>Servizi di portineria anno 2022 (cambio denominazione componenti RTI vedi decreto 474 del 28/6/2022)</t>
  </si>
  <si>
    <t>TRASFERIMENTI CORRENTI A IMPRESE PER FINANZIAMENTO DEL PREMIO REGIONALE INNOVAZIONE AMERIGO VESPUCCI - L.R. 46/15</t>
  </si>
  <si>
    <t>COALCHRY GREEN SRL</t>
  </si>
  <si>
    <t>Premio regionale “Innovazione Toscana – Amerigo Vespucci” a Coalchry Green Srl</t>
  </si>
  <si>
    <t xml:space="preserve">DAVID                         BAGNOLI                       </t>
  </si>
  <si>
    <t>Premio regionale “Innovazione Toscana – Amerigo Vespucci” a Davide Bagnoli impresa individuale</t>
  </si>
  <si>
    <t>ENCO S.R.L.</t>
  </si>
  <si>
    <t>Premio regionale “Innovazione Toscana – Amerigo Vespucci” a favore di Enco Srl</t>
  </si>
  <si>
    <t>EYE-TECH S.R.L.</t>
  </si>
  <si>
    <t>Premio regionale “Innovazione Toscana – Amerigo Vespucci” a Eye-Tech srl</t>
  </si>
  <si>
    <t>FLOWPAY S.R.L.</t>
  </si>
  <si>
    <t>Premio regionale “Innovazione Toscana – Amerigo Vespucci” a Flowpay Srl</t>
  </si>
  <si>
    <t>NEXT GENERATION ROBOTICS S.R.L.</t>
  </si>
  <si>
    <t>Premio regionale “Innovazione Toscana – Amerigo Vespucci” a favore di Next Generation Robotics Srl</t>
  </si>
  <si>
    <t>SMARTWAY S.R.L.</t>
  </si>
  <si>
    <t>Premio regionale “Innovazione Toscana – Amerigo Vespucci” a favore di Smartway Srl</t>
  </si>
  <si>
    <t>MOIWUS S.R.L.</t>
  </si>
  <si>
    <t>Premio regionale “Innovazione Toscana – Amerigo Vespucci” a favore di Moiwus Srl</t>
  </si>
  <si>
    <t>LE ANTICHE MURA S.R.L.</t>
  </si>
  <si>
    <t>Premio regionale “Innovazione Toscana – Amerigo Vespucci” a favore di Le Antiche Mura Srl</t>
  </si>
  <si>
    <t>MAZZOLA LUCE S.R.L.</t>
  </si>
  <si>
    <t>Acquisto mediante MePA per la fornitura di n. 62 lampade da terra a led, con consegne ripartite, per le sale di rappresentanza e per gli uffici del Consiglio regionale della Toscana</t>
  </si>
  <si>
    <t>RIMBORSI SPESE RELATORI A CONVEGNI E RIUNIONI OLI - gestione residui al 31.12.2021</t>
  </si>
  <si>
    <t>Indennità di funzione componente CPO Robustelli Cecilia</t>
  </si>
  <si>
    <t>Economia derivante dal recupero di 1/6 dell'indennità mensile per assenza non giustificata, ai sensi di quanto previsto dalla L.R. 76/2009</t>
  </si>
  <si>
    <t>Indennità di funzione componente CPO Paffetti Monica</t>
  </si>
  <si>
    <t>Fattura emessa in base alle effettive presenze in seduta (non corrispondenti al totale potenzialmente possibile per anno)</t>
  </si>
  <si>
    <t>Indennità di funzione componente CPO Simoni Cinzia</t>
  </si>
  <si>
    <t>Indennità di funzione componente CPO Zari Rosanna</t>
  </si>
  <si>
    <t>Fattura emessa in riferimento alla partecipazione effettiva alle sedute dalla CPO (non corrispondente al massimo potenzialmente liquidabile)</t>
  </si>
  <si>
    <t>Indennità di funzione componente CPO Torricelli Francesca</t>
  </si>
  <si>
    <t>Indennità di funzione componente CPO Bresci Diletta</t>
  </si>
  <si>
    <t>Indennità di funzione componente CPO Cantoni Eleonora</t>
  </si>
  <si>
    <t>Indennità di funzione componente CPO Pieraccioni Roberta</t>
  </si>
  <si>
    <t>Indennità di funzione componente CPO Cocchi Mirella</t>
  </si>
  <si>
    <t>Indennità di funzione componente CPO Musse Ali Nura</t>
  </si>
  <si>
    <t>Recupero di 1/6 per assenza non giustificata a seduta CPO ai sensi di quanto previsto dalla L.R. 76/2009</t>
  </si>
  <si>
    <t>Indennità di funzione componente CPO De Marco Filomena</t>
  </si>
  <si>
    <t>Indennità di funzione componente CPO Rimi Laura</t>
  </si>
  <si>
    <t>Indennità di funzione componente CPO Dacci Daniela</t>
  </si>
  <si>
    <t>Indennità di funzione componente CPO Giuliani Maria Federica</t>
  </si>
  <si>
    <t>Indennità di funzione Vice Presidente CPO Coralli Caterina</t>
  </si>
  <si>
    <t>Indennità di funzione componente CPO Fronzoni Gilda</t>
  </si>
  <si>
    <t>Indennità di funzione Vice Presidente CPO Biagini Siliana</t>
  </si>
  <si>
    <t>Indennità di funzione componente CPO Guerri Roberta</t>
  </si>
  <si>
    <t>Indennità di funzione componente CPO Gobbi Monica</t>
  </si>
  <si>
    <t>Indennità di funzione Presidente CPO Basanieri Francesca</t>
  </si>
  <si>
    <t>L'importo complessivo da liquidare è relativo al numero di sedute e di partecipazioni per anno di competenza, non determinabile con esattezza in fase di impegno.</t>
  </si>
  <si>
    <t>Economia conseguente a numero di missioni effettuate durante l'anno, non predeterminabili con esattezza in sede di impegno</t>
  </si>
  <si>
    <t>L'importo complessivo dipende dal numero di sedute e dalla partecipazione alle stesse, non predeterminabile con esattezza in sede di impegno</t>
  </si>
  <si>
    <t>GETTONI AUTORITA' REGIONALE PER LA PARTECIPAZIONE</t>
  </si>
  <si>
    <t xml:space="preserve">ANDREA                        ZANETTI                       </t>
  </si>
  <si>
    <t>AUTORITA' PER LA PARTECIPAZIONE LR 46/2013 - GETTONI DI PRESENZA</t>
  </si>
  <si>
    <t>COMPEONETI AUTORITA' PER LA PARTECIPAZIONE</t>
  </si>
  <si>
    <t>L'importo complessivo da liquidare è relativo al numero di missioni per anno di competenza, non determinabile con esattezza in fase di impegno.</t>
  </si>
  <si>
    <t>rimoborso alla GR compensi straordinario personale giornalistico 01/1/2022-31/10/2022</t>
  </si>
  <si>
    <t>Inporto insussistente a seguito di verifica con i competenti uffici della Giunta</t>
  </si>
  <si>
    <t>rimoborso alla GR compensi straordinario personale giornalistico 01/11/2021-31/12/2021</t>
  </si>
  <si>
    <t>Fornitura di prestazioni relative all’esecuzione di n. 100 test tamponi antigenici POCT per accertamento Covid_19.</t>
  </si>
  <si>
    <t>Servizio di sorveglianza sanitaria - annualità 2022</t>
  </si>
  <si>
    <t>Corsi Salute e sicurezza Convenzione Consip anno 2022 (CIG: YF63155C34)</t>
  </si>
  <si>
    <t>FORMULA GUIDA SICURA SRL</t>
  </si>
  <si>
    <t>iscrizione di n. 1 dipendente a corso Guida sicura automobili intensivo</t>
  </si>
  <si>
    <t>Beni e servizi resi nell'esercizio precedente e fattura pervenuta Rettifica per minore spesa di euro 0,01 come da mail del Settore del 1 marzo 2023</t>
  </si>
  <si>
    <t>rimoborso alla GR compensi straordinario personale 01/11/2021-31/12/2021</t>
  </si>
  <si>
    <t>rimoborso alla GR compensi straordinario personale 01/1/2022-31/10/2022</t>
  </si>
  <si>
    <t>Seconda adesione per l’anno 2022 in qualità di Amministrazione contraente, alla Convenzione tra Regione Toscana e RTI (ANCI Toscana, società Lattanzio Kibs e KPMG Advisory), per l’affidamento dei “Servizi per la gestione dei processi didattici del personale della Regione Toscana, degli Enti</t>
  </si>
  <si>
    <t xml:space="preserve">STEFANIA                      SPARACO                       </t>
  </si>
  <si>
    <t>INCARICO di tutoraggio formativo per una durata di n. 40 ore alla dott.ssa Stefania Sparaco C.F.SPRSFN81E67H294F - periodo gennaio/giugno 2022 - rivolto al Gruppo di lavoro incaricato di predisporre il PIAO - Piano Integrato di Attività e Organizzazione per il Consiglio regionale della Toscana, al</t>
  </si>
  <si>
    <t>Rimborso alla Giunta regionale delle spese da erogare ai dipendenti del CRT a titolo di rimborso spese del telelavoro ordinario riferito all’anno 2022</t>
  </si>
  <si>
    <t>Rimborso della spesa sostenuta per missioni in Italia del personale del Consiglio regionale in riferimento al periodo 1 novembre 2021 e fino al 31 ottobre 2022</t>
  </si>
  <si>
    <t>Rimborso delle spese di missione all’estero del personale del Consiglio regionale ed in Italia del personale di segreteria dell’Ufficio di presidenza in riferimento al periodo 1 novembre 2021 e fino al 31 ottobre 2022 - liquidazione da parte del Consiglio accredito figurativo su cedolino da par</t>
  </si>
  <si>
    <t>Rimborso della spesa sostenuta per missioni in Italia del personale del Corecom per attività delegate in riferimento al periodo 1 novembre 2021 e fino al 31 ottobre 2022</t>
  </si>
  <si>
    <t>Accordo di collaborazione tra il C.R. – Settore Assistenza al Difensore Civico e ai Garanti. Assistenza generale al CORECOM. Biblioteca e documentazione - e l’Istituto degli Innocenti per il progetto "Patentino Digitale 2022".</t>
  </si>
  <si>
    <t>L'Istituto degli Innocenti ha richiesto una proroga parziale, agli atti dell'ufficio.</t>
  </si>
  <si>
    <t>Imp. reimputato n. 450/2021 decreto n. 532/2020 Procedura aperta per la fornitura di monografie edite da case editrici italiane e straniere destinate alla Biblioteca della Toscana Pietro Leopoldo, articolato in due lotti. Lotto 1 Editoriale Le Lettere srl</t>
  </si>
  <si>
    <t>Volumi non pubblicati.</t>
  </si>
  <si>
    <t>GARANTE PERSONE SOTTOPOSTE A MISURE RESTRITTIVE DELLE LIBERTA' - ACCORDI DI COLLABORAZIONE CON ALTRE PUBBLICHE AMMINISTRAZIONI</t>
  </si>
  <si>
    <t>UNIVERSITA' DEGLI STUDI DI FIRENZE</t>
  </si>
  <si>
    <t>Accordo di collaborazione Garante-UNIFI (ADIR)- ANNO 2022</t>
  </si>
  <si>
    <t>Beni e servizi resi nell'esercizio precedente relativi a contratti di affitto, somministrazione e altre fornitura periodiche ultrannuali</t>
  </si>
  <si>
    <t>INDENNITA' DI FUNZIONE DIFENSORE CIVICO</t>
  </si>
  <si>
    <t>INDENNITA' DI FUNZIONE DEL DIFENSORE CIVICO REGIONALE , ART. 27, C. 1, L.R. 19/2009</t>
  </si>
  <si>
    <t>Minore spesa a causa della vacanza dell'incarico dell'organismo</t>
  </si>
  <si>
    <t>RIMBORSI SPESE DIFENSORE CIVICO REGIONALE</t>
  </si>
  <si>
    <t xml:space="preserve">COMPONENTI DEL CORECOM </t>
  </si>
  <si>
    <t>Non ci sono stati eventi in altre sedi a cui partecipare.</t>
  </si>
  <si>
    <t>Non ci sono stati eventi che hanno richiesto spostamenti dei componenti Corecom.</t>
  </si>
  <si>
    <t>L'Istituto degli Innocenti ha richiesto una proroga, agli atti dell'ufficio.</t>
  </si>
  <si>
    <t>Servizio di conciliazione tra utenti e operatori delle telecomunicazioni.</t>
  </si>
  <si>
    <t>RimborsI spese Garante per l'infanzia e l'adolescenza</t>
  </si>
  <si>
    <t>Mminore spesa in ragione delle attività svolte ancora in modalità oniline a causa della emergenza covid</t>
  </si>
  <si>
    <t>Fascicoli non pubblicati.</t>
  </si>
  <si>
    <t>Fornitura di quotidiani cartacei e riviste settimanali per l'anno 2022</t>
  </si>
  <si>
    <t>Rinnovo contratto Ebsco-Periodici cartacei (aliquota 22% da applicarsi soltanto agli importi delle commissioni)</t>
  </si>
  <si>
    <t>Volumi non pervenuti al 31/12/2022</t>
  </si>
  <si>
    <t>Volumi non pervenuti al 31/12/2022.</t>
  </si>
  <si>
    <t>Fascicoli non pubbblicati.</t>
  </si>
  <si>
    <t>CEL NETWORK SRL</t>
  </si>
  <si>
    <t>Fornitura abbonamento Paweb per la Biblioteca della Toscana Pietro Leopoldo</t>
  </si>
  <si>
    <t>Restituzione della ritenuta a garanzia a scadenza contratto.</t>
  </si>
  <si>
    <t>Rinnovo contratto Ebsco-Banche dati e pubblicazioni on line (aliquota 4% da applicarsi ai prezzi di listino degli abbonamenti e aliquota 22% da applicarsi agli importi delle commissioni)</t>
  </si>
  <si>
    <t>Abbonamenti non ordinati perchè non richiesti dalle diverse Strutture di Giunta e Consiglio.</t>
  </si>
  <si>
    <t>I fascicoli da rilegare non sono ancora completi.</t>
  </si>
  <si>
    <t>I volumi rilegati non sono stati consegnati entro il 31/12/2022.</t>
  </si>
  <si>
    <t>Differenza per arrotondamento.</t>
  </si>
  <si>
    <t>WOLTERS KLUWER ITALIA SRL</t>
  </si>
  <si>
    <t>Servizio di accesso al Portale giuridico Enti Locali e la mia Biblioteca WKI anno 2022. cig: 79890840AE</t>
  </si>
  <si>
    <t>RIMBORSI SPESE GARANTE DELLE PERSONE SOTTOPOSTE A MISURE RESTRITTIVE DELLA LIBERTA' PERSONALE - L.R. 69/2009</t>
  </si>
  <si>
    <t>Agcom non ha organizzato eventi in presenza per i quali si siano resi necessari spostamenti dei componenti del Corecom.</t>
  </si>
  <si>
    <t>Convenzione Difensore civico/AOU Senese - annualità 2022</t>
  </si>
  <si>
    <t>Minore spesa per numero ridotto di pareri</t>
  </si>
  <si>
    <t>Convenzione Difensore civico/UNIPI - annualità 2022</t>
  </si>
  <si>
    <t>Beni e servizi resi nell'esercizio precedente e fattura pervenuta Rettifica richiesta con mail del 1.03.2023 da parte della Dirigente Guerrini</t>
  </si>
  <si>
    <t>CORECOM - SERVIZI PER L'ATTUAZIONE DEL PIANO DI ATTIVITA PER LA GESTIONE DELLE DELEGHE</t>
  </si>
  <si>
    <t>Finanziamento servizio di "Monitoraggio delle trasmissioni delle emittenti televisive locali e monitoraggio dei servizi d’informazione della testata Rai regionale della Toscana"/Gestione deleghe - durata 36 mesi - annualità 2022 (CIG Y69344C3B3)</t>
  </si>
  <si>
    <t>CORECOM-SERVIZI PER L'ATTUAZIONE DEL PIANO DI ATTIVITA'</t>
  </si>
  <si>
    <t>Finanziamento servizio di "Monitoraggio delle trasmissioni delle emittenti televisive locali e monitoraggio dei servizi d’informazione della testata Rai regionale della Toscana" - durata 36 mesi - annualità 2022 (CIG Y69344C3B3)</t>
  </si>
  <si>
    <t>ACQUISTO 30 MARCHE DA BOLLO DA € 16,00 PER APPOSIZIONE SU CONTRATTI CONCLUSI DA CRT</t>
  </si>
  <si>
    <t>ACQUISTO 24 MARCHE DA BOLLO DA € 16,00 PER APPOSIZIONE SU CONTRATTI CONCLUSI DA CRT</t>
  </si>
  <si>
    <t>ACQUISTO 25 MARCHE DA BOLLO DA € 16,00 PER APPOSIZIONE SU CONTRATTI CONCLUSI DA CRT</t>
  </si>
  <si>
    <t>ACQUISTO CON FONDO ECONOMALE N. 6 MARCHE DA BOLLO DA EURO 16,00</t>
  </si>
  <si>
    <t>SPESE SOSTENUTE TRAMITE FONDO ECONOMALE SPESE PER MANUTENZIONE ORDINARIA E RIPARAZIONE VETTURE PARCO AUTO</t>
  </si>
  <si>
    <t>RIMBORSO A SERNI STELIO PER LAVAGGI AUTO URGENTE EFFETTUATO SU VETTURA DI SERVIZIO GA786EV IN DATA 28/11/ 2022</t>
  </si>
  <si>
    <t>ONERI PREVIDENZIALI QUOTA 2/3 A CARICO ENTE PER STUDI, INCARICHI DI CONSULENZA E PRESTAZIONI PROFESSIONALI DIBATTITI PUBBLICI E PROCESSI PARTECIPATIVI</t>
  </si>
  <si>
    <t>nessuna spesa per oneri previdenziali per assenza di incarichi da parte del Settore competente in materia di Dibattiti pubblici e processi partecipativi</t>
  </si>
  <si>
    <t>ACQUISTO URGENTE DELLA COPIA DELLA CHIAVE D'INGRESSO DELLA MENSA DIPENDENTI</t>
  </si>
  <si>
    <t>ACQUISTO URGENTE DELLA COPIA DELLA CHIAVE DELLA PALAZZINA BASTOGI INGRESSO VIA RICASOLI 27</t>
  </si>
  <si>
    <t>PIOVI MONICA</t>
  </si>
  <si>
    <t>Palazzo Bastogi sede CRT - Conservazione lampadario monumentale e appliques: servizio architettura e ingegneria “scheda tecnica / progetto esecutivo / DL” - Fase 2 - Impegno bilancio 2022 a seguito di attivazione FPV con DD n. 857/2021</t>
  </si>
  <si>
    <t>Riconoscimento quota 10% Fase 2 a seguito di emissione CRE lavori nel 2023</t>
  </si>
  <si>
    <t>RRIE IMPIANTI SRL</t>
  </si>
  <si>
    <t>Affidamento interventi per modifiche alle forniture di bassa tensione - SmartCig Z68382DEB6</t>
  </si>
  <si>
    <t>CRONOPROGRAMMA</t>
  </si>
  <si>
    <t>GIUSEPPE BARTOLI SRL</t>
  </si>
  <si>
    <t>Palazzo del Pegaso - Palazzo Covoni - rimessa in pristino copertura altana. (Parte prenot. n. 202285/2022).</t>
  </si>
  <si>
    <t xml:space="preserve">ANGELLOTTO DANIELEDANIELE                       ANGELLOTTO                    </t>
  </si>
  <si>
    <t>Affidamento intervento conservativo lampadario e appliques Sala Feste Palazzo Bastogi a “ANGELLOTTO DANIELE” - Assunzione impegno € 38.935,08 c. IVA sul cap. U/20001/2022</t>
  </si>
  <si>
    <t>Importo corrispondente a aliquota IVA 22% - Ditta affidataria in regime forfettario e pertanto esente da applicazione IVA</t>
  </si>
  <si>
    <t>Per pagamento rata di saldo a seguito di emissione di CRE nel 2023</t>
  </si>
  <si>
    <t>Imp. reimputato n. 1068/2021 decreto n. 719/2021 Proroga adesione a Convenzione Consip per periodo 08.10.2021-07.10.2022 - CIG 8441917A48 - attività extracanone straordinario per servizi di manutenzione impianti (vedi anche decr. 877/2021)</t>
  </si>
  <si>
    <t>lavori chiusi e liquidati con mandati n. 1163-1164 del 19/05/2022 e n. 1437 del 16/06/2022</t>
  </si>
  <si>
    <t>NOVAAEG S.P.A.</t>
  </si>
  <si>
    <t>Spesa prevista per i consumi di energia elettrica M.T. dell’anno 2022 (CIG 8984357DED);</t>
  </si>
  <si>
    <t>importo preso con decreto n. 788/2022 su capitolo 10251 avanzo impegno 1180 per prevista maggior spesa del costo dell''energia MT</t>
  </si>
  <si>
    <t>Maggiore spesa prevista per i consumi di energia elettrica B.T. dell’anno 2022 (CIG 89844201EE)</t>
  </si>
  <si>
    <t>importo preso con decreto n. 788/2022 su capitolo 10251 avanzo impegno 1181 per prevista maggior spesa del costo dell''energia BT</t>
  </si>
  <si>
    <t>L'importo corrisponde alla Fase 2 del servizio (Direzione lavori) che avverrà nel 2023 vista l'attivazione di FPV su 2023 per i relativi lavori da dirigere</t>
  </si>
  <si>
    <t>Assunzione impegno a copertura della spesa per la fornitura di gas naturale dalla data del presente atto (27/07/2022) fino alla fine dell’anno termico vigente (30/09/20022)</t>
  </si>
  <si>
    <t>importo preso con decreto n. 572/2022 su capitolo 10252 avanzo impegno 676 per prevista maggior spesa del costo del Gas/metano, il CET ha tutelato i prezzi, MINORI SPESE</t>
  </si>
  <si>
    <t xml:space="preserve">HERA COMM SPA </t>
  </si>
  <si>
    <t>impegno fornitura gas naturale fino al 31/12/2022 (CIG: 9433449860)</t>
  </si>
  <si>
    <t>TASSA E/O CANONE OCCUPAZIONE SPAZI E AREE PUBBLICHE</t>
  </si>
  <si>
    <t xml:space="preserve">COMUNE DI FIRENZE  </t>
  </si>
  <si>
    <t>Tassa di occupazione del suolo pubblico spettante al Comune di Firenze per le necessarie transennature per gli interventi urgenti alla faccia di Palazzo Panciatichi di cui all'evento climatico eccezionale del 16/08/2022</t>
  </si>
  <si>
    <t>Premi assicurativi Consiglieri, Presidente giunta e Assessori (art. 24 c. 2 l.r. 3/2009) Lotto 2 Polizza infortuni</t>
  </si>
  <si>
    <t>Premi assicurativi Consiglieri, Presidente giunta e Assessori (art. 24 c. 2 l.r. 3/2009) Lotto 1 Polizza invalidità permanente</t>
  </si>
  <si>
    <t>H2O S.R.L.</t>
  </si>
  <si>
    <t>BICCHIERI E BOCCIONI ANNO 2022</t>
  </si>
  <si>
    <t>NOLEGGIO EROGATORI 2022</t>
  </si>
  <si>
    <t>Aliquota IVA invariata al 22 (prevista al 26,5), MINORI SPESE</t>
  </si>
  <si>
    <t>Servizio di noleggio e lavaggio tovagliato Chima anno 2022</t>
  </si>
  <si>
    <t>LOCAZIONE IMMOBILE PALAZZO PENTELLINI VIA CAVOUR 8 - CANONE DI LOCAZIONE CONTRATTO PROROGATO FINO A 30/11/2022</t>
  </si>
  <si>
    <t>contratto chiuso al 30/11/2022, MINORI SPESE</t>
  </si>
  <si>
    <t>NOLEGGIO N.3 AUTOVETTURE PEUGEOT DAL 1 GENNAIO 2018 AL 19 GENNAIO 2018 (SCADENZA EFFETTIVA CONTRATTO 26.1.2018).</t>
  </si>
  <si>
    <t>estensione noleggio Panda (1.1/25.11.2021) e Opel (25/26.1-31.12.2021)-Ulteriore proroga di 6 mesi noleggio Panda FL640TP dal 26.11.2021 al 25.5.2022 con decreto 724 del 6.10.2021</t>
  </si>
  <si>
    <t>Adesione alla Convenzione Consip Veicoli in noleggio 1 Lotto 3 per il noleggio della vettura mod. 3.4, fornita dalla Ditta Leaseplan Italia. Durata 48 mesi. Esercizio 2022.</t>
  </si>
  <si>
    <t>canone noleggio fiat tipo - anno 2022</t>
  </si>
  <si>
    <t>impegno alfa giulia 2022</t>
  </si>
  <si>
    <t>Estensione noleggio Panda e Opel (Fiat Nuova Panda targata FL640TP dal 01.01.2022 fino al 25.5.2022 decreto 724 del 2021) (servizio di noleggio delle due Opel Astra dal 01.01.2022 fino al 24/25.01.2022)</t>
  </si>
  <si>
    <t>Fornitura a noleggio della vettura PANDA 1.0 70cv S&amp;S Hybrid -LEASYS, con un contratto di durata 48 mesi - PERIODO 14 APRILE/DICEMBRE 2022</t>
  </si>
  <si>
    <t>ENI SPA</t>
  </si>
  <si>
    <t>Buoni acquisto Carburanti ENI Rete Buoni Acquisto 1 per la fornitura di carburante per autotrazione - esclusa da IVA ai sensi dell’art. 2 del DPR n. 633/1972</t>
  </si>
  <si>
    <t>APCOA PARKING ITALIA S.P.A.</t>
  </si>
  <si>
    <t>Canoni per noleggio apparati Telepass e pedaggi autostradali 2022</t>
  </si>
  <si>
    <t>Minori consumi contratto chiuso tutto regolarmente liquidato</t>
  </si>
  <si>
    <t>FORNITURA ENERGIA ELETTRICA IN MEDIA TENSIONE CIG 8984357DED vedi decreto 922 DEL 29.11.2021</t>
  </si>
  <si>
    <t>CONSUMO GAS - PERIODO 01/01/2022 AL 30/09/2022 CIG derivato ZAA32F677F-CESSIONE DI CREDITO A EUROFACTOR SPA DECRETO 100 DEL 15.2.2022</t>
  </si>
  <si>
    <t>Minori consumi fatture liquidate regolarmente</t>
  </si>
  <si>
    <t>Smaltimento rifiuti speciali assimilati agli urbani anno 2022</t>
  </si>
  <si>
    <t>Canone servizi di pulizia anno 2022 (comprensivo dell'aumento del canone mensile di pulizia per il mese di marzo 2022, integrato impegno con dec. 97/2022, 255/2022 e 963/2022)</t>
  </si>
  <si>
    <t>Oneri di sicurezza 2022 relativi ai SERVIZI DI PULIZIA IN ADESIONE AL CONTRATTO DEL SOGGETTO AGGREGATORE CON LA SOCIETA' LEONARDO SERVIZI</t>
  </si>
  <si>
    <t xml:space="preserve">RENTOKIL INITIAL ITALIA SPA </t>
  </si>
  <si>
    <t>Servizio di disinfestazione e derattizzazione sedi Consiglio Regionale della Toscana (scadenza 19 maggio 2024) -Presa d'atto della fusione per incorporazione con decorrenza dal 01.01.2022 della Ditta Gico Systems Srl con la Rentokil Initial Italia Spa; assunzione impegno di spesa a favore della soci</t>
  </si>
  <si>
    <t>MINORISPESE</t>
  </si>
  <si>
    <t>Contratto concluso al 07/10/2022</t>
  </si>
  <si>
    <t>Contratto concluso con Fiorentina Costruzioni ad agosto 2022.</t>
  </si>
  <si>
    <t>AVR S.P.A. - GLOBAL SERVICE</t>
  </si>
  <si>
    <t>Intervento urgente facciate Palazzo Panciatichi evento climatico 16.08.22 - servizio di transennatura prestato dall’impresa AVR S.p.A. - Global Service, di cui in via d’urgenza si è valsa la Polizia Municipale di Firenze</t>
  </si>
  <si>
    <t>EDILIZIACROBATICA S.P.A.</t>
  </si>
  <si>
    <t>Intervento urgente facciate per caduta di frammenti di intonaco della facciata di palazzo Panciatichi (via dei Pucci angolo via Ricasoli) verificatasi in occasione dell’evento climatico di particolare eccezionalità del 16/08/2022 - Impegno a favore di Ediliziacrobatica spa</t>
  </si>
  <si>
    <t>Proroga adesione a Convenzione Consip per il periodo 08.10.2021-07.10.2022 - CIG 8441917A48 - canone ordinario per servizi di manutenzione- servizi di governo</t>
  </si>
  <si>
    <t>Contratto concluso al 07/10/2022, MINORI SPESE</t>
  </si>
  <si>
    <t>Proroga adesione a Convenzione Consip per il periodo 08.10.2021-07.10.2022 - CIG 8441917A48 - canone ordinario per servizi di manutenzione- impianti elettrici, idrico-sanitario, di riscaldamento, condizionamento e presidio</t>
  </si>
  <si>
    <t>Affidamento fornitura buoni pasto a ditta REPAS SRL - Proroga tecnica nelle more della conclusione della procedura indetta da Consip (l'adesione alla "Convenzione Buoni Pasto 9" avverrà presumibilmente entro il I° Semestre 2022).</t>
  </si>
  <si>
    <t>Convenzione "Buoni pasto 9" per la fornitura del servizio sostitutivo di mensa mediante buoni pasto elettronici - Lotto 5 anno 2022</t>
  </si>
  <si>
    <t>ONERI SICUREZZA MENSA 2022 DAL 1 GENNAIO AL 31 DICEMBRE 2022.</t>
  </si>
  <si>
    <t>SERVIZIO MENSA E BAR DEI DIPENDENTI E DEI CONSIGLIERI DAL 1 GENNAIO AL 31 DICEMBRE 2022</t>
  </si>
  <si>
    <t>COSTO MENSA 2022 QUOTA DIPENDENTI DAL 1 GENNAIO AL 31 DICEMBRE 2022</t>
  </si>
  <si>
    <t>LOCAZIONE IMMOBILE PALAZZO PENTELLINI VIA CAVOUR 8 - ONERI CONDOMINIALI DOVUTI IN FORZA DEL CONTRATTO PROROGATO FINO A 30/11/2022</t>
  </si>
  <si>
    <t>Contratto concluso 30/11/2022</t>
  </si>
  <si>
    <t>importo eccedente in quanto l'intervento di cui al decreto di impgno 27/2018 è stato fatturato con fattura n. 18/2019/1447 di importo pari ad € 111,23 liquidata con mandato n. 59 del 23/01/2020</t>
  </si>
  <si>
    <t>contratto chiuso in data 07/10/2022 fatture dei lavori realizzati nell'anno 2021 regolarmente liquidate</t>
  </si>
  <si>
    <t>Palazzo del Pegaso, sede del CRT - Servizio verifica tecnica e periodica di messa a terra impianti elettrici - Affidamento USL Toscana Centro e impegno di spesa € 3032,92 c. IVA sul capitolo 10565 esercizio 2022 (esigibilità 31.12.2022)</t>
  </si>
  <si>
    <t>Impianti elevatori immobili in uso al CRT - - Affidamento ad USL Toscana Centro servizio di verifica tecnica biennale c. IVA 22% - Impegno di spesa € 934,52 sul cap. U/10565</t>
  </si>
  <si>
    <t>Proroga adesione a Convenzione Consip per il periodo 08.10.2021-07.10.2022 - CIG 8441917A48 - attività extracanone ordinario su impianti antincendio</t>
  </si>
  <si>
    <t>contratto chiuso in data 07/10/2022 verifiche impianto antincendio fatture regolarmente liquidate</t>
  </si>
  <si>
    <t>contratto chiuso in data 07/10/2022 lavori extracanone</t>
  </si>
  <si>
    <t>PUBBLICAZIONE BANDI DI GARA</t>
  </si>
  <si>
    <t>A.MANZONI &amp; C. SPA</t>
  </si>
  <si>
    <t>Affidamento servizio per la pubblicità relativa a tre gare sopra soglia comunitaria. Prezzo unitario, per gara, Euro 1.427,40 comprensivo d’IVA (pubblicazione estratti bandi di gara e avviso di appalto aggiudicato) Smart CIG Z8236D2799</t>
  </si>
  <si>
    <t>Servizio di pubblicazione esito gara non più necessario per gara deserta</t>
  </si>
  <si>
    <t>Servizio di noleggio comprensivo della assistenza e manutenzione hardware e software di casse fiscali per la mensa ed il bar del Consiglio regionale: Per materiali di consumo - Annualità 2022</t>
  </si>
  <si>
    <t>FORNITURA DI CANCELLERIA - ANNO 2022. Acquisti in convenzione (validità fino al 11/06/2024). Fornitore ERREBIAN SPA.</t>
  </si>
  <si>
    <t>FORNITURA DI CANCELLERIA - ANNO 2022. Acquisti in extra convenzione (validità fino al 11/06/2024). Fornitore ERREBIAN SPA.</t>
  </si>
  <si>
    <t>Servizio di noleggio comprensivo della assistenza e manutenzione hardware e software di casse fiscali per la mensa ed il bar del Consiglio regionale: Per le casse fiscali - Annualità 2022</t>
  </si>
  <si>
    <t>Servizio di noleggio casse fiscali per mensa e bar per il primo trimestre dell’anno 2022 compresa la somma per lo svincolo della trattenuta dello 0,50%.</t>
  </si>
  <si>
    <t>MANUTENZIONE IMPIANTI SOGGETTO AGGREGATORE GRT</t>
  </si>
  <si>
    <t>SIRAM S.P.A.</t>
  </si>
  <si>
    <t>Affidamento dei servizi integrati di manutenzione, conduzione e gestione impianti - LOTTO 2: oneri sicurezza anno 2022</t>
  </si>
  <si>
    <t>Affidamento dei servizi integrati di manutenzione, conduzione e gestione impianti - LOTTO 2: Corrispettivo S1 – Corrispettivo S2 e Corrispettivo S3, anno 2022</t>
  </si>
  <si>
    <t>Servizio brokeraggio e consulenza assicurativa dal 13 maggio 2022 al 31 dicembre 2022 - SmartCig Z67362D6C8</t>
  </si>
  <si>
    <t>Affidamento diretto fornitura e posa colonnine elettriche a RRIE IMPIANTI con sede in Bagno a Ripoli (FI) - SmartCig ZCA3517F6E</t>
  </si>
  <si>
    <t>Proroga adesione a Convenzione Consip per il periodo 08.10.2021-07.10.2022 - CIG 8441917A48 - attività extracanone straordinario per servizi di manutenzione- impianti antincendio</t>
  </si>
  <si>
    <t>Proroga adesione a Convenzione Consip per il periodo 08.10.2021-07.10.2022 - CIG 8441917A48 - attività extracanone straordinario per servizi di manutenzione- impianti elevatori</t>
  </si>
  <si>
    <t>ACQUISTO ATTREZZATURE E APPARECCHIATURE PER MENSA</t>
  </si>
  <si>
    <t>RISTOSERVICE SRL</t>
  </si>
  <si>
    <t>di un armadio refrigerato (frigorifero) per la mensa del Consiglio - Cig ZA63896965</t>
  </si>
  <si>
    <t>TOSETTO MARIA CECILIA</t>
  </si>
  <si>
    <t>Collegio di garanzia statutaria - Compenso annualità 2022: Abeniacar Francesca</t>
  </si>
  <si>
    <t>Nel corso del 2022 non sono stati richiesti interventi del collegio di garanzia</t>
  </si>
  <si>
    <t>Collegio di garanzia statutaria - Rimborso spese di cui all’art. 18, comma 2, l.r. 34/2008: Pasquini Stefano</t>
  </si>
  <si>
    <t>Nel corso del 2022 non sono stati richiesti interventi del collegio di garanzia.</t>
  </si>
  <si>
    <t>Collegio di garanzia statutaria - Compenso annualità 2022: Calugi Giovanni</t>
  </si>
  <si>
    <t>Collegio di garanzia statutaria - Rimborso spese di cui all’art. 18, comma 2, l.r. 34/2008: Famiglietti Gianluca</t>
  </si>
  <si>
    <t>Collegio di garanzia statutaria - Compenso annualità 2022: Bulleri Serena</t>
  </si>
  <si>
    <t>Collegio di garanzia statutaria - Compenso annualità 2022: Famiglietti Gianluca</t>
  </si>
  <si>
    <t>Collegio di garanzia statutaria - Compenso annualità 2022: Caretti Alberto</t>
  </si>
  <si>
    <t>Collegio di garanzia statutaria - Compenso annualità 2022: Torricelli Simone</t>
  </si>
  <si>
    <t>Collegio di garanzia statutaria - Compenso annualità 2022: Pasquini Stefano</t>
  </si>
  <si>
    <t>Collegio di garanzia statutaria - Rimborso spese di cui all’art. 18, comma 2, l.r. 34/2008: Calugi Giovanni</t>
  </si>
  <si>
    <t>Collegio di garanzia statutaria - Rimborso spese di cui all’art. 18, comma 2, l.r. 34/2008: Abeniacar Francesca</t>
  </si>
  <si>
    <t>Collegio di garanzia statutaria - Rimborso spese di cui all’art. 18, comma 2, l.r. 34/2008: Bulleri Serena</t>
  </si>
  <si>
    <t>Stenotipia Commissioni ed eventi 2022.</t>
  </si>
  <si>
    <t>importo residuo a seguito del pagamento delle fatture esigibibli nel 2022.</t>
  </si>
  <si>
    <t>Stenotipia sedute Aula 2022.</t>
  </si>
  <si>
    <t>Dirigente Assegnato al 31.12.2022</t>
  </si>
  <si>
    <t>Numero cap. 2022</t>
  </si>
  <si>
    <t>Obbligazioni annualità 2021 perfezionate importo residuo insussistente</t>
  </si>
  <si>
    <t>Totale residui passivi c/residui es. precedenti al 2022 eliminati - spesa corrente (punto 1)</t>
  </si>
  <si>
    <t>Totale residui passivi c/residui es. precedenti al 2022 eliminati - spesa capitale (punto 2)</t>
  </si>
  <si>
    <t xml:space="preserve">Totale generale residui passivi c/residui es. precedenti al 2022 eliminati  </t>
  </si>
  <si>
    <t xml:space="preserve">Totale residui passivi competenza 2022 eliminati - spesa corrente (punto 3) </t>
  </si>
  <si>
    <t xml:space="preserve">Totale residui passivi competenza 2022 eliminati  - spesa capitale (punto 4) </t>
  </si>
  <si>
    <t xml:space="preserve">Totale generale residui passivi competenza 2022 eliminati   </t>
  </si>
  <si>
    <t>Totale reimputazione es. successivi al 2022</t>
  </si>
  <si>
    <t>Dirigente Assegnato 2023</t>
  </si>
  <si>
    <t xml:space="preserve">AXIANS BRAND ID S.P.A incorporata in AXIANS ITALIA S.p.A  </t>
  </si>
  <si>
    <t xml:space="preserve">Beni e servizi resi nell'esercizio precedente per i quali, in assenza di fattura, il dirigente dichiara che la spesa è liquida ed esigibile  </t>
  </si>
  <si>
    <t xml:space="preserve">MATTIOLO CIOFFI                    CAPPELLI MONTESI                       </t>
  </si>
  <si>
    <t xml:space="preserve">MATTIOLO CIOFFI                    CAPPELLI MONTESI      </t>
  </si>
  <si>
    <t>Minore spesa a fronte di una diminuzione del numero di udienze nel 2022 dovute a cambiamenti di politiche di negoziazione dei gestori telefonici</t>
  </si>
  <si>
    <t>Minore spesa per ore di assistenza alla cabina di regia per lo svolgimento di sedute ed eventi del Consiglio regionale</t>
  </si>
  <si>
    <t>Minore spese postali OLI</t>
  </si>
  <si>
    <t>COMPUTER CARE SRL - RTI FLEET</t>
  </si>
  <si>
    <t>RTI Fastweb S.p.A.- Maticmind S.p.A</t>
  </si>
  <si>
    <t>RTI (ANCI Toscana, società Lattanzio Kibs e KPMG Advisory)</t>
  </si>
  <si>
    <t xml:space="preserve">LORENZO  LIVI BACCI                    </t>
  </si>
  <si>
    <t>Affidamento diretto per la fornitura di materiale multimediale per le sale Gonfalone, Fanfani e Affreschi del Consiglio della Regione Toscana (vedi decreto 236 del 28.03.2023</t>
  </si>
  <si>
    <t>Palazzo Bastogi sede CRT - Conservazione lampadario monumentale e appliques: servizio architettura e ingegneria “scheda tecnica / progetto esecutivo / DL” - Fase 2 -  attivazione FPV con DD n. 857/2021</t>
  </si>
  <si>
    <t xml:space="preserve">Affidamento intervento conservativo lampadario e appliques Sala Feste Palazzo Bastogi a “ANGELLOTTO DANIELE” </t>
  </si>
  <si>
    <t xml:space="preserve">Restauro porte di pregio Palazzo Covoni - Affidamento a Lorenzo Livi Bacci servizio architettura e ingegneria per scheda tecnica / progetto esecutivo / D.L. (SMART CIG ZE3372D25D) </t>
  </si>
  <si>
    <t>Numero Capitolo</t>
  </si>
  <si>
    <t>Descrizione Capitolo</t>
  </si>
  <si>
    <t>Titolo</t>
  </si>
  <si>
    <t>Tipologia</t>
  </si>
  <si>
    <t>Categoria</t>
  </si>
  <si>
    <t>Num. Accertamento</t>
  </si>
  <si>
    <t>Anno Accertamento</t>
  </si>
  <si>
    <t>Debitore</t>
  </si>
  <si>
    <t>RECUPERI. RIMBORSI E RESTITUZIONE SOMME (provveditorato)</t>
  </si>
  <si>
    <t>ENTRATE EXTRATRIBUTARIE</t>
  </si>
  <si>
    <t>Rimborsi e altre entrate correnti</t>
  </si>
  <si>
    <t>Rimborsi in entrata</t>
  </si>
  <si>
    <t>ESERCIZIO PRECEDENTE</t>
  </si>
  <si>
    <t>ESTRA ENERGIE S.R.L. accertamento a garanzia della trattenuta 0,50% Estra Energia anno termico 01/10/2020 al 31/12/2020 (cig master 8303406B63; CIG derivato Z0F2E1D577)</t>
  </si>
  <si>
    <t>contratto chiuso, credito insussistente al 31/12/2022</t>
  </si>
  <si>
    <t>RECUPERI SPESE TELEFONICHE - QUOTA A CARICO CONSIGLIERI E GRUPPI CONSILIARI</t>
  </si>
  <si>
    <t>Altre entrate correnti n.a.c.</t>
  </si>
  <si>
    <t>CONSIGLIERI E ASSESSORI REGIONALI</t>
  </si>
  <si>
    <t>Proroga tecnica convenzione Consip “TM7” - CIG 7743586152.- Telefonia mobile - Recupero spese telefoniche. Quota a carico dei consiglieri regionali (periodo 01/01/2021-16/03/2021) proroga dal 17 marzo 2021 al 15 maggio 2021 (dec 140 del 2021). Proroga dal 16 maggio 2021 fino al 31 dicembre 2021</t>
  </si>
  <si>
    <t>minore recupero spese telefoniche  rispetto all'importo preventivato</t>
  </si>
  <si>
    <t>Totale parziale entrate extratributarie  -esercizi precedenti (a)</t>
  </si>
  <si>
    <t>COMPETENZA</t>
  </si>
  <si>
    <t>GRUPPI CONSILIARI</t>
  </si>
  <si>
    <t>Recupero spese telefoniche - quota a carico dei gruppi consiliari - periodo 01/01-02/10/2022 proroga fino al 31.12.2022 con decreto 708 del 22.09.2022</t>
  </si>
  <si>
    <t>RIMBORSI DA GIUNTA REGIONALE RECUPERI MENSA QUOTA A CARICO DIPENDENTI</t>
  </si>
  <si>
    <t>ACCERTAM QUOTA MENSA A CARICO DIPENDENTI DAL 1 GENNAIO AL 31 DICEMBRE 2022.</t>
  </si>
  <si>
    <t>minori consumi pasti</t>
  </si>
  <si>
    <t>Totale parziale entrate extratributarie  -competenza (b)</t>
  </si>
  <si>
    <t>RIMBORSO DA GIUNTA REGIONALE PER SERVIZI TIPOGRAFICI SVOLTI PRESSO IL CONSIGLIO</t>
  </si>
  <si>
    <t>TRASFERIMENTI CORRENTI</t>
  </si>
  <si>
    <t>Trasferimenti correnti da Amministrazioni pubbliche</t>
  </si>
  <si>
    <t>Trasferimenti correnti da organismi interni e/o unità locali della amministrazione</t>
  </si>
  <si>
    <t>REGIONE TOSCANA Intesa tra Giunta e Consiglio per programmazione editoriale Giunta Regionale anno 2022</t>
  </si>
  <si>
    <t>Le obbligazioni riferite all'annualità 2022 sono già perfezionate generando una riduzione dell'importo preventivato, come da report a consuntivo delle attività di stampa realizzate nel periodo 01/12/2022-31/12/2022</t>
  </si>
  <si>
    <t>Totale parziale entrate trasferimenti correnti - competenza ( c )</t>
  </si>
  <si>
    <t>Totale parziale - competenza (b) + (c)</t>
  </si>
  <si>
    <t>Totale complessivo residui attivi eliminati (a) + (b) + ( c )</t>
  </si>
  <si>
    <t xml:space="preserve"> GALA SPA</t>
  </si>
  <si>
    <t>ACCERTAMENTO PER NOTA DI CREDITO GALA SPA T000544302 DEL 2/12/2014 RELATIVA A CONGUAGLIO 2014 CONSUMI BASSA TENSIONE (contratto cessato) in attesa di Bonifico da parte del fornitore che risulta in concordato preventivo</t>
  </si>
  <si>
    <t>Procedure concorsuali (fallimento, concordato preventivo, ...)</t>
  </si>
  <si>
    <t>LEASYS SPA recupero 0,50 sulla Tipo - 6 mesi anno 2021</t>
  </si>
  <si>
    <t>credito sussistente ed esigibile</t>
  </si>
  <si>
    <t>EDISON ENERGIA S.P.A accertamento a garanzia della trattenuta 0,50% Edison Energia fornitura ellettrica bassa tensione anno 2021</t>
  </si>
  <si>
    <t>Ritenute 0,50% su fatture LeasePlan anno 2021-Panda e Opel-CIG Y942CB3C45</t>
  </si>
  <si>
    <t>Ritenute 0,50% su fatture LeasePlan anno 2021-Opel-CIG 709304778C</t>
  </si>
  <si>
    <t>LEASYS SPA ritenuta 0,50% leasys - autoveicoli a noleggio (CIG derivato Y1029F9B78) - Periodo 01/12/2020-30/11/2021</t>
  </si>
  <si>
    <t>ESTRA ENERGIE S.R.L. accertamento a garanzia della trattenuta 0,50% Estra Energia anno termico 01/01/2021 al 30/09/2021 (cig master 8303406B63; CIG derivato Z0F2E1D577)</t>
  </si>
  <si>
    <t>Totale parziale entrate extratributarie - es. precedenti</t>
  </si>
  <si>
    <t>RESTITUZIONE DI DEPOSITI CAUZIONALI O CONTRATTUALI PRESSO TERZI (BIBLIOTECA)</t>
  </si>
  <si>
    <t>ENTRATE PER CONTO TERZI E PARTITE DI GIRO</t>
  </si>
  <si>
    <t>Entrate per conto terzi</t>
  </si>
  <si>
    <t>Depositi di/presso terzi</t>
  </si>
  <si>
    <t>MINISTERO DELLA GIUSTIZIA</t>
  </si>
  <si>
    <t>RESTITUZIONE DEL DEPOSITO CAUZIONALE DA PARTE DEL MINISTERO DELLA GIUSTIZIA COLLEGATO ALL'IMPEGNO 1315/2017 - RELATIVO ALLA CONCESSIONE DI UTENZA IN ABBONAMENTO DEL SERVZIO ITALGIUREWEB - vedi decreto 644 del 21.10.2020 rinnovo abbonamento 2021.</t>
  </si>
  <si>
    <t>contratto in essere</t>
  </si>
  <si>
    <t>Totale parziale entrate c/terzi - es. precedenti</t>
  </si>
  <si>
    <t>Totale residui attivi esercizi precedenti mantenuti (A)</t>
  </si>
  <si>
    <t>Il 12/01/2023 è pervenuta la fattura PAE0051239, e nei mesi di gennaio e febbraio si è proceduto al recupero della quota del periodo 1° luglio – 31 dicembre 2022, per un totale di € 1.139,57.</t>
  </si>
  <si>
    <t>COLLEGATO A IMP. 1192/2022 - RECUPERO SPESE TELEFONIA MOBILE Convenzione Consip TM8 - QUOTE A CARICO CONSIGLIERI - periodo 1 gennaio/16 novembre 2022 Con decreto 825 del 2022 Differimento del termine di scadenza dei contratti attuativi relativi alla Convezione Consip “TM8”, dal 17 novembre 2022</t>
  </si>
  <si>
    <t>Fatture non pervenute e recupero ancora da effettuare</t>
  </si>
  <si>
    <t>Trattenuta dello 0,50 % articolo 30, comma 5bis del D.Lgs 50/2016 - Adesione alla Convenzione Consip Veicoli in noleggio 1 Lotto 3 per il noleggio della vettura mod. 3.4, fornita dalla Ditta Leaseplan Italia. Durata 48 mesi. Esercizio 2022.</t>
  </si>
  <si>
    <t>LEASYS SPA recupero 0,5 sulla Tipo - anno 2022</t>
  </si>
  <si>
    <t>credito esigibile e sussistente</t>
  </si>
  <si>
    <t>Rimborso a favore del Consiglio regionale per regolazione premio polizza di assicurazione RC Terzi - CIG 7843314B75 - Periodo 31/03/2020 – 31/03/2021. (RCT LLOYD'S INSURANCE COMPANY S.A. / A7LTY00344K) - SOCIETA' MARSH SPA -</t>
  </si>
  <si>
    <t>credito sussistente ed esigibile: in attesa accredito da parte Marsh, più solleciti</t>
  </si>
  <si>
    <t>Ritenute 0,50% su fatture LeasePlan anno 2022-Opel e Panda-CIG Y942CB3C45</t>
  </si>
  <si>
    <t>EDISON ENERGIA S.P.A accertamento a garanzia della trattenuta 0,50% Edison Energia Spa fornitura gas 2022 (Cig. Master 8766565E48; CIG derivato ZAA32F677F)</t>
  </si>
  <si>
    <t>SOCIETA' MARSH SPA Regolazione del premio di assicurazione RC patrimoniale per il periodo 31/03/2021 – 31/03/2022</t>
  </si>
  <si>
    <t>LEASYS SPA NOLEGGIO 48 MESI PANDA MODELLO 1.0 70cv S&amp;S Hybrid-14 APRILE/DICEMBRE 2022-CIG YBA33D56D5 - TRATTENUTA 0,50%</t>
  </si>
  <si>
    <t>LEASYS SPA ritenuta 0,50% leasys - autoveicoli a noleggio (CIG derivato Y1029F9B78) - Periodo 01/12/2021-30/11/2022</t>
  </si>
  <si>
    <t>credito esigibile e sussistente: importo già incassato</t>
  </si>
  <si>
    <t>RIMBORSI. RECUPERI VARI E INCASSO BOLLI PER SPESE CONTRATTUALI - (PROVVEDITORATO)</t>
  </si>
  <si>
    <t>S.P.A. Pagamento bolli contratto derivato di StartUp - Cig derivato 94280809BC</t>
  </si>
  <si>
    <t>RIMBORSI PER CONSUMO DI ENERGIA ELETTRICA E ACQUA</t>
  </si>
  <si>
    <t>GEDAC SRL</t>
  </si>
  <si>
    <t>GEDAC SRL Concessione distributori automatici - canone concessorio annuale per il rimborso forfettario del consumo di energia elettrica e di acqua (periodo 01/11/2022-31/10/2023)</t>
  </si>
  <si>
    <t>Totale parziale entrate extratributarie - competenza</t>
  </si>
  <si>
    <t>RESTITUZIONE DALL'ECONOMO DEL FONDO ECONOMALE - CASSA ECONOMALE</t>
  </si>
  <si>
    <t>Entrate per partite di giro</t>
  </si>
  <si>
    <t>Altre entrate per partite di giro</t>
  </si>
  <si>
    <t xml:space="preserve">ECONOMO DEL CONSIGLIOCLAUDIA                       BARTARELLI                    </t>
  </si>
  <si>
    <t>ECONOMO DEL CONSIGLIO RESTITUZIONE DALL'ECONOMO DEL CONSIGLIO REGIONALE DEL FONDO ECONOMALE DI CASSA-ESERCIZIO 2022</t>
  </si>
  <si>
    <t>Somme già incassate decreto 12 del 2023 e decreto 50 del 2023</t>
  </si>
  <si>
    <t>RESTITUZIONE DALL'ECONOMO DEL FONDO ECONOMALE - CONTO CORRENTE ECONOMALE</t>
  </si>
  <si>
    <t>ECONOMO DEL CONSIGLIO RESTITUZIONE DALL'ECONOMO DEL CONSIGLIO REGIONALE DEL FONDO ECONOMALE DI CONTO CORRENTE-ESERCIZIO 2022</t>
  </si>
  <si>
    <t>Importo incassato con decreto 54 del 2023 "Approvazione rendicontazione annuale delle spese sostenute su fondo economale di conto anno 2022 e copertura del Provv. ENTR. n. 285 del 2023."</t>
  </si>
  <si>
    <t>Totale parziale entrate c/terzi - competenza</t>
  </si>
  <si>
    <t>Attività di stampa realizzate dal Consiglio per la Giunta nel periodo 01/07/2022-31/12/2022 importo incassato a residuo con Decreto n.113 del 21-02-2023</t>
  </si>
  <si>
    <t>Totale parziale entrate trasferimenti - competenza</t>
  </si>
  <si>
    <t>Totale residui attivi competenza mantenuti (B)</t>
  </si>
  <si>
    <t>Totale complessivo residui attivi mantenuti (A) + (B)</t>
  </si>
  <si>
    <t>Allegato G</t>
  </si>
  <si>
    <t>Variazioni FPV di entrata Bilancio 2023 esercizio 2023</t>
  </si>
  <si>
    <t>Fpv   (ante riaccertamento)</t>
  </si>
  <si>
    <t>Variazione FPV entrata 2023 (competenza)</t>
  </si>
  <si>
    <t>FPV assestato</t>
  </si>
  <si>
    <t>Fondo pluriennale vincolato di parte corrente (FPV entrata)</t>
  </si>
  <si>
    <t>Fondo pluriennale vincolato di parte corrente (FPV entrata) risorse vincolate</t>
  </si>
  <si>
    <t>Totale fondo pluriennale vincolato di parte corrente (FPV entrata)</t>
  </si>
  <si>
    <t>Fondo pluriennale vincolato di parte capitale  (FPV entrata)</t>
  </si>
  <si>
    <t>Spese c/capitale</t>
  </si>
  <si>
    <t>Fondo pluriennale vincolato di parte capitale  (FPV entrata) - risorse vincolate</t>
  </si>
  <si>
    <t>Totale fondo pluriennale vincolato di parte capitale  (FPV entrata)</t>
  </si>
  <si>
    <t>FPV entrata 2023</t>
  </si>
  <si>
    <t>Variazioni FPV di entrata Bilancio 2023 esercizio 2024</t>
  </si>
  <si>
    <t>Variazione FPV entrata 2024</t>
  </si>
  <si>
    <t>-</t>
  </si>
  <si>
    <t>FPV ENTRATA 2024</t>
  </si>
  <si>
    <t>Variazioni FPV di entrata Bilancio 2023 esercizio 2025</t>
  </si>
  <si>
    <t>Variazione FPV entrata 2025</t>
  </si>
  <si>
    <t>FPV ENTRATA 2025</t>
  </si>
  <si>
    <t>Variazioni FPV di entrata Bilancio 2022 esercizio 2023</t>
  </si>
  <si>
    <t>Variazione FPV entrata 2023 (riaccertamento ordinario) (competemza)</t>
  </si>
  <si>
    <t xml:space="preserve">FPV assestato  </t>
  </si>
  <si>
    <t>FPV ENTRATA 2023</t>
  </si>
  <si>
    <t>Variazioni FPV di entrata Bilancio 2022 esercizio 2024</t>
  </si>
  <si>
    <t>Variazione FPV entrata 2024 (riaccertamento ordinario)</t>
  </si>
  <si>
    <t>Totale corrente</t>
  </si>
  <si>
    <t>Totale capitale</t>
  </si>
  <si>
    <t>VARIAZIONI AL BILANCIO FINANZIARIO GESTIONALE 2022 - 2024
ENTRATE - CAPITOLI</t>
  </si>
  <si>
    <t xml:space="preserve">Titolo 0: Avanzo di amministrazione e Fondo di Cassa                                                                                                                                                                                                                    </t>
  </si>
  <si>
    <t xml:space="preserve">Tipologia 200: Fondo pluriennale vincolato di parte corrente                                                                                                                                                                                                                 </t>
  </si>
  <si>
    <t xml:space="preserve">Categoria 201: Fondo pluriennale vincolato di parte corrente                                                                                                                                                                                                                 </t>
  </si>
  <si>
    <t>NUMERO CAPITOLO</t>
  </si>
  <si>
    <t>DESCRIZIONE CAPITOLO</t>
  </si>
  <si>
    <t>VARIAZIONE RESIDUI</t>
  </si>
  <si>
    <t>VARIAZIONI CASSA DELL'ANNO 2022</t>
  </si>
  <si>
    <t>VARIAZIONI COMPETENZA DELL'ANNO 2022</t>
  </si>
  <si>
    <t>VARIAZIONI COMPETENZA DELL'ANNO 2023</t>
  </si>
  <si>
    <t>VARIAZIONI COMPETENZA DELL'ANNO 2024</t>
  </si>
  <si>
    <t xml:space="preserve">FONDO PLURIENNALE VINCOLATO DI PARTE CORRENTE (FPV ENTRATA)                                                                                                                                                                                                                                                 </t>
  </si>
  <si>
    <t xml:space="preserve">FONDO PLURIENNALE VINCOLATO DI PARTE CORRENTE (FPV ENTRATA) - RISORSE VINCOLATE                                                                                                                                                                                                                             </t>
  </si>
  <si>
    <t>Totale categoria 201</t>
  </si>
  <si>
    <t>Totale tipologia 200</t>
  </si>
  <si>
    <t xml:space="preserve">Tipologia 300: Fondo pluriennale vincolato in conto capitale                                                                                                                                                                                                                 </t>
  </si>
  <si>
    <t xml:space="preserve">Categoria 301: Fondo pluriennale vincolato in conto capitale                                                                                                                                                                                                                 </t>
  </si>
  <si>
    <t xml:space="preserve">FONDO PLURIENNALE VINCOLATO DI PARTE CAPITALE (FPV ENTRATA)                                                                                                                                                                                                                                                 </t>
  </si>
  <si>
    <t>Totale categoria 301</t>
  </si>
  <si>
    <t>Totale tipologia 300</t>
  </si>
  <si>
    <t>Totale titolo 0</t>
  </si>
  <si>
    <t>Totale complessivo variazioni</t>
  </si>
  <si>
    <t>VARIAZIONI AL BILANCIO DI PREVISIONE 2022 - 2024
SPESE - RIEPILOGO PER MISSIONI E PROGRAMMI</t>
  </si>
  <si>
    <t>MISSIONE
PROGRAMMA
TITOLO</t>
  </si>
  <si>
    <t>DENOMINAZIONE</t>
  </si>
  <si>
    <t>DISAVANZO DI AMMINISTRAZIONE</t>
  </si>
  <si>
    <t>0,00</t>
  </si>
  <si>
    <t>MISSIONE 1</t>
  </si>
  <si>
    <t>0101</t>
  </si>
  <si>
    <t>Programma 01</t>
  </si>
  <si>
    <t xml:space="preserve">Organi istituzionali                                                                                                                                                                                                                                          </t>
  </si>
  <si>
    <t>Titolo 1</t>
  </si>
  <si>
    <t xml:space="preserve">Spese correnti                                                                                                                                                                                                                                                </t>
  </si>
  <si>
    <t>Totale Programma 01</t>
  </si>
  <si>
    <t>0106</t>
  </si>
  <si>
    <t>Programma 06</t>
  </si>
  <si>
    <t xml:space="preserve">Ufficio tecnico                                                                                                                                                                                                                                               </t>
  </si>
  <si>
    <t>Titolo 2</t>
  </si>
  <si>
    <t xml:space="preserve">Spese in conto capitale                                                                                                                                                                                                                                       </t>
  </si>
  <si>
    <t>Totale Programma 06</t>
  </si>
  <si>
    <t>0108</t>
  </si>
  <si>
    <t>Programma 08</t>
  </si>
  <si>
    <t xml:space="preserve">Statistica e sistemi informativi                                                                                                                                                                                                                              </t>
  </si>
  <si>
    <t>Totale Programma 08</t>
  </si>
  <si>
    <t>TOTALE MISSIONE 1</t>
  </si>
  <si>
    <t>MISSIONE 5</t>
  </si>
  <si>
    <t>0502</t>
  </si>
  <si>
    <t>Programma 02</t>
  </si>
  <si>
    <t xml:space="preserve">Attività culturali e interventi diversi nel settore culturale                                                                                                                                                                                                 </t>
  </si>
  <si>
    <t>Totale Programma 02</t>
  </si>
  <si>
    <t>TOTALE MISSIONE 5</t>
  </si>
  <si>
    <t>TOTALE VARIAZIONI MISSIONI</t>
  </si>
  <si>
    <t>TOTALE GENERALE VARIAZIONI SPESE</t>
  </si>
  <si>
    <t>VARIAZIONI AL BILANCIO DI PREVISIONE 2022 - 2024
SPESE - RIEPILOGO PER MISSIONI</t>
  </si>
  <si>
    <t>RIEPILOGO DELLE MISSIONI</t>
  </si>
  <si>
    <t>VARIAZIONI AL BILANCIO DI PREVISIONE 2022 - 2024
SPESE - RIEPILOGO PER TITOLI</t>
  </si>
  <si>
    <t>TITOLO</t>
  </si>
  <si>
    <t>TITOLO 0</t>
  </si>
  <si>
    <t xml:space="preserve">COMPONENTE PASSIVA DI AMMINISTRAZIONE                                                                                                                                                                                                                         </t>
  </si>
  <si>
    <t>TITOLO 1</t>
  </si>
  <si>
    <t xml:space="preserve">SPESE CORRENTI                                                                                                                                                                                                                                                </t>
  </si>
  <si>
    <t>TITOLO 2</t>
  </si>
  <si>
    <t xml:space="preserve">SPESE IN CONTO CAPITALE                                                                                                                                                                                                                                       </t>
  </si>
  <si>
    <t>TITOLO 3</t>
  </si>
  <si>
    <t xml:space="preserve">SPESE PER INCREMENTO ATTIVITÀ FINANZIARIE                                                                                                                                                                                                                     </t>
  </si>
  <si>
    <t>TITOLO 7</t>
  </si>
  <si>
    <t xml:space="preserve">USCITE PER CONTO TERZI E PARTITE DI GIRO                                                                                                                                                                                                                      </t>
  </si>
  <si>
    <t>TOTALE VARIAZIONI TITOLI</t>
  </si>
  <si>
    <t>VARIAZIONI AL BILANCIO FINANZIARIO GESTIONALE 2022 - 2024
SPESE - CAPITOLI</t>
  </si>
  <si>
    <t xml:space="preserve">Programma: 101 Organi istituzionali                                                                                                                                                                                                                                          </t>
  </si>
  <si>
    <t xml:space="preserve">Titolo: 1 Spese correnti                                                                                                                                                                                                                                                </t>
  </si>
  <si>
    <t xml:space="preserve">Macroaggregato: 104 Trasferimenti correnti                                                                                                                                                                                                                                        </t>
  </si>
  <si>
    <t xml:space="preserve">CORECOM - TRASFERIMENTI AD ENTI PUBBLICI PER PROGETTI COMUNI (RISORSE VINCOLATE)RISORSE AGCOM                                                                                                                                                                                                               </t>
  </si>
  <si>
    <t xml:space="preserve">CONTRIBUTI AI COMUNI- SPESE DI RAPPRESENTANZA DEL CONSIGLIO REGIONALE - L.R. 4/2009 ART. 1 C. 1 LETT. C)                                                                                                                                                                                                    </t>
  </si>
  <si>
    <t xml:space="preserve">CORECOM-TRASFERIMENTI A ENTI PUBBLICI PER PROGETTI COMUNI                                                                                                                                                                                                                                                   </t>
  </si>
  <si>
    <t xml:space="preserve">CONTRIBUTI A ISTITUZIONI SOCIALI PRIVATE - SPESE DI RAPPRESENTANZA DEL CONSIGLIO REGIONALE - l.r. 4/2009 art. 1 c. 1 lett. C)                                                                                                                                                                               </t>
  </si>
  <si>
    <t>Totale macroaggregato 104</t>
  </si>
  <si>
    <t xml:space="preserve">Macroaggregato: 110 Altre spese correnti                                                                                                                                                                                                                                          </t>
  </si>
  <si>
    <t>FONDO PLURIENNALE VINCOLATO SPESA - PER COPERTURA SPESA ESERCIZI SUCCESSIVI MISS 01 PROG 01 TIT 1 (AVANZO)</t>
  </si>
  <si>
    <t>FONDO PLURIENNALE VINCOLATO SPESA - PER COPERTURA SPESA ESERCIZI SUCCESSIVI MISS 01 PROG 01 TIT 1 (FPV - cap 10365)</t>
  </si>
  <si>
    <t>FONDO PLURIENNALE VINCOLATO SPESA - PER COPERTURA SPESA ESERCIZI SUCCESSIVI MISS 01 PROG 01 TIT 1 (PURO - cap 10365 e cap. 10366)</t>
  </si>
  <si>
    <t>FONDO PLURIENNALE VINCOLATO SPESA - PER COPERTURA SPESA ESERCIZI SUCCESSIVI MISS 01 PROG 01 TIT 1 (PURO)</t>
  </si>
  <si>
    <t>Totale macroaggregato 110</t>
  </si>
  <si>
    <t>Totale titolo 1</t>
  </si>
  <si>
    <t>Totale programma 101</t>
  </si>
  <si>
    <t xml:space="preserve">Programma: 106 Ufficio tecnico                                                                                                                                                                                                                                               </t>
  </si>
  <si>
    <t xml:space="preserve">Titolo: 2 Spese in conto capitale                                                                                                                                                                                                                                       </t>
  </si>
  <si>
    <t xml:space="preserve">Macroaggregato: 202 Investimenti fissi lordi e acquisto di terreni                                                                                                                                                                                                                </t>
  </si>
  <si>
    <t xml:space="preserve">SERVIZI TECNICI IMMOBILI E IMPIANTI   -SPESE INVESTIMENTO                                                                                                                                                                                                                                                   </t>
  </si>
  <si>
    <t xml:space="preserve">MANUTENZIONE IMMOBILI-SPESE DI INVESTIMENTO                                                                                                                                                                                                                                                                 </t>
  </si>
  <si>
    <t>Totale macroaggregato 202</t>
  </si>
  <si>
    <t xml:space="preserve">Macroaggregato: 205 Altre spese in conto capitale                                                                                                                                                                                                                                 </t>
  </si>
  <si>
    <t>FONDO PLURIENNALE VINCOLATO SPESA - PER COPERTURA SPESA ESERCIZI SUCCESSIVI MISS 01 PROG 106 TIT 2 (Avanzo cap. 20003)</t>
  </si>
  <si>
    <t>FONDO PLURIENNALE VINCOLATO SPESA - PER COPERTURA SPESA ESERCIZI SUCCESSIVI MISS 01 PROG 106 TIT 2 (PURO cap. 20003)</t>
  </si>
  <si>
    <t>FONDO PLURIENNALE VINCOLATO SPESA - PER COPERTURA SPESA ESERCIZI SUCCESSIVI MISS 01 PROG 106 TIT 2 (Cronoprogramma cap. 20001)</t>
  </si>
  <si>
    <t>Totale macroaggregato 205</t>
  </si>
  <si>
    <t>Totale titolo 2</t>
  </si>
  <si>
    <t>Totale programma 106</t>
  </si>
  <si>
    <t xml:space="preserve">Programma: 108 Statistica e sistemi informativi                                                                                                                                                                                                                              </t>
  </si>
  <si>
    <t xml:space="preserve">Macroaggregato: 103 Acquisto di beni e servizi                                                                                                                                                                                                                                    </t>
  </si>
  <si>
    <t xml:space="preserve">SERVIZI DI SUPPORTO ALLE POSTAZIONI DI LAVORO E RELATIVA MANUTENZIONE                                                                                                                                                                                                                                       </t>
  </si>
  <si>
    <t>Totale macroaggregato 103</t>
  </si>
  <si>
    <t xml:space="preserve">FONDO PLURIENNALE VINCOLATO SPESA - PER COPERTURA SPESA ESERCIZI SUCCESSIVI MISS 01 PROG 108 TIT 1                                                                                                                                                                                                          </t>
  </si>
  <si>
    <t xml:space="preserve">SERVER                                                                                                                                                                                                                                                                                                      </t>
  </si>
  <si>
    <t xml:space="preserve">POSTAZIONI DI LAVORO                                                                                                                                                                                                                                                                                        </t>
  </si>
  <si>
    <t xml:space="preserve">SOFTWARE E MANUTENZIONE EVOLUTIVA                                                                                                                                                                                                                                                                           </t>
  </si>
  <si>
    <t xml:space="preserve">APPARATI MULTIMEDIALI                                                                                                                                                                                                                                                                                       </t>
  </si>
  <si>
    <t>FONDO PLURIENNALE VINCOLATO SPESA - PER COPERTURA SPESA ESERCIZI SUCCESSIVI MISS 01 PROG 108 TIT 2 (Puro)</t>
  </si>
  <si>
    <t>FONDO PLURIENNALE VINCOLATO SPESA - PER COPERTURA SPESA ESERCIZI SUCCESSIVI MISS 01 PROG 108 TIT 2 (Avanzo)</t>
  </si>
  <si>
    <t>Totale programma 108</t>
  </si>
  <si>
    <t>Totale missione 100</t>
  </si>
  <si>
    <t xml:space="preserve">Programma: 502 Attività culturali e interventi diversi nel settore culturale                                                                                                                                                                                                 </t>
  </si>
  <si>
    <t>INIZIATIVE DIRETTE DEL CRT SULL'ARTE DI STRADA - L.R. 3/2022   ART. 4, C.1 - AMBITI DI INTERVENTO DI CUI ALL'ART. 2, C.1, LETTERA A)</t>
  </si>
  <si>
    <t xml:space="preserve">ACQUISTO PUBBLICAZIONI                                                                                                                                                                                                                                                                                      </t>
  </si>
  <si>
    <t xml:space="preserve">ACQUISTO BANCHE DATI E PUBBLICAZIONI ONLINE                                                                                                                                                                                                                                                                 </t>
  </si>
  <si>
    <t xml:space="preserve">RILEGATURA PERIODICI E ALTRO MATERIALE                                                                                                                                                                                                                                                                      </t>
  </si>
  <si>
    <t xml:space="preserve">EVENTI ISTITUZIONALI COMPARTECIPAZIONI ENTI LOCALI L.R. 46/2015                                                                                                                                                                                                                                             </t>
  </si>
  <si>
    <t xml:space="preserve">FESTA DELLA TOSCANA L.R 46/2015 - COMPARTECIPAZIONI ENTI LOCALI ART 3 BIS L.R. 4/2009                                                                                                                                                                                                                       </t>
  </si>
  <si>
    <t xml:space="preserve">FESTA DELLA TOSCANA L.R 46/2015 -  COMPARTECIPAZIONI PER PROGETTI PROMOSSI DA ISTITUZIONI SOCIALI PRIVATE ART 3 BIS L.R. 4/2009                                                                                                                                                                             </t>
  </si>
  <si>
    <t xml:space="preserve">EVENTI ISTITUZIONALI COMPARTECIPAZIONI ISTITUZIONI SOCIALI PRIVATE L.R. 46/2015                                                                                                                                                                                                                             </t>
  </si>
  <si>
    <t>FONDO PLURIENNALE VINCOLATO SPESA - PER COPERTURA SPESA ESERCIZI SUCCESSIVI MISS 05 PROGR 502 TIT 1 (FPV cap. 10522)</t>
  </si>
  <si>
    <t>FONDO PLURIENNALE VINCOLATO SPESA - PER COPERTURA SPESA ESERCIZI SUCCESSIVI MISS 05 PROGR 502 TIT 1 (puro cap. 10285-10286-10287)</t>
  </si>
  <si>
    <t>FONDO PLURIENNALE VINCOLATO SPESA - PER COPERTURA SPESA ESERCIZI SUCCESSIVI MISS 05 PROGR 502 TIT 1 (Avanzo cap 10694)</t>
  </si>
  <si>
    <t xml:space="preserve">FONDO PLURIENNALE VINCOLATO SPESA - PER COPERTURA SPESA ESERCIZI SUCCESSIVI MISS 05 PROGR 502 TIT 1                                                                                                                                                                                                         </t>
  </si>
  <si>
    <t>Totale programma 502</t>
  </si>
  <si>
    <t>Totale missione 500</t>
  </si>
  <si>
    <t>VARIAZIONI AL BILANCIO DI PREVISIONE 2023 - 2025
ENTRATE</t>
  </si>
  <si>
    <t>TITOLO
TIPOLOGIA</t>
  </si>
  <si>
    <t>VARIAZIONI CASSA DELL'ANNO 2023</t>
  </si>
  <si>
    <t>VARIAZIONI COMPETENZA DELL'ANNO 2025</t>
  </si>
  <si>
    <t>Fondo pluriennale vincolato per spese correnti</t>
  </si>
  <si>
    <t>Fondo pluriennale vincolato per spese in conto capitale</t>
  </si>
  <si>
    <t>Utilizzo avanzo di amministrazione</t>
  </si>
  <si>
    <t>Fondo di cassa all'1/1/2023</t>
  </si>
  <si>
    <t xml:space="preserve">TRASFERIMENTI CORRENTI                                                                                                                                                                                                                                        </t>
  </si>
  <si>
    <t>20101</t>
  </si>
  <si>
    <t xml:space="preserve">Tipologia 101: Trasferimenti correnti da Amministrazioni pubbliche                                                                                                                                                                                                           </t>
  </si>
  <si>
    <t>Totale
TITOLO 2</t>
  </si>
  <si>
    <t xml:space="preserve">ENTRATE EXTRATRIBUTARIE                                                                                                                                                                                                                                       </t>
  </si>
  <si>
    <t>30500</t>
  </si>
  <si>
    <t xml:space="preserve">Tipologia 500: Rimborsi e altre entrate correnti                                                                                                                                                                                                                             </t>
  </si>
  <si>
    <t>Totale
TITOLO 3</t>
  </si>
  <si>
    <t>TOTALE GENERALE VARIAZIONI ENTRATE</t>
  </si>
  <si>
    <t>VARIAZIONI AL BILANCIO DI PREVISIONE 2023 - 2025
ENTRATE - RIEPILOGO PER TITOLI</t>
  </si>
  <si>
    <t>0</t>
  </si>
  <si>
    <t xml:space="preserve">Avanzo di amministrazione e Fondo di Cassa                                                                                                                                                                                                                    </t>
  </si>
  <si>
    <t>2000000</t>
  </si>
  <si>
    <t>3000000</t>
  </si>
  <si>
    <t>4000000</t>
  </si>
  <si>
    <t xml:space="preserve">ENTRATE IN CONTO CAPITALE                                                                                                                                                                                                                                     </t>
  </si>
  <si>
    <t>9000000</t>
  </si>
  <si>
    <t xml:space="preserve">ENTRATE PER CONTO TERZI E PARTITE DI GIRO                                                                                                                                                                                                                     </t>
  </si>
  <si>
    <t>TOTALE TITOLI</t>
  </si>
  <si>
    <t>VARIAZIONI AL BILANCIO FINANZIARIO GESTIONALE 2023 - 2025
ENTRATE - CAPITOLI</t>
  </si>
  <si>
    <t xml:space="preserve">Titolo 2000000: TRASFERIMENTI CORRENTI                                                                                                                                                                                                                                        </t>
  </si>
  <si>
    <t xml:space="preserve">Tipologia 2010100: Trasferimenti correnti da Amministrazioni pubbliche                                                                                                                                                                                                           </t>
  </si>
  <si>
    <t xml:space="preserve">Categoria 2010104: Trasferimenti correnti da organismi interni e/o unità locali della amministrazione                                                                                                                                                                            </t>
  </si>
  <si>
    <t xml:space="preserve">RIMBORSO DA GIUNTA REGIONALE PER SERVIZI TIPOGRAFICI SVOLTI PRESSO IL CONSIGLIO                                                                                                                                                                                                                             </t>
  </si>
  <si>
    <t>Totale categoria 2010104</t>
  </si>
  <si>
    <t>Totale tipologia 2010100</t>
  </si>
  <si>
    <t>Totale titolo 2000000</t>
  </si>
  <si>
    <t xml:space="preserve">Titolo 3000000: ENTRATE EXTRATRIBUTARIE                                                                                                                                                                                                                                       </t>
  </si>
  <si>
    <t xml:space="preserve">Tipologia 3050000: Rimborsi e altre entrate correnti                                                                                                                                                                                                                             </t>
  </si>
  <si>
    <t xml:space="preserve">Categoria 3050200: Rimborsi in entrata                                                                                                                                                                                                                                           </t>
  </si>
  <si>
    <t xml:space="preserve">RECUPERI. RIMBORSI E RESTITUZIONE SOMME  (provveditorato)                                                                                                                                                                                                                                                   </t>
  </si>
  <si>
    <t xml:space="preserve">RIMBORSI DA GIUNTA REGIONALE RECUPERI MENSA QUOTA A CARICO DIPENDENTI                                                                                                                                                                                                                                       </t>
  </si>
  <si>
    <t>Totale categoria 3050200</t>
  </si>
  <si>
    <t xml:space="preserve">Categoria 3059900: Altre entrate correnti n.a.c.                                                                                                                                                                                                                                 </t>
  </si>
  <si>
    <t xml:space="preserve">RECUPERI SPESE TELEFONICHE - QUOTA A CARICO CONSIGLIERI E GRUPPI CONSILIARI                                                                                                                                                                                                                                 </t>
  </si>
  <si>
    <t>Totale categoria 3059900</t>
  </si>
  <si>
    <t>Totale tipologia 3050000</t>
  </si>
  <si>
    <t>Totale titolo 3000000</t>
  </si>
  <si>
    <t>VARIAZIONI AL BILANCIO DI PREVISIONE 2023 - 2025
SPESE - RIEPILOGO PER MISSIONI E PROGRAMMI</t>
  </si>
  <si>
    <t>0102</t>
  </si>
  <si>
    <t xml:space="preserve">Segreteria generale                                                                                                                                                                                                                                           </t>
  </si>
  <si>
    <t>0103</t>
  </si>
  <si>
    <t>Programma 03</t>
  </si>
  <si>
    <t xml:space="preserve">Gestione economica, finanziaria,  programmazione, provveditorato                                                                                                                                                                                              </t>
  </si>
  <si>
    <t>Totale Programma 03</t>
  </si>
  <si>
    <t>0105</t>
  </si>
  <si>
    <t>Programma 05</t>
  </si>
  <si>
    <t xml:space="preserve">Gestione dei beni demaniali e patrimoniali                                                                                                                                                                                                                    </t>
  </si>
  <si>
    <t>Totale Programma 05</t>
  </si>
  <si>
    <t>0110</t>
  </si>
  <si>
    <t>Programma 10</t>
  </si>
  <si>
    <t xml:space="preserve">Risorse umane                                                                                                                                                                                                                                                 </t>
  </si>
  <si>
    <t>Totale Programma 10</t>
  </si>
  <si>
    <t>MISSIONE 9</t>
  </si>
  <si>
    <t>0903</t>
  </si>
  <si>
    <t xml:space="preserve">Rifiuti                                                                                                                                                                                                                                                       </t>
  </si>
  <si>
    <t>TOTALE MISSIONE 9</t>
  </si>
  <si>
    <t>VARIAZIONI AL BILANCIO DI PREVISIONE 2023 - 2025
SPESE - RIEPILOGO PER MISSIONI</t>
  </si>
  <si>
    <t>VARIAZIONI AL BILANCIO DI PREVISIONE 2023 - 2025
SPESE - RIEPILOGO PER TITOLI</t>
  </si>
  <si>
    <t>VARIAZIONI AL BILANCIO FINANZIARIO GESTIONALE 2023 - 2025
SPESE - CAPITOLI</t>
  </si>
  <si>
    <t xml:space="preserve">INDENNITA' DI FUNZIONE  DIFENSORE CIVICO                                                                                                                                                                                                                                                                    </t>
  </si>
  <si>
    <t xml:space="preserve">RIMBORSI SPESE E MISSIONI DIFENSORE CIVICO                                                                                                                                                                                                                                                                  </t>
  </si>
  <si>
    <t xml:space="preserve">RIMBORSI SPESE E MISSIONI COMPONENTI CORECOM                                                                                                                                                                                                                                                                </t>
  </si>
  <si>
    <t xml:space="preserve">MISSIONI COMPONENTI CORECOM - fino al 31.12.2022                                                                                                                                                                                                                                                            </t>
  </si>
  <si>
    <t xml:space="preserve">CORECOM - ATTIVITA' DI CONCILIAZIONE E DEFINIZIONE GESTIONE DELLE DELEGHE                                                                                                                                                                                                                                   </t>
  </si>
  <si>
    <t xml:space="preserve">INDENNITA' DI FUNZIONE COMPONENTI COMMISSIONE PARI OPPORTUNITA'                                                                                                                                                                                                                                             </t>
  </si>
  <si>
    <t xml:space="preserve">RIMBORSI SPESE E MISSIONI COMMISSIONE PARI OPPORTUNITA'                                                                                                                                                                                                                                                     </t>
  </si>
  <si>
    <t xml:space="preserve">MISSIONI COMPONENTI COMMISSIONE PARI OPPORTUNITA' - fino al 31.12.2022                                                                                                                                                                                                                                      </t>
  </si>
  <si>
    <t xml:space="preserve">GETTONI CONSIGLIO AUTONOMIE LOCALI                                                                                                                                                                                                                                                                          </t>
  </si>
  <si>
    <t xml:space="preserve">GETTONI AUTORITA' REGIONALE PER LA PARTECIPAZIONE                                                                                                                                                                                                                                                           </t>
  </si>
  <si>
    <t xml:space="preserve">RIMBORSI SPESE E MISSIONI AUTORITA' REGIONALE PER LA PARTECIPAZIONE                                                                                                                                                                                                                                         </t>
  </si>
  <si>
    <t xml:space="preserve">MISSIONI AUTORITA' REGIONALE PER LA PARTECIPAZIONE - fino al 31.12.2022                                                                                                                                                                                                                                     </t>
  </si>
  <si>
    <t xml:space="preserve">EMOLUMENTI COLLEGIO DI GARANZIA (L.R. 34/2008)                                                                                                                                                                                                                                                              </t>
  </si>
  <si>
    <t xml:space="preserve">RIMBORSI SPESE E MISSIONI GARANTE PER L'INFANZIA E L'ADOLESCENZA                                                                                                                                                                                                                                            </t>
  </si>
  <si>
    <t xml:space="preserve">SERVIZI AGENZIA GIORNALISTICA - ACCESSO A BANCHE DATI E PUBBLICAZIONE ON LINE                                                                                                                                                                                                                               </t>
  </si>
  <si>
    <t xml:space="preserve">SERVIZIO DI RASSEGNA STAMPA                                                                                                                                                                                                                                                                                 </t>
  </si>
  <si>
    <t xml:space="preserve">RIMBORSI SPESE E MISSIONI GARANTE DELLE PERSONE SOTTOPOSTE A MISURE RESTRITTIVE DELLA LIBERTA' PERSONALE                                                                                                                                                                                                    </t>
  </si>
  <si>
    <t xml:space="preserve">CORECOM - MISSIONI COMPONENTI CORECOM PER LA GESTIONE DELLE DELEGHE                                                                                                                                                                                                                                         </t>
  </si>
  <si>
    <t xml:space="preserve">COMUNICAZIONE FESTA DELLA TOSCANA - L.R. 46/2015                                                                                                                                                                                                                                                            </t>
  </si>
  <si>
    <t xml:space="preserve">ONERI PREVIDENZIALI QUOTA 2/3 A CARICO ENTE PER STUDI, INCARICHI DI CONSULENZA E PRESTAZIONI PROFESSIONALI DIBATTITI PUBBLICI E PROCESSI PARTECIPATIVI                                                                                                                                                      </t>
  </si>
  <si>
    <t xml:space="preserve">TRASMISSIONI RADIO E TV                                                                                                                                                                                                                                                                                     </t>
  </si>
  <si>
    <t xml:space="preserve">CONVENZIONI TRA DIFENSORE CIVICO E AOU TOSCANE                                                                                                                                                                                                                                                              </t>
  </si>
  <si>
    <t xml:space="preserve">Programma: 102 Segreteria generale                                                                                                                                                                                                                                           </t>
  </si>
  <si>
    <t xml:space="preserve">TRASCRIZIONI SEDUTE CONSILIARI E SEDUTE COMMISSIONI CONSILIARI                                                                                                                                                                                                                                              </t>
  </si>
  <si>
    <t>Totale programma 102</t>
  </si>
  <si>
    <t xml:space="preserve">Programma: 103 Gestione economica, finanziaria,  programmazione, provveditorato                                                                                                                                                                                              </t>
  </si>
  <si>
    <t xml:space="preserve">Macroaggregato: 101 Redditi da lavoro dipendente                                                                                                                                                                                                                                  </t>
  </si>
  <si>
    <t xml:space="preserve">BUONI PASTO                                                                                                                                                                                                                                                                                                 </t>
  </si>
  <si>
    <t xml:space="preserve">SERVIZIO MENSA                                                                                                                                                                                                                                                                                              </t>
  </si>
  <si>
    <t>Totale macroaggregato 101</t>
  </si>
  <si>
    <t xml:space="preserve">SPESE POSTALI OLI                                                                                                                                                                                                                                                                                           </t>
  </si>
  <si>
    <t xml:space="preserve">CONSUMO ENERGIA ELETTRICA                                                                                                                                                                                                                                                                                   </t>
  </si>
  <si>
    <t xml:space="preserve">CONSUMO GAS                                                                                                                                                                                                                                                                                                 </t>
  </si>
  <si>
    <t xml:space="preserve">SPESE PER SERVIZI DI PORTINERIA - ACCOGLIENZA UTENTI CORECOM PER FUNZIONI DELEGATE DA AGCOM                                                                                                                                                                                                                 </t>
  </si>
  <si>
    <t xml:space="preserve">SERVIZI POSTALI E DI SPEDIZIONE                                                                                                                                                                                                                                                                             </t>
  </si>
  <si>
    <t xml:space="preserve">TELEFONIA FISSA                                                                                                                                                                                                                                                                                             </t>
  </si>
  <si>
    <t xml:space="preserve">TELEFONIA MOBILE                                                                                                                                                                                                                                                                                            </t>
  </si>
  <si>
    <t xml:space="preserve">SERVIZI DI CONNETTIVITA'                                                                                                                                                                                                                                                                                    </t>
  </si>
  <si>
    <t xml:space="preserve">BENI E MATERIALE DI CONSUMO                                                                                                                                                                                                                                                                                 </t>
  </si>
  <si>
    <t xml:space="preserve">NOLEGGIO BENI DI TERZI                                                                                                                                                                                                                                                                                      </t>
  </si>
  <si>
    <t xml:space="preserve">CARTA CANCELLERIA E STAMPATI TIPOGRAFIA                                                                                                                                                                                                                                                                     </t>
  </si>
  <si>
    <t xml:space="preserve">DEPOSITO MATERIALE VARIO                                                                                                                                                                                                                                                                                    </t>
  </si>
  <si>
    <t xml:space="preserve">NOLEGGIO OPERATIVO SENZA CONDUCENTE                                                                                                                                                                                                                                                                         </t>
  </si>
  <si>
    <t xml:space="preserve">CARBURANTI                                                                                                                                                                                                                                                                                                  </t>
  </si>
  <si>
    <t xml:space="preserve">PEDAGGI. CANONI E PARCHEGGI AUTOVETTURE PARCO AUTO                                                                                                                                                                                                                                                          </t>
  </si>
  <si>
    <t xml:space="preserve">CONSUMO ACQUA POTABILE                                                                                                                                                                                                                                                                                      </t>
  </si>
  <si>
    <t xml:space="preserve">SERVIZI DI DISINFESTAZIONE E DERATTIZZAZIONE                                                                                                                                                                                                                                                                </t>
  </si>
  <si>
    <t xml:space="preserve">SERVIZIO GENERALE DI FACCHINAGGIO                                                                                                                                                                                                                                                                           </t>
  </si>
  <si>
    <t xml:space="preserve">SPESE PER SERVIZIO DI VIGILANZA ARMATA                                                                                                                                                                                                                                                                      </t>
  </si>
  <si>
    <t xml:space="preserve">SPESE PER SERVIZIO DI PORTINERIA                                                                                                                                                                                                                                                                            </t>
  </si>
  <si>
    <t xml:space="preserve">COSTO MENSA - QUOTA A CARICO DIPENDENTI                                                                                                                                                                                                                                                                     </t>
  </si>
  <si>
    <t xml:space="preserve">PUBBLICAZIONE BANDI DI GARA                                                                                                                                                                                                                                                                                 </t>
  </si>
  <si>
    <t>ACQUISTO CANCELLERIA E ALTRI BENI E MATERIALI DI CONSUMO</t>
  </si>
  <si>
    <t xml:space="preserve">Macroaggregato: 109 Rimborsi e poste correttive delle entrate                                                                                                                                                                                                                     </t>
  </si>
  <si>
    <t xml:space="preserve">RIMBORSO A GIUNTA REGIONALE SOMME RELATIVE AL CONSUMO ENERGETICO ED AL COLLEGAMENTO TELEMATICO DEI DIPENDENTI DEL CONSIGLIO IN TELELAVORO                                                                                                                                                                   </t>
  </si>
  <si>
    <t>Totale macroaggregato 109</t>
  </si>
  <si>
    <t xml:space="preserve">COSTO PREMI ASSICURATIVI - CONSIGLIERI. PRESIDENTE GIUNTA E ASSESSORI (Art. 24 c. 2 l.r. 3/2009)                                                                                                                                                                                                            </t>
  </si>
  <si>
    <t>Totale programma 103</t>
  </si>
  <si>
    <t xml:space="preserve">Programma: 105 Gestione dei beni demaniali e patrimoniali                                                                                                                                                                                                                    </t>
  </si>
  <si>
    <t xml:space="preserve">CANONE DI LOCAZIONE                                                                                                                                                                                                                                                                                         </t>
  </si>
  <si>
    <t xml:space="preserve">ALTRE SPESE PER UTILIZZO BENI DI TERZI (ONERI ACCESSORI LOCAZIONE)                                                                                                                                                                                                                                          </t>
  </si>
  <si>
    <t>Totale programma 105</t>
  </si>
  <si>
    <t xml:space="preserve">MANUTENZIONE IMPIANTI PER LA SICUREZZA SUI LUOGHI DI LAVORO                                                                                                                                                                                                                                                 </t>
  </si>
  <si>
    <t xml:space="preserve">MANUTENZIONE OPERE DI FALEGNAMERIA                                                                                                                                                                                                                                                                          </t>
  </si>
  <si>
    <t xml:space="preserve">MANUTENZIONE ELETTRICA/IDRAULICA/CONDIZIONAMENTO E RISCALDAMENTO                                                                                                                                                                                                                                            </t>
  </si>
  <si>
    <t xml:space="preserve">MANUTENZIONE IMPIANTI ELEVATORI ASCENSORI                                                                                                                                                                                                                                                                   </t>
  </si>
  <si>
    <t xml:space="preserve">MANUTENZIONE IMPIANTI PER LA SICUREZZA SUI LUOGHI DI LAVORO SERVIZI EXTRACANONE E VERIFICHE OBBLIGATORIE                                                                                                                                                                                                    </t>
  </si>
  <si>
    <t xml:space="preserve">MANUTENZIONE ELETTRICA IDRAULICA CONDIZIONAMENTO E RISCALDAMENTO. SERVIZI EXTRA CANONE                                                                                                                                                                                                                      </t>
  </si>
  <si>
    <t xml:space="preserve">MANUTENZIONE IMPIANTI-SPESE DI INVESTIMENTO                                                                                                                                                                                                                                                                 </t>
  </si>
  <si>
    <t xml:space="preserve">SERVIZI PER I SISTEMI E RELATIVA MANUTENZIONE SUPPORTO AREA SISTEMISTICA                                                                                                                                                                                                                                    </t>
  </si>
  <si>
    <t xml:space="preserve">NOLEGGIO HARDWARE - TIPOGRAFIA                                                                                                                                                                                                                                                                              </t>
  </si>
  <si>
    <t xml:space="preserve">MANUTENZIONE ORDINARIA IMPIANTI E MACCHINARI  (tipografia)                                                                                                                                                                                                                                                  </t>
  </si>
  <si>
    <t xml:space="preserve">MATERIALE INFORMATICO CONSUMABILI E ALTRI BENI DI CONSUMO                                                                                                                                                                                                                                                   </t>
  </si>
  <si>
    <t xml:space="preserve">GESTIONE ASSISTENZA MANUTENZIONE HARDWARE E SOFTWARE                                                                                                                                                                                                                                                        </t>
  </si>
  <si>
    <t xml:space="preserve">NOLEGGIO DI IMPIANTI MACCHINARI E HARDWARE                                                                                                                                                                                                                                                                  </t>
  </si>
  <si>
    <t xml:space="preserve">LICENZE D'USO PER SOFTWARE                                                                                                                                                                                                                                                                                  </t>
  </si>
  <si>
    <t xml:space="preserve">MANUTENZIONE ORDINARIA IMPIANTI E MACCHINARI CENTRALI TELEFONICHE                                                                                                                                                                                                                                           </t>
  </si>
  <si>
    <t xml:space="preserve">SERVIZIO DI NOLEGGIO CASSE FISCALI PER LA MENSA ED IL BAR DEL CONSIGLIO REGIONALE                                                                                                                                                                                                                           </t>
  </si>
  <si>
    <t xml:space="preserve">PERIFERICHE E ALTRI DISPOSITIVI HARDWARE                                                                                                                                                                                                                                                                    </t>
  </si>
  <si>
    <t xml:space="preserve">Programma: 110 Risorse umane                                                                                                                                                                                                                                                 </t>
  </si>
  <si>
    <t xml:space="preserve">ACCERTAMENTI SANITARI                                                                                                                                                                                                                                                                                       </t>
  </si>
  <si>
    <t xml:space="preserve">SPESE PER LA FORMAZIONE OBBLIGATORIA DEL PERSONALE DEL CONSIGLIO                                                                                                                                                                                                                                            </t>
  </si>
  <si>
    <t>SPESE DI MISSIONE DEL PERSONALE DEL CONSIGLIO REGIONALE</t>
  </si>
  <si>
    <t xml:space="preserve">RIMBORSO COMPENSI ALLA GIUNTA REGIONALE PER LAVORO STRAORDINARIO DEL PERSONALE  GIORNALISTICO A TEMPO INDETERMINATO DEL CONSIGLIO - fino al 31.12.2022                                                                                                                                                      </t>
  </si>
  <si>
    <t xml:space="preserve">RIMBORSO COMPENSI ALLA GIUNTA REGIONALE PER LAVORO STRAORDINARIO DEL PERSONALE  A TEMPO INDETERMINATO DEL CONSIGLIO                                                                                                                                                                                         </t>
  </si>
  <si>
    <t xml:space="preserve">RIMBORSO ALLA GIUNTA REGIONALE DELLA SPESA SOSTENUTA PER MISSIONI IN ITALIA DEL PERSONALE DEL CONSIGLIO REGIONALE                                                                                                                                                                                           </t>
  </si>
  <si>
    <t xml:space="preserve">RIMBORSO ALLA GIUNTA REGIONALE DELLA SPESA SOSTENUTA PER MISSIONI IN ITALIA DEL PERSONALE DEL CORECOM PER ATTIVITA DELEGATE                                                                                                                                                                                 </t>
  </si>
  <si>
    <t>Totale programma 110</t>
  </si>
  <si>
    <t xml:space="preserve">INIZIATIVE DIRETTE DEL CRT SULL'ARTE DI STRADA                                                                                                                                                                                                                                                              </t>
  </si>
  <si>
    <t xml:space="preserve">RIMBORSI SPESE PER RELATORI A INIZIATIVE DI PIANETA GALILEO                                                                                                                                                                                                                                                 </t>
  </si>
  <si>
    <t xml:space="preserve">RIMBORSI SPESE PER RELATORI A INIZIATIVE DI PIANETA GALILEO (gestione residui)                                                                                                                                                                                                                              </t>
  </si>
  <si>
    <t xml:space="preserve">ACQUISTO PERIODICI CARTACEI                                                                                                                                                                                                                                                                                 </t>
  </si>
  <si>
    <t xml:space="preserve">SERVIZIO CATALOGAZIONE                                                                                                                                                                                                                                                                                      </t>
  </si>
  <si>
    <t xml:space="preserve">FESTA DELLA TOSCANA L.R 46/2015 - ACQUISTO GIORNALI E PUBBLICAZIONI                                                                                                                                                                                                                                         </t>
  </si>
  <si>
    <t xml:space="preserve">FESTA DELLA TOSCANA L.R 46/2015 - COMPARTECIPAZIONI ENTI LOCALI ART 3 TER L.R. 46/2015                                                                                                                                                                                                                      </t>
  </si>
  <si>
    <t xml:space="preserve">FESTA DELLA TOSCANA L.R. 46/2015 -  COMPARTECIPAZIONI PER PROGETTI PROMOSSI DA ISTITUZIONI SOCIALI PRIVATE ART 3 TER L.R. 46/2015                                                                                                                                                                           </t>
  </si>
  <si>
    <t xml:space="preserve">Programma: 903 Rifiuti                                                                                                                                                                                                                                                       </t>
  </si>
  <si>
    <t xml:space="preserve">SMALTIMENTO RIFIUTI INGOMBRANTI E SPECIALI                                                                                                                                                                                                                                                                  </t>
  </si>
  <si>
    <t>Totale programma 903</t>
  </si>
  <si>
    <t>Totale missione 900</t>
  </si>
  <si>
    <t>Economie su residui passivi es prec. ante e post riaccertamento</t>
  </si>
  <si>
    <t>Numero impegno</t>
  </si>
  <si>
    <t>Oggetto</t>
  </si>
  <si>
    <t>Numero capitolo</t>
  </si>
  <si>
    <t>Importo economia</t>
  </si>
  <si>
    <t xml:space="preserve">Descrizione  </t>
  </si>
  <si>
    <t>Anno di esercizio</t>
  </si>
  <si>
    <t>Anno di bilancio</t>
  </si>
  <si>
    <t>IMPORTO A TITOLO DI INCENTIVO A DIPENDENTI PUBBLICI CHE SVOLGONO FUNZIONI TECNICHE  RELATIVE ALLE ATTIVITA' DI PROGRAMMAZIONE,AFFIDAMENTO E CONTROLLO DEI CONTRATTI PUBBLICI AI SENSI DELL'ART. 113  DEL D.lgs 50 DEL 2016</t>
  </si>
  <si>
    <t xml:space="preserve">Dichiarazione di insussistenza impegno residuo n. 1088/2020 assunto con dec. 476/2018  - economia con decreto 420 del 2022                                                                                                                                                                                                                      </t>
  </si>
  <si>
    <t>Concentratore agenzie di stampa - CIG YD52B3FDAD</t>
  </si>
  <si>
    <t xml:space="preserve">Dichiarazione di insussistenza impegno residuo n. 1190/2021 CIG YD52B3FDAD                                                                                                                                                                                                                                  </t>
  </si>
  <si>
    <t xml:space="preserve">minore spesa                                                                                                                                                                                                                                                   </t>
  </si>
  <si>
    <t>Corsi Salute e sicurezza Convenzione Consip anno 2021 (CIG: YF63155C34)</t>
  </si>
  <si>
    <t xml:space="preserve">economia dichiarata con nota di liquidazione 6309 del 6.7.2022                                                                                                                                                                                                                                              </t>
  </si>
  <si>
    <t>Adesione al contratto di Giunta regionale per il Servizio di posta elettronica certificata anno 2021</t>
  </si>
  <si>
    <t>Telefonia fissa struttura (Convenzione CONSIP "Telefonia fissa 5" periodo 01/11/2018-02/10/2021) - proroga con dec. 699 del 29.09.2021 fino al 02.10.2022</t>
  </si>
  <si>
    <t xml:space="preserve">economia per minor spesa                                                                                                                                                                                                                                                                                    </t>
  </si>
  <si>
    <t>ADESIONE ALLA CONVENZIONE CONSIP TF5PER IS ERVIZI DI TELEFONIA FISSA STRUTTURE CONSILIARI -  TELEFONIA FISSA STRUTTURA ANNO 2019 - CIG 76772814B3</t>
  </si>
  <si>
    <t>ADESIONE ALLA CONVENZIONE CONSIP TF5PER IS ERVIZI DI TELEFONIA FISSA STRUTTURE CONSILIARI -  TELEFONIA FISSA STRUTTURA ANNO 2020 - CIG 76772814B3</t>
  </si>
  <si>
    <t>FORNITURA ENERGIA ELETTRICA IN BASSA TENSIONE  CIG 8562149CDD vedi decreto 835/2020-CESSIONE CREDITO A FAVORE EUROFACTOR SPA FINO 1 LUGLIO 2023-vedi decreto 622 del 2.9.21</t>
  </si>
  <si>
    <t xml:space="preserve">minore spesa con decreto 892 del 2022                                                                                                                                                                                                                                             </t>
  </si>
  <si>
    <t>Totale parziale economie nel corso della gestione 2022 - ante operazioni riaccertamento marzo 2023</t>
  </si>
  <si>
    <t>Servizio di media monitoring - impegno di spesa per l'anno 2021 - EX CIG: 8677939DCD vedi DECRETO 151/2021 -  poi modificato con decreto 412 del 18.06.2021 CIG 8677939DCB</t>
  </si>
  <si>
    <t xml:space="preserve">Riaccertamento marzo 2023  </t>
  </si>
  <si>
    <t>Oneri sicurezza mensa</t>
  </si>
  <si>
    <t xml:space="preserve">FORNITURA ACQUA utenze ubicate in via cavour 4 e via ricasoli 11 Firenze (Publiacqua)
</t>
  </si>
  <si>
    <t>Adesione al contratto di Giunta regionale per il Servizio di progettazione, realizzazione, gestione operativa e sviluppo evolutivo di un Sistema Cloud della Toscana (SCT)  - CIG madre 7154112FF8 - CIG derivato Y4630BB411. Periodo 1/03/2021-31/12/2021-Progetto TLC20JH5Vers.2</t>
  </si>
  <si>
    <t>Estensione noleggio panda 2020</t>
  </si>
  <si>
    <t>Impegno per rimborso spese anticipate, per missioni svolte all'estero dal personale del Consiglio regionale ed in Italia dal personale di segreteria dell'Ufficio di Presidenza del CRT dal 1 novembre 2020 al 31 ottobre 2021 - liquidazione da parte del Consiglio  accredito figurativo su cedolino da pa</t>
  </si>
  <si>
    <t>Servizio di manutenzione in extracanone ordinario degli impianti elettrici, idrico-sanitari, riscaldamento e condizionamento -  Proroga tecnica dei servizi di manutenzione impianti a canone ed extracanone in favore di Rekeep Spa - periodo 07/10/2020-07/10/2021</t>
  </si>
  <si>
    <t>Rimborsi forfettari relatori iniziative Pianeta Galileo anno 2020 (residui  Maurizio Taddei -  TDDMRZ55S02D612Y)</t>
  </si>
  <si>
    <t>Adesione alla proroga tecnica (periodo 01/01/2021-16/03/2021) relativa alla convenzione Consip “TM7” - Servizi di telefonia mobile per i dipendenti e il personale autorizzato. Proroga fino al  15 maggio 2021 (dec. 140 del 15.03.2021) Proroga dal 16 maggio 2021 fino al 31 dicembre 2021, ovvero fi</t>
  </si>
  <si>
    <t>Adesione alla proroga tecnica (periodo 01/01/2021-16/03/2021) relativa alla convenzione Consip “TM7” - Quota a carico dei consiglieri regionali. Proroga fino al  15 maggio 2021 (dec. 140 del 15.03.2021). Proroga dal 16 maggio 2021 fino al 31 dicembre 2021, ovvero fino all’attivazione della nuo</t>
  </si>
  <si>
    <t>Servizio di assistenza alla cabina di regia per lo svolgimento di sedute ed eventi del Consiglio regionale. Periodo:  dal 01/01/2021 al 31/12/2023 (CIG: 8181805F10).</t>
  </si>
  <si>
    <t>SERVIZIO DI MEDIA MONITORING- ADESIONE ALLA CONVENZIONE STIPULATA FRA REGIONE TOSCANA (SOGGETTO AGGREGATORE ) E ATI DATA STAMPA SRL E TELECOM ITALIA SPA - EX CIG  80745777BA MODIFICATO DA DEC. 151/2021 - ex CIG: 8677939DCD  poi modificato con decreto 412 del 18.06.2021 CIG 8677939DCB</t>
  </si>
  <si>
    <t>SERVIZIO DI MEDIA MONITORING ADESIONE ALLA CONVENZIONE STIPULATA FRA REGIONE TOSCANA (SOGGETTO AGGREGATORE) E ATI DATA STAMPA SRL E TELECOM ITALIA  SPA -  EX CIG 80745777BA MODIFICATO DA DEC. 151/2021 - ex CIG: 8677939DCD  poi modificato con decreto 412 del 18.06.2021 CIG 8677939DCB</t>
  </si>
  <si>
    <t>SERVIZIO DI MEDIA MONITORING ADESIONE ALLA CONVENZIONE STIPULATA FRA REGIONE TOSCANA (SOGGETTO AGGREGATORE) E ATI DATA STAMPA SRL E TELECOM ITALIA  SPA - EX CIG 80745777BA MODIFICATO DA DEC. 151/2021 -  ex CIG: 8677939DCD  poi modificato con decreto 412 del 18.06.2021 CIG 8677939DCB</t>
  </si>
  <si>
    <t>ADESIONE CONVEZIONE CONSPI TF5 PER SERVIZI DI TELEFONIA FISSA STRUTTURE CONSILIARI -  PERIODO :ANNO 2019 - TELEFONIA GRUPPI CONSILIARI  - CIG: 76772814B3</t>
  </si>
  <si>
    <t>ADESIONE CONVEZIONE CONSPI TF5 PER SERVIZI DI TELEFONIA FISSA STRUTTURE CONSILIARI -  PERIODO :ANNO 2020 - TELEFONIA GRUPPI CONSILIARI  - CIG: 76772814B3</t>
  </si>
  <si>
    <t>ADESIONE CONVEZIONE CONSPI TF5 PER SERVIZI DI TELEFONIA FISSA STRUTTURE CONSILIARI - COSTO SPESE TELEF. QUOTA A CARICO GRUPPI CONSILIARI - PERIODO  ANNO 2020-  - CIG: 76772814B3</t>
  </si>
  <si>
    <t>ACQUISTO MEDIANTE TRATTATIVA CON UNICO PERATORE ECONOMICO SU MEPA DI UNA FORNITURA DI NOLEGGIO E RELATIVA MANUTENZIIONE DI  UN SISTEMA DI DIGITAL SIGNAGE PRESSO LE SEDI DEL CRT -</t>
  </si>
  <si>
    <t>Totale parziale economie nel corso della gestione 2022 - a seguito delle operazioni riaccertamento - spesa corrente e capitale</t>
  </si>
  <si>
    <t>Totale economie</t>
  </si>
  <si>
    <t xml:space="preserve">Economie su residui attivi es prec. post riaccertamento (non si sono registrate economie ante riaccertamento) </t>
  </si>
  <si>
    <t>Numero accertamento</t>
  </si>
  <si>
    <t>Proroga tecnica convenzione Consip “TM7” - CIG 7743586152.- Telefonia mobile - Recupero spese telefoniche. Quota a carico dei consiglieri regionali (periodo 01/01/2021-16/03/2021)  proroga dal 17 marzo 2021 al 15 maggio 2021 (dec 140 del 2021). Proroga dal 16 maggio 2021 fino al 31 dicembre 2021</t>
  </si>
  <si>
    <t>Totale economie a seguito delle operazioni di riaccertamento marzo 2023</t>
  </si>
  <si>
    <t xml:space="preserve">Allegato </t>
  </si>
  <si>
    <t>ENTRATE PER TITOLI TIPOLOGIE E CATEGORIE</t>
  </si>
  <si>
    <t>Titolo Tipologia Categoria</t>
  </si>
  <si>
    <t>PREVISIONI DELL'ANNO 2023</t>
  </si>
  <si>
    <t>PREVISIONI DELL'ANNO 2024</t>
  </si>
  <si>
    <t>PREVISIONI DELL'ANNO 2025</t>
  </si>
  <si>
    <t xml:space="preserve">  </t>
  </si>
  <si>
    <t>Totale</t>
  </si>
  <si>
    <t>Utilizzo Avanzo di Amministrazione</t>
  </si>
  <si>
    <t>2010100</t>
  </si>
  <si>
    <t>Tipologia 101: Trasferimenti correnti da Amministrazioni pubbliche</t>
  </si>
  <si>
    <t>2010101</t>
  </si>
  <si>
    <t>Trasferimenti correnti da Amministrazioni Centrali</t>
  </si>
  <si>
    <t>2010102</t>
  </si>
  <si>
    <t>Trasferimenti correnti da Amministrazioni Locali</t>
  </si>
  <si>
    <t>2010104</t>
  </si>
  <si>
    <t>2010400</t>
  </si>
  <si>
    <t>Tipologia 104: Trasferimenti correnti da Istituzioni Sociali Private</t>
  </si>
  <si>
    <t>2010401</t>
  </si>
  <si>
    <t>Trasferimenti correnti da Istituzioni Sociali Private</t>
  </si>
  <si>
    <t>TOTALE TITOLO 2</t>
  </si>
  <si>
    <t>3010000</t>
  </si>
  <si>
    <t>Tipologia 100: Vendita di beni e servizi e proventi derivanti dalla gestione dei beni</t>
  </si>
  <si>
    <t>3010200</t>
  </si>
  <si>
    <t>Entrate dalla vendita e dall'erogazione di servizi</t>
  </si>
  <si>
    <t>3010300</t>
  </si>
  <si>
    <t>Proventi derivanti dalla gestione dei beni</t>
  </si>
  <si>
    <t>3020000</t>
  </si>
  <si>
    <t>Tipologia 200: Proventi derivanti dall'attività di controllo e repressione delle irregolarità e degli illeciti</t>
  </si>
  <si>
    <t>3020300</t>
  </si>
  <si>
    <t>Entrate da Imprese derivanti dall'attività di controllo e repressione delle irregolarità e degli illeciti</t>
  </si>
  <si>
    <t>3030000</t>
  </si>
  <si>
    <t>Tipologia 300: Interessi attivi</t>
  </si>
  <si>
    <t>3030300</t>
  </si>
  <si>
    <t>Altri interessi attivi</t>
  </si>
  <si>
    <t>3050000</t>
  </si>
  <si>
    <t>Tipologia 500: Rimborsi e altre entrate correnti</t>
  </si>
  <si>
    <t>3050200</t>
  </si>
  <si>
    <t>3059900</t>
  </si>
  <si>
    <t>TOTALE TITOLO 3</t>
  </si>
  <si>
    <t>ENTRATE IN CONTO CAPITALE</t>
  </si>
  <si>
    <t>4020000</t>
  </si>
  <si>
    <t>Tipologia 200: Contributi agli investimenti</t>
  </si>
  <si>
    <t>4020100</t>
  </si>
  <si>
    <t>Contributi agli investimenti da amministrazioni pubbliche</t>
  </si>
  <si>
    <t>4030000</t>
  </si>
  <si>
    <t>Tipologia 300: Altri trasferimenti in conto capitale</t>
  </si>
  <si>
    <t>4031000</t>
  </si>
  <si>
    <t>Altri trasferimenti in conto capitale da amministrazioni pubbliche</t>
  </si>
  <si>
    <t>4050000</t>
  </si>
  <si>
    <t>Tipologia 500: Altre entrate in conto capitale</t>
  </si>
  <si>
    <t>4050300</t>
  </si>
  <si>
    <t>Entrate in conto capitale dovute a rimborsi, recuperi e restituzioni di somme non dovute o incassate in eccesso</t>
  </si>
  <si>
    <t>4050400</t>
  </si>
  <si>
    <t>Altre entrate in conto capitale n.a.c.</t>
  </si>
  <si>
    <t>TOTALE TITOLO 4</t>
  </si>
  <si>
    <t>9010000</t>
  </si>
  <si>
    <t>Tipologia 100: Entrate per partite di giro</t>
  </si>
  <si>
    <t>9010100</t>
  </si>
  <si>
    <t>Altre ritenute</t>
  </si>
  <si>
    <t>9010200</t>
  </si>
  <si>
    <t>Ritenute su redditi da lavoro dipendente</t>
  </si>
  <si>
    <t>9010300</t>
  </si>
  <si>
    <t>Ritenute su redditi da lavoro autonomo</t>
  </si>
  <si>
    <t>9019900</t>
  </si>
  <si>
    <t>9020000</t>
  </si>
  <si>
    <t>Tipologia 200: Entrate per conto terzi</t>
  </si>
  <si>
    <t>9020400</t>
  </si>
  <si>
    <t>9029900</t>
  </si>
  <si>
    <t>Altre entrate per conto terzi</t>
  </si>
  <si>
    <t>TOTALE TITOLO 9</t>
  </si>
  <si>
    <t>TOTALE GENERALE DELLE ENTRATE</t>
  </si>
  <si>
    <t>SPESE PER TITOLI E MACROAGGREGATI
PREVISIONI DI COMPETENZA</t>
  </si>
  <si>
    <t>TITOLI E MACROAGGREGATI DI SPESA</t>
  </si>
  <si>
    <t>Previsioni dell'anno 2023</t>
  </si>
  <si>
    <t>Previsioni dell'anno 2024</t>
  </si>
  <si>
    <t>Previsioni dell'anno 2025</t>
  </si>
  <si>
    <t>Titolo (codice)</t>
  </si>
  <si>
    <t>Macroaggregato (codice)</t>
  </si>
  <si>
    <t>TITOLO 1 - Spese correnti</t>
  </si>
  <si>
    <t>Previsioni competenza anno N</t>
  </si>
  <si>
    <t>Previsioni competenza anno N+1</t>
  </si>
  <si>
    <t>Previsioni competenza anno N+2</t>
  </si>
  <si>
    <t>100</t>
  </si>
  <si>
    <t>101</t>
  </si>
  <si>
    <t>102</t>
  </si>
  <si>
    <t>103</t>
  </si>
  <si>
    <t>104</t>
  </si>
  <si>
    <t>107</t>
  </si>
  <si>
    <t>Interessi passivi</t>
  </si>
  <si>
    <t>109</t>
  </si>
  <si>
    <t>110</t>
  </si>
  <si>
    <t>0100</t>
  </si>
  <si>
    <t>Totale TITOLO 1</t>
  </si>
  <si>
    <t>TITOLO 2 - Spese in conto capitale</t>
  </si>
  <si>
    <t>200</t>
  </si>
  <si>
    <t>202</t>
  </si>
  <si>
    <t>203</t>
  </si>
  <si>
    <t>Contributi agli investimenti</t>
  </si>
  <si>
    <t>205</t>
  </si>
  <si>
    <t>Altre spese in conto capitale</t>
  </si>
  <si>
    <t>0200</t>
  </si>
  <si>
    <t>Totale TITOLO 2</t>
  </si>
  <si>
    <t>TITOLO 3 - Spese per incremento di attività finanziarie</t>
  </si>
  <si>
    <t>301</t>
  </si>
  <si>
    <t>Acquisiizione di attività finanziarie</t>
  </si>
  <si>
    <t>302</t>
  </si>
  <si>
    <t>Concessione crediti di breve termine</t>
  </si>
  <si>
    <t>303</t>
  </si>
  <si>
    <t>Concessioni crediti di medio-lungo termine</t>
  </si>
  <si>
    <t>304</t>
  </si>
  <si>
    <t>Altre spese per incremento di attività finanziarie</t>
  </si>
  <si>
    <t>300</t>
  </si>
  <si>
    <t>Totale TITOLO 3</t>
  </si>
  <si>
    <t>TITOLO 7 - Uscite per conto terzi e partite di giro</t>
  </si>
  <si>
    <t>700</t>
  </si>
  <si>
    <t>701</t>
  </si>
  <si>
    <t>Uscite per partite di giro</t>
  </si>
  <si>
    <t>702</t>
  </si>
  <si>
    <t>Uscite per conto terzi</t>
  </si>
  <si>
    <t>0700</t>
  </si>
  <si>
    <t>Totale TITOLO 7</t>
  </si>
  <si>
    <t>TOTALE TITOLI E MACROAGGREGATI</t>
  </si>
  <si>
    <t>TOTALE GENERALE DELLE SPESE</t>
  </si>
  <si>
    <t>SPESE PER MISSIONI, PROGRAMMI E MACROAGGREGATI
SPESE CORRENTI - PREVISIONI DI COMPETENZA
Esercizio finanziario 2023</t>
  </si>
  <si>
    <t>MISSIONI E PROGRAMMI \ MACROAGGREGATI</t>
  </si>
  <si>
    <t>0104</t>
  </si>
  <si>
    <t>0107</t>
  </si>
  <si>
    <t>0109</t>
  </si>
  <si>
    <t>01</t>
  </si>
  <si>
    <t>MISSIONE 1 - Servizi istituzionali,  generali e di gestione</t>
  </si>
  <si>
    <t>02</t>
  </si>
  <si>
    <t>03</t>
  </si>
  <si>
    <t>Gestione economica, finanziaria,  programmazione, provveditorato</t>
  </si>
  <si>
    <t>05</t>
  </si>
  <si>
    <t>06</t>
  </si>
  <si>
    <t>08</t>
  </si>
  <si>
    <t>10</t>
  </si>
  <si>
    <t>11</t>
  </si>
  <si>
    <t>TOTALE MISSIONE 1 - Servizi istituzionali,  generali e di gestione</t>
  </si>
  <si>
    <t>04</t>
  </si>
  <si>
    <t>MISSIONE 4 - Istruzione e diritto allo studio</t>
  </si>
  <si>
    <t>07</t>
  </si>
  <si>
    <t>Diritto allo studio</t>
  </si>
  <si>
    <t>TOTALE MISSIONE 4 - Istruzione e diritto allo studio</t>
  </si>
  <si>
    <t>MISSIONE 5 - Tutela e valorizzazione dei beni e delle attività culturali</t>
  </si>
  <si>
    <t>0500</t>
  </si>
  <si>
    <t>Valorizzazione dei beni di interesse storico</t>
  </si>
  <si>
    <t>TOTALE MISSIONE 5 - Tutela e valorizzazione dei beni e delle attività culturali</t>
  </si>
  <si>
    <t>MISSIONE 6 - POLITICHE GIOVANILI, SPORT E TEMPO LIBERO</t>
  </si>
  <si>
    <t>Sport e tempo libero</t>
  </si>
  <si>
    <t>TOTALE MISSIONE 5 - POLITICHE GIOVANILI, SPORT E TEMPO LIBERO</t>
  </si>
  <si>
    <t>MISSIONE 7 - Turismo</t>
  </si>
  <si>
    <t>Sviluppo e la valorizzazione del turismo</t>
  </si>
  <si>
    <t>TOTALE MISSIONE 7 - Turismo</t>
  </si>
  <si>
    <t>09</t>
  </si>
  <si>
    <t>MISSIONE 9 - Sviluppo sostenibile e tutela del territorio e dell'ambiente</t>
  </si>
  <si>
    <t>0900</t>
  </si>
  <si>
    <t>Tutela, valorizzazione e recupero ambientale</t>
  </si>
  <si>
    <t>TOTALE MISSIONE 9 - Sviluppo sostenibile e tutela del territorio e dell'ambiente</t>
  </si>
  <si>
    <t>MISSIONE 11 - Soccorso civile</t>
  </si>
  <si>
    <t>1100</t>
  </si>
  <si>
    <t>Interventi a seguito di calamità naturali</t>
  </si>
  <si>
    <t>TOTALE MISSIONE 11 - Soccorso civile</t>
  </si>
  <si>
    <t>12</t>
  </si>
  <si>
    <t>MISSIONE 12 - Diritti sociali, politiche sociali e famiglia</t>
  </si>
  <si>
    <t>Cooperazione e associazionismo</t>
  </si>
  <si>
    <t>1200</t>
  </si>
  <si>
    <t>Politica regionale unitaria per i diritti sociali e la famiglia  (solo per le Regioni)</t>
  </si>
  <si>
    <t>TOTALE MISSIONE 12 - Diritti sociali, politiche sociali e famiglia</t>
  </si>
  <si>
    <t>14</t>
  </si>
  <si>
    <t>MISSIONE 14 - Sviluppo economico e competitività</t>
  </si>
  <si>
    <t>Industria PMI e Artigianato</t>
  </si>
  <si>
    <t>1400</t>
  </si>
  <si>
    <t>Commercio - reti distributive - tutela dei consumatori</t>
  </si>
  <si>
    <t>TOTALE MISSIONE 14 - Sviluppo economico e competitività</t>
  </si>
  <si>
    <t>15</t>
  </si>
  <si>
    <t>MISSIONE 15 - Politiche per il lavoro e la formazione professionale</t>
  </si>
  <si>
    <t>Formazione professionale</t>
  </si>
  <si>
    <t>TOTALE  15 - Politiche per il lavoro e la formazione professionale</t>
  </si>
  <si>
    <t>18</t>
  </si>
  <si>
    <t>MISSIONE 18 - Relazioni con le altre autonomie territoriali e locali</t>
  </si>
  <si>
    <t>1800</t>
  </si>
  <si>
    <t>Politica regionale unitaria per le relazioni finanziarie con le altre autonomie territoriali (solo per le Regioni)</t>
  </si>
  <si>
    <t>TOTALE MISSIONE 18 - Relazioni con le altre autonomie territoriali e locali</t>
  </si>
  <si>
    <t>20</t>
  </si>
  <si>
    <t>MISSIONE 20 - Fondi e accantonamenti</t>
  </si>
  <si>
    <t>2000</t>
  </si>
  <si>
    <t>Fondo di riserva</t>
  </si>
  <si>
    <t>Fondo crediti di dubbia esigibilità</t>
  </si>
  <si>
    <t>Altri fondi</t>
  </si>
  <si>
    <t>TOTALE MISSIONE 20 - Fondi e accantonamenti</t>
  </si>
  <si>
    <t>TOTALE MACROAGGREGATI</t>
  </si>
  <si>
    <t>SPESE PER MISSIONI, PROGRAMMI E MACROAGGREGATI
SPESE CORRENTI - PREVISIONI DI COMPETENZA
Esercizio finanziario 2024</t>
  </si>
  <si>
    <t>SPESE PER MISSIONI, PROGRAMMI E MACROAGGREGATI
SPESE CORRENTI - PREVISIONI DI COMPETENZA
Esercizio finanziario 2025</t>
  </si>
  <si>
    <t>SPESE PER MISSIONI, PROGRAMMI E MACROAGGREGATI
SPESE IN CONTO CAPITALE E SPESE PER INCREMENTO DI ATTIVITA' FINANZIARIE
PREVISIONI DI COMPETENZA
Esercizio finanziario 2023</t>
  </si>
  <si>
    <t>Totale SPESE IN CONTO CAPITALE</t>
  </si>
  <si>
    <t>Acquisizioni di attività finanziarie</t>
  </si>
  <si>
    <t>Totale spese per incremento attività finanziarie</t>
  </si>
  <si>
    <t>0202</t>
  </si>
  <si>
    <t>0203</t>
  </si>
  <si>
    <t>0205</t>
  </si>
  <si>
    <t>Qualità dell'aria e riduzione dell'inquinamento</t>
  </si>
  <si>
    <t>Interventi per l'infanzia e i minori e per asili nido</t>
  </si>
  <si>
    <t>Interventi per la disabilità</t>
  </si>
  <si>
    <t>SPESE PER MISSIONI, PROGRAMMI E MACROAGGREGATI
SPESE IN CONTO CAPITALE E SPESE PER INCREMENTO DI ATTIVITA' FINANZIARIE
PREVISIONI DI COMPETENZA
Esercizio finanziario 2024</t>
  </si>
  <si>
    <t>SPESE PER MISSIONI, PROGRAMMI E MACROAGGREGATI
SPESE IN CONTO CAPITALE E SPESE PER INCREMENTO DI ATTIVITA' FINANZIARIE
PREVISIONI DI COMPETENZA
Esercizio finanziario 2025</t>
  </si>
  <si>
    <t>SPESE PER MISSIONI, PROGRAMMI E MACROAGGREGATI
SPESE PER SERVIZI PER CONTO TERZI E PARTITE DI GIRO
PREVISIONI DI COMPETENZA
Esercizio finanziario 2023</t>
  </si>
  <si>
    <t>0701</t>
  </si>
  <si>
    <t>0702</t>
  </si>
  <si>
    <t>99</t>
  </si>
  <si>
    <t>MISSIONE 99 - Servizi per conto terzi</t>
  </si>
  <si>
    <t>Servizi per conto terzi - Partite di giro</t>
  </si>
  <si>
    <t>TOTALE MISSIONE 99 - Servizi per conto terzi</t>
  </si>
  <si>
    <t>SPESE PER MISSIONI, PROGRAMMI E MACROAGGREGATI
SPESE PER SERVIZI PER CONTO TERZI E PARTITE DI GIRO
PREVISIONI DI COMPETENZA
Esercizio finanziario 2024</t>
  </si>
  <si>
    <t>SPESE PER MISSIONI, PROGRAMMI E MACROAGGREGATI
SPESE PER SERVIZI PER CONTO TERZI E PARTITE DI GIRO
PREVISIONI DI COMPETENZA
Esercizio finanziario 2025</t>
  </si>
  <si>
    <t>Tipo stanziamento</t>
  </si>
  <si>
    <t>PdC IV livello</t>
  </si>
  <si>
    <t>PdC V livello</t>
  </si>
  <si>
    <t>Descrizione capitolo</t>
  </si>
  <si>
    <t>Codice attività</t>
  </si>
  <si>
    <t>Descrizione attività</t>
  </si>
  <si>
    <t>Previsione di bilancio</t>
  </si>
  <si>
    <t>P.O. riferimento / RUP</t>
  </si>
  <si>
    <t>Tempi di realizzazione previsti</t>
  </si>
  <si>
    <t xml:space="preserve">Settore/Direzione </t>
  </si>
  <si>
    <t>Target</t>
  </si>
  <si>
    <t>Declinazione target</t>
  </si>
  <si>
    <t>Codice gruppo capitoli</t>
  </si>
  <si>
    <t>TRASFERIMENTO RISORSE DA AGENZIE E ENTI DELLA RETE COBIRE</t>
  </si>
  <si>
    <t>Assistenza al Difensore Civico e ai Garanti. Assistenza generale al CORECOM. Biblioteca e documentazione</t>
  </si>
  <si>
    <t>95%</t>
  </si>
  <si>
    <t>Attivita' gestionale</t>
  </si>
  <si>
    <t>A</t>
  </si>
  <si>
    <t>Versamento contributi</t>
  </si>
  <si>
    <t>Elena Michelagnoli</t>
  </si>
  <si>
    <t>entro 31 luglio 2023</t>
  </si>
  <si>
    <t>TRASFERIMENTI  PER FUNZIONI DELEGATE AL CORECOM</t>
  </si>
  <si>
    <t>Trasferimenti per funzioni delegate</t>
  </si>
  <si>
    <t>Cinzia Guerrini</t>
  </si>
  <si>
    <t>in corso di esercizio</t>
  </si>
  <si>
    <t>RIMBORSI, RECUPERI VARI E INCASSO BOLLI PER SPESE CONTRATTUALI (BIBLIOTECA, CORECOM, DIFENSORE CIVICO E GARANTI)</t>
  </si>
  <si>
    <t>Entrata non preventivamente programmabile</t>
  </si>
  <si>
    <t>C</t>
  </si>
  <si>
    <t>Incasso bolli</t>
  </si>
  <si>
    <t>RECUPERI, RIMBORSI E RESTITUZIONE SOMME  (BIBLIOTECA, CORECOM, DIFENSORE CIVICO E GARANTI)</t>
  </si>
  <si>
    <t>Entrate da rimborsi, recuperi e restituzioni di somme</t>
  </si>
  <si>
    <t>Entrate per conto terzi e partite di giro</t>
  </si>
  <si>
    <t>Restituzione depositi cauzionali presso terzi bilblioteca</t>
  </si>
  <si>
    <t>RECUPERI, RIMBORSI E RESTITUZIONE SOMME  (ASSISTENZA CDAL, COPAS, CPO E AUTORITA' PER LA PARTECIPAZIONE)</t>
  </si>
  <si>
    <t>Assistenza generale alle Commissioni di controllo, per le politiche dell’Unione Europea, speciali e d’inchiesta. Analisi di fattibilità. Assistenza alla Commissione pari opportunità, al CdAL e all’Autorità regionale per la partecipazione</t>
  </si>
  <si>
    <t>Recuperi, rimborsi e restituzione somme</t>
  </si>
  <si>
    <t>Andrea di Bernardo</t>
  </si>
  <si>
    <t>RIMBORSI, RECUPERI VARI E INCASSO BOLLI PER SPESE CONTRATTUALI (ASSISTENZA CDAL, COPAS, CPO E AUTORITA' PER LA PARTECIPAZIONE)</t>
  </si>
  <si>
    <t>Antonella Accardo</t>
  </si>
  <si>
    <t>INTERESSI ATTIVI SU RECUPERO CONTRIBUTI  EROGATI</t>
  </si>
  <si>
    <t>Interessi attivi su recupero contributierogati</t>
  </si>
  <si>
    <t>Andrea Di Bernardo</t>
  </si>
  <si>
    <t>REVOCHE RECUPERI E RESTITUZIONE SOMME IN CONTO CAPITALE DA AMMINISTRAZIONI LOCALI</t>
  </si>
  <si>
    <t>Revoche recuperi e restituzione sommein conto capitale da amministrazionilocali</t>
  </si>
  <si>
    <t>TRASFERIMENTI DALLE REGIONI PER ADESIONE OSSERVATORIO LEGISLATIVO INTERREGIONALE</t>
  </si>
  <si>
    <t xml:space="preserve">Assistenza giuridica e legislativa                                       </t>
  </si>
  <si>
    <t>Trasferimenti dalle Regioni per adesione OLI</t>
  </si>
  <si>
    <t>Carla Paradiso</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</si>
  <si>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</si>
  <si>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</si>
  <si>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</si>
  <si>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</si>
  <si>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capitale</t>
  </si>
  <si>
    <t>TRASFERIMENTO DALLA CONFERENZA PRESIDENTI ASSEMBLEE LEGISLATIVE REGIONI E PROVINCE AUTONOME PER ADESIONE OSSERVATORIO LEGISLATIVO INTERREGIONALE - CONTRIBUTI AGLI INVESTIMENTI</t>
  </si>
  <si>
    <t>Trasferimento dalla Conferenza presidenti assemblee legislative Regioni e Province autonome per adesione OLI</t>
  </si>
  <si>
    <t>FONDO PLURIENNALE VINCOLATO DI PARTE CORRENTE (FPV ENTRATA)</t>
  </si>
  <si>
    <t xml:space="preserve">Bilancio e finanze                              </t>
  </si>
  <si>
    <t>Non accertabile</t>
  </si>
  <si>
    <t>Fondo pluriennale vincolato in entrata a copertura delle spese correnti</t>
  </si>
  <si>
    <t>Fabrizio Mascagni</t>
  </si>
  <si>
    <t>FONDO PLURIENNALE VINCOLATO DI PARTE CAPITALE (FPV ENTRATA)</t>
  </si>
  <si>
    <t>Fondo pluriennale vincolata in entrata di parte capitale</t>
  </si>
  <si>
    <t>UTILIZZO AVANZO DI AMMINISTRAZIONE ESERCIZIO PRECEDENTE - LIBERO</t>
  </si>
  <si>
    <t>Avanzo libero esercizio precedente applicato al Bilancio</t>
  </si>
  <si>
    <t>Entro il 31 luglio 2023</t>
  </si>
  <si>
    <t>Entro 31 luglio 2023</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</si>
  <si>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</si>
  <si>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</si>
  <si>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</si>
  <si>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</si>
  <si>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</si>
  <si>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</si>
  <si>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</si>
  <si>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</si>
  <si>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</si>
  <si>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ALLE QUOTE NON UTILIZZATE DEI FONDI SPECIALI PER FINANZIAMENTO PROVVEDIMENTI LEGISLATIVI DEL CONSIGLIO REGIONALE PER SPESE DI PARTE CAPITALE IN CORSO DI APPROVAZIONE EX ART. 49 D.LGS. 118/2011</t>
  </si>
  <si>
    <t>Avanzo  parte accantonata relativa alle quote non utilizzate dei fondi speciali per finanziamento provvedimenti legislativi del Consiglio regionale per spese di parte capitale in corso di approvazione ex art. 49 c.5 d.lgs. 118/2011</t>
  </si>
  <si>
    <t>AVANZO DI AMMINISTRAZIONE ESERCIZIO PRECEDENTE - PARTE ACCANTONATA RELATIVA ALLE QUOTE NON UTILIZZATE DEI FONDI SPECIALI PER FINANZIAMENTO PROVVEDIMENTI LEGISLATIVI DEL CONSIGLIO REGIONALE PER SPESE CORRENTI IN CORSO DI APPROVAZIONE EX ART. 49 C.5 D.LGS. 118/2011</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</si>
  <si>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</si>
  <si>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</si>
  <si>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</si>
  <si>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</si>
  <si>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</si>
  <si>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</si>
  <si>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</si>
  <si>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</si>
  <si>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</si>
  <si>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</si>
  <si>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</si>
  <si>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</si>
  <si>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</si>
  <si>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</si>
  <si>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</si>
  <si>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TRASFERIMENTI DAL BILANCIO REGIONALE-CORRENTE</t>
  </si>
  <si>
    <t>Trasferimenti dal bilancio regionale-corrente</t>
  </si>
  <si>
    <t>Leonardo Grassi</t>
  </si>
  <si>
    <t>Gennaio 2023</t>
  </si>
  <si>
    <t>Attività gestionale</t>
  </si>
  <si>
    <t>INTERESSI ATTIVI SU CONTO CORRENTE (TESORERIA - ECONOMATO)</t>
  </si>
  <si>
    <t>Interessi attivi su conto corrente (tesoreria - economato)</t>
  </si>
  <si>
    <t>ENTRATE DA RIVERSARE ALLA GIUNTA REGIONALE</t>
  </si>
  <si>
    <t>Entrate da riversare alla Giunta regionale</t>
  </si>
  <si>
    <t>RECUPERI, RIMBORSI E RESTITUZIONE SOMME AFFERENTI AL SETTORE BILANCIO E FINANZE</t>
  </si>
  <si>
    <t>Entrata derivante dalla liquidazione della Fondazione del Consiglio regionale ed altre 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</si>
  <si>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</si>
  <si>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</si>
  <si>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Siliana Ticci</t>
  </si>
  <si>
    <t>ENTRATE DA TRATTENUTE CAUTELATIVE</t>
  </si>
  <si>
    <t>Entrate da trattenute cautelative pignoramenti</t>
  </si>
  <si>
    <t>ENTRATE DA RISPARMI DI SPESA PER FRONTEGGIARE EMERGENZE SOCIALI E AMBIENTALI</t>
  </si>
  <si>
    <t>Entrate da risparmi di spesa art. 11 comma 3  legge 3/2009</t>
  </si>
  <si>
    <t>PROVENTI DERIVANTI DA RIMBORSO SPESE PER RILASCIO DI COPIE E/O ATTI – deliberazione consiglio 90/2017</t>
  </si>
  <si>
    <t>Proventi derivanti da rimborso spese per rilascio di copie e/o atti</t>
  </si>
  <si>
    <t>TRASFERIMENTI DAL BILANCIO REGIONALE PARTE CAPITALE - CONTRIBUTI AGLI INVESTIMENTI</t>
  </si>
  <si>
    <t>Trasferimenti in conto capitale dalla Giunta regionale - contributi agli investimenti</t>
  </si>
  <si>
    <t>gennaio 2023</t>
  </si>
  <si>
    <t>TRASFERIMENTI DAL BILANCIO REGIONALE- ENTRATA IN CONTO CAPITALE PER DIGITALIZZAZIONE DEL CONSIGLIO REGIONALE</t>
  </si>
  <si>
    <t>Trasferimenti dal bilancio regionale- entrata in conto capitale per digitalizzazione del Consiglio regionale</t>
  </si>
  <si>
    <t>RITENUTE PREVIDENZIALI E ASSISTENZIALI SU REDDITI DI LAVORO AUTONOMO</t>
  </si>
  <si>
    <t>Ritenute previdenziali e assistenziali su lavoro autonomo (quota 1/3 e 2/3)</t>
  </si>
  <si>
    <t>Claudia Bartarelli</t>
  </si>
  <si>
    <t>RITENUTE ERARIALI SU CONTRIBUTI 4%</t>
  </si>
  <si>
    <t>Ritenute erariali su contributi 4%</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</si>
  <si>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</si>
  <si>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</si>
  <si>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</si>
  <si>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</si>
  <si>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</si>
  <si>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</si>
  <si>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</si>
  <si>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</si>
  <si>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</si>
  <si>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</si>
  <si>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</si>
  <si>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</si>
  <si>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</si>
  <si>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</si>
  <si>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</si>
  <si>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</si>
  <si>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</si>
  <si>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</si>
  <si>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REINTROITO ANTICIPAZIONI UTILIZZO CARTA DI CREDITO AZIENDALE</t>
  </si>
  <si>
    <t>Entrata per gestione utilizzo carta di credito</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</si>
  <si>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</si>
  <si>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</si>
  <si>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</si>
  <si>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</si>
  <si>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</si>
  <si>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</si>
  <si>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</si>
  <si>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</si>
  <si>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 xml:space="preserve">Claudia Bartarelli </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</si>
  <si>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</si>
  <si>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</si>
  <si>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</si>
  <si>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</si>
  <si>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</si>
  <si>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</si>
  <si>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</si>
  <si>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</si>
  <si>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</si>
  <si>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</si>
  <si>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TRATTENUTA INDENNITA' DIFFERITA - QUOTA SOGGETTO - ARRETRATI</t>
  </si>
  <si>
    <t xml:space="preserve">Trattenuta indennita' differita - quota soggetto - arretrati 2020 (da ottobre), 2021 e 2022
 </t>
  </si>
  <si>
    <t>TRATTENUTA INDENNITA' DIFFERITA - QUOTA SOGGETTO</t>
  </si>
  <si>
    <t xml:space="preserve">Trattenuta indennita' differita - quota soggetto 
</t>
  </si>
  <si>
    <t>RIMBORSI. RECUPERI VARI E INCASSO BOLLI PER SPESE CONTRATTUALI - (DIREZIONE)</t>
  </si>
  <si>
    <t>Direzione di Area Assistenza istituzionale</t>
  </si>
  <si>
    <t>Incasso bolli  - Stenotipia sedute Aula e commissione e altre entrate di competenza del Settore</t>
  </si>
  <si>
    <t>Alessandro Tonarelli</t>
  </si>
  <si>
    <t>RIMBORSI. RECUPERI VARI. INCASSO BOLLI PER SPESE CONTRATTUALI E ALTRE ENTRATE- (INFORMATICA, ARCHIVIO, COMUNICAZIONE)</t>
  </si>
  <si>
    <t xml:space="preserve">Informatica. Archivio e protocollo. Comunicazione web, Urp                                          </t>
  </si>
  <si>
    <t>Francesco Bogani</t>
  </si>
  <si>
    <t>RECUPERI, RIMBORSI E RESTITUZIONE SOMME  (INFORMATICA, ARCHIVIO, COMUNICAZIONE)</t>
  </si>
  <si>
    <t xml:space="preserve"> Entrata non preventivamente programmabile</t>
  </si>
  <si>
    <t>PROVENTI DERIVANTI DA RIPRODUZIONE DI DOCUMENTI D'INTERESSE STORICO, ARTISTICO E CULTURALE CONSERVATI PRESSO L'ARCHIVIO DEL CONSIGLIO REGIONALE</t>
  </si>
  <si>
    <t>Proventi derivanti da riproduzioni di documenti dell'archivio consiliare</t>
  </si>
  <si>
    <t>Monica Valentini</t>
  </si>
  <si>
    <t>Recupero quota telefonia mobile consiglieri e recupero quota a carico dei gruppi</t>
  </si>
  <si>
    <t xml:space="preserve">Iniziative istituzionali e Contributi. Rappresentanza e Cerimoniale.  Tipografia </t>
  </si>
  <si>
    <t>Accertamento in entrata a fronte della produzione di stampa effettuata per la Giunta regionale</t>
  </si>
  <si>
    <t>Gerardina Cardillo</t>
  </si>
  <si>
    <t>ENTRATE PER USO SALE CONSILIARI</t>
  </si>
  <si>
    <t>Uso delle sale consiliari TU di competenza dell'Ufficio di Presidenza</t>
  </si>
  <si>
    <t>Rosanna Romellano</t>
  </si>
  <si>
    <t>RIMBORSI. RECUPERI VARI E INCASSO BOLLI PER SPESE CONTRATTUALI - (RAPPRESENTANZA E TIPOGRAFIA)</t>
  </si>
  <si>
    <t>Cinzia Sestini</t>
  </si>
  <si>
    <t>INTROITO RECUPERI SU CONTRIBUTI AGLI INVESTIMENTI A COMUNI L.R. 46/2016</t>
  </si>
  <si>
    <t>Entrate da recuperi su contributi agli investimenti a Comuni</t>
  </si>
  <si>
    <t>Dirigente</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</si>
  <si>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</si>
  <si>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</si>
  <si>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</si>
  <si>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</si>
  <si>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</si>
  <si>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RECUPERI, RIMBORSI E RESTITUZIONE SOMME (RAPPRESENTANZA, TIPOGRAFIA)</t>
  </si>
  <si>
    <t>Interessi attivi su recupero contributi erogati -  eventi istituzionali e rappresentanza</t>
  </si>
  <si>
    <t>RIMBORSI E INCASSO BOLLI PER SPESE CONTRATTUALI - (LOGISTICA VIGILANZA, EVENTI ED ENTI PARTECIPATI)</t>
  </si>
  <si>
    <t>Logistica e Vigilanza. Eventi istituzionali di carattere educativo. Enti associati partecipati.</t>
  </si>
  <si>
    <t>Rimborsi e incasso bolli per spese contrattuali - (Personale, formazione, portierato vigilanza e logistica)</t>
  </si>
  <si>
    <t>Patrizia Bianchi e Letizia Brogioni</t>
  </si>
  <si>
    <t>ENTRATE DA RIMBORSI, RECUPERI E RESTITUZIONI DI SOMME AFFERENTI AL SETTORE (LOGISTICA VIGILANZA, EVENTI ED ENTI PARTECIPATI)</t>
  </si>
  <si>
    <t>RECUPERI, RIMBORSI E RESTITUZIONE SOMME (PERSONALE E FORMAZIONE)</t>
  </si>
  <si>
    <t xml:space="preserve">Organizzazione e personale. Formazione </t>
  </si>
  <si>
    <t xml:space="preserve">Recuperi, rimborsi e restituzione somme </t>
  </si>
  <si>
    <t>RECUPERI. RIMBORSI E RESTITUZIONE SOMME  (provveditorato)</t>
  </si>
  <si>
    <t xml:space="preserve">Provveditorato, gare, contratti e manutenzione sedi                    </t>
  </si>
  <si>
    <t>Attivita' gestionale residui</t>
  </si>
  <si>
    <t xml:space="preserve">Recuperi rimborsi e restituzione di somme del Settore provveditorato a residuo </t>
  </si>
  <si>
    <t>31/12/2023</t>
  </si>
  <si>
    <t>Contratto servizio mensa - quota a carico dipendenti  per pasti consumati da dicembre 2021 a dicembre 2022</t>
  </si>
  <si>
    <t>Dirigente - Fabio Cocchi</t>
  </si>
  <si>
    <t>RECUPERI PREMI ASSICURATIVI CONSIGLIERI. PRESIDENTE GIUNTA E ASSESSORI (Art. 24 c. 2 l.r. 3/2009)</t>
  </si>
  <si>
    <t>escluso in analogia a quanto proposto dal RUP su collegato capitolo di spesa</t>
  </si>
  <si>
    <t>Recupero premi polizze  invalidita' permanente da malattia ed infortuni  Presidente, Consiglieri e Assessori della Regione Toscana</t>
  </si>
  <si>
    <t>RIMBORSI. RECUPERI VARI E INCASSO BOLLI PER SPESE CONTRATTUALI -  (PROVVEDITORATO)</t>
  </si>
  <si>
    <t>Rimborsi e recuperi vari</t>
  </si>
  <si>
    <t>Dirigente - Francesco Sarti Fantoni</t>
  </si>
  <si>
    <t>PROVENTI DA MULTE. AMMENDE. SANZIONI E PENALI A CARICO DI IMPRESE - (provveditorato)</t>
  </si>
  <si>
    <t>proventi da multe e ammende</t>
  </si>
  <si>
    <t>Dirigente - Francesca Sarti Fantoni</t>
  </si>
  <si>
    <t>Rimborsi per consumi energia elettrica e acqua</t>
  </si>
  <si>
    <t>INTERESSI ATTIVI SU RECUPERO QUOTE ASSICURATIVE  E ALTRE SOMME</t>
  </si>
  <si>
    <t>interessi attivi su recupero quote assicurazione consiglieri</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</si>
  <si>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</si>
  <si>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</si>
  <si>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</si>
  <si>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 xml:space="preserve">Entrata per sponsorizzazione tecnica per intervento di restauro sala Fanfani (categoria OS2-A)
</t>
  </si>
  <si>
    <t>Dirigente - Annalisa Arrigo</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</si>
  <si>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</si>
  <si>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</si>
  <si>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Annalisa Arrigo</t>
  </si>
  <si>
    <t>ENTRATE DA SPONSORIZZAZIONI E VINCOLATE ALLA REALIZZAZIONE DI SPESE IN CONTO CAPITALE</t>
  </si>
  <si>
    <t>Entrata per sponsorizzazione tecnica per intervento di restauro sala Fanfani (cat. OS2- A)</t>
  </si>
  <si>
    <t>INCASSO DEPOSITI CAUZIONALI</t>
  </si>
  <si>
    <t>Incasso depositi cauzionali</t>
  </si>
  <si>
    <t>COSTITUZIONE DI DEPOSITI CAUZIONALI O CONTRATTUALI DI TERZI  PROVVEDITORATO</t>
  </si>
  <si>
    <t>Costituzione di deposito cauzionale o contrattuale di terzi - provveditorato</t>
  </si>
  <si>
    <t>RIMBORSI, RECUPERI VARI E INCASSO BOLLI PER SPESE CONTRATTUALI (UFFICIO STAMPA)</t>
  </si>
  <si>
    <t>Ufficio Stampa</t>
  </si>
  <si>
    <t>Rimborso recuperi vari e incasso bolli per spese contrattuali</t>
  </si>
  <si>
    <t>Luca Martinelli</t>
  </si>
  <si>
    <t>Missione</t>
  </si>
  <si>
    <t>Programma</t>
  </si>
  <si>
    <t>Descrizione attivita</t>
  </si>
  <si>
    <t>Settore</t>
  </si>
  <si>
    <t>INDENNITA' DI FUNZIONE  DIFENSORE CIVICO</t>
  </si>
  <si>
    <t>1</t>
  </si>
  <si>
    <t>Indennita' di funzione prevista dalla L.R.  19/2009 art. 27</t>
  </si>
  <si>
    <t>Simona Bonatti</t>
  </si>
  <si>
    <t>spesa subordinata a fabbisogno non preventivamente programmabile</t>
  </si>
  <si>
    <t>Rimborsi spese previsti dalla L. R. 19/2009 art. 27</t>
  </si>
  <si>
    <t>DIFENSORE CIVICO  - QUOTE ASSOCIATIVE</t>
  </si>
  <si>
    <t>Iscrizione alle asosciazioni dei Difensori Civici</t>
  </si>
  <si>
    <t>DIFENSORE CIVICO- SERVIZI PER RELAZIONI PUBBLICHE. MOSTRE E CONVEGNI E RELATORI</t>
  </si>
  <si>
    <t xml:space="preserve">Proposta di cronoprogramma di intervento da presentare entro 60 giorni dalla nomina dell'organismo </t>
  </si>
  <si>
    <t>B</t>
  </si>
  <si>
    <t>Servizi per seminari e convegni e relatori</t>
  </si>
  <si>
    <t>INDENNITA' DI FUNZIONE CORECOM</t>
  </si>
  <si>
    <t>Indennita' di funzione</t>
  </si>
  <si>
    <t>Silvia Chiarantini</t>
  </si>
  <si>
    <t>impegno automatico gennaio 2023</t>
  </si>
  <si>
    <t>RIMBORSI SPESE E MISSIONI COMPONENTI CORECOM</t>
  </si>
  <si>
    <t>Rimborsi spese e missioni componenti Corecom</t>
  </si>
  <si>
    <t>Proposta di cronoprogramma di intervento da presentare entro il 15 luglio 2023</t>
  </si>
  <si>
    <t>Progetto patentino digitale. Accordo di collaborazione con l'istituto degli Innocenti di Firenze.</t>
  </si>
  <si>
    <t>Giacomo Amalfitano</t>
  </si>
  <si>
    <t>settembre 2023</t>
  </si>
  <si>
    <t>2</t>
  </si>
  <si>
    <t>Indagine su hate speech nelle scuole della Toscana.</t>
  </si>
  <si>
    <t xml:space="preserve">Escluso da target  </t>
  </si>
  <si>
    <t>x</t>
  </si>
  <si>
    <t>Reimputazione da riaccertamento</t>
  </si>
  <si>
    <t>aprile 2023</t>
  </si>
  <si>
    <t>CORECOM - EROGAZIONI PREMI A FAMIGLIE IN ATTUAZIONE DEL PIANO DI ATTIVITA'</t>
  </si>
  <si>
    <t>Premio Toscana in spot</t>
  </si>
  <si>
    <t>Premio miglior tesi in materia di comunicazione.</t>
  </si>
  <si>
    <t>attivita' di conciliazione</t>
  </si>
  <si>
    <t>Carla Campana</t>
  </si>
  <si>
    <t>contratto in esecuzione</t>
  </si>
  <si>
    <t>Attivita di conciliazione</t>
  </si>
  <si>
    <t>In corso di esercizio</t>
  </si>
  <si>
    <t>giugno 2023</t>
  </si>
  <si>
    <t>Proposta di cronoprogramma di intervento da presentare entro il _______</t>
  </si>
  <si>
    <t>Progetto internet@minori per interventi nelle scuole e formazione insegnanti</t>
  </si>
  <si>
    <t>CORECOM - Beni per relazioni pubbliche mostre e convegni</t>
  </si>
  <si>
    <t>Beni per relazioni pubbliche, mostre e convegni</t>
  </si>
  <si>
    <t>in corso d'esercizio</t>
  </si>
  <si>
    <t>INDENNITA' DI FUNZIONE GARANTE PER L'INFANZIA E L'ADOLESCENZA</t>
  </si>
  <si>
    <t>Indennita' di funzione prevista dalla L. R. 26/2010 art. 9</t>
  </si>
  <si>
    <t>Elisabetta Gonnelli</t>
  </si>
  <si>
    <t>Rimborsi spese previsti dalla L. R. 26/2010 art.9</t>
  </si>
  <si>
    <t>GARANTE INFANZIA E ADOLESCENZA - SERVIZI PER RELAZIONI PUBBLICHE. MOSTRE E CONVEGNI E RELATORI</t>
  </si>
  <si>
    <t>servizi per seminari e convegni e relatori</t>
  </si>
  <si>
    <t>GARANTE PER LE PERSONE SOTTOPOSTE A MISURE RESTRITTIVE DELLA LIBERTA' PERSONALE  - SERVIZI PER RELAZIONI PUBBLICHE. MOSTRE E CONVEGNI E RELATORI</t>
  </si>
  <si>
    <t>Proposta di cronoprogramma di intervento da presentare entro il 31 marzo 2023</t>
  </si>
  <si>
    <t>Katia Poneti</t>
  </si>
  <si>
    <t>Acquisto abbonamenti a periodici cartacei</t>
  </si>
  <si>
    <t>dicembre 2023</t>
  </si>
  <si>
    <t>Acquisto quotidiano Il sole 24 ore per Giunta</t>
  </si>
  <si>
    <t>Acquisto monografie</t>
  </si>
  <si>
    <t>Acquisto Norme UNI</t>
  </si>
  <si>
    <t>Acquisto Banca dati Agrapress</t>
  </si>
  <si>
    <t>3</t>
  </si>
  <si>
    <t>Acquisto banca dati Web of science</t>
  </si>
  <si>
    <t>4</t>
  </si>
  <si>
    <t>Acquisto banca dati CEI</t>
  </si>
  <si>
    <t>5</t>
  </si>
  <si>
    <t>Quota adesione Rete Indaco e acquisto e-book</t>
  </si>
  <si>
    <t>6</t>
  </si>
  <si>
    <t>Acquisto Banca dati Paweb</t>
  </si>
  <si>
    <t>7</t>
  </si>
  <si>
    <t>Abbonamento Banca dati Italgiureweb</t>
  </si>
  <si>
    <t>8</t>
  </si>
  <si>
    <t>Abbonamento Astrid</t>
  </si>
  <si>
    <t>9</t>
  </si>
  <si>
    <t>Acquisto abbonamenti a periodici online</t>
  </si>
  <si>
    <t>Acquisto Web Dewey</t>
  </si>
  <si>
    <t>Quota acquisto e-book MLOL</t>
  </si>
  <si>
    <t>Abbonamento Oggipa.it</t>
  </si>
  <si>
    <t>Servizio di rilegatura</t>
  </si>
  <si>
    <t>Servizio di registrazione catalografica</t>
  </si>
  <si>
    <t>Katia Ferri</t>
  </si>
  <si>
    <t>Acquisto Banca dati Il sole 24 ore</t>
  </si>
  <si>
    <t>Acquisto sistema Leggi d'Italia</t>
  </si>
  <si>
    <t>MANUTENZIONE CLASSIFICATORI BIBLIOTECA</t>
  </si>
  <si>
    <t>Manutenzione classificatori</t>
  </si>
  <si>
    <t>TRASFERIMENTO RISORSE PER LA GESTIONE DELLA BIBLIOTECA CROCETTI</t>
  </si>
  <si>
    <t>Contributo Universita' degli studi di Firenze per biblioteca Crocetti</t>
  </si>
  <si>
    <t>maggio 2023</t>
  </si>
  <si>
    <t>PARTECIPAZIONE A ORGANISMI ASSOCIATIVI</t>
  </si>
  <si>
    <t>Adesioni associazioni</t>
  </si>
  <si>
    <t>ACQUISTO RISORSE DIGITALI CONDIVISE CON COBIRE - RISORSE VINCOLATE</t>
  </si>
  <si>
    <t>Acquisto risorse digitali</t>
  </si>
  <si>
    <t>INDENNITA' DI FUNZIONE GARANTE DELLE PERSONE SOTTOPOSTE A MISURE RESTRITTIVE DELLA LIBERTA' PERSONALE</t>
  </si>
  <si>
    <t>Indennita' di funzione prevista dalla L. R. 69/2009</t>
  </si>
  <si>
    <t>katia Poneti</t>
  </si>
  <si>
    <t>Rimborsi previsti dalla L. R. 69/2009</t>
  </si>
  <si>
    <t>TRASFERIMENTO RISORSE GIUNTA REGIONALE PER CONTRIBUTO ANAC</t>
  </si>
  <si>
    <t>Trasferimento Giunta Regionale per contributo Anac</t>
  </si>
  <si>
    <t>novembre 2023</t>
  </si>
  <si>
    <t>SERVIZI PER LA REALIZZAZIONE DI RICERCHE NELLE MATERIE DI COMPETENZA DEL GARANTE DELLE PERSONE SOTTOPOSTE A RESTRIZIONI DELLA LIBERTA PERSONALE</t>
  </si>
  <si>
    <t>Servizi per la realizzazione di ricerche in materie di competenza del Garante</t>
  </si>
  <si>
    <t>Missioni componenti Corecom</t>
  </si>
  <si>
    <t>CORECOM - SERVIZI PER RELAZIONI PUBBLICHE. MOSTRE E CONVEGNI PER LA GESTIONE DELLE DELEGHE</t>
  </si>
  <si>
    <t>Corecom - servizi per relazioni pubbliche. mostre e convegni per la gestione delle deleghe</t>
  </si>
  <si>
    <t>CORECOM - INCARICHI IN OCCASIONE DI CONVEGNI PER LA GESTIONE DELLE DELEGHE</t>
  </si>
  <si>
    <t>CORECOM -spese incarichi in occasione di relazioni pubbliche, mostre e convegni</t>
  </si>
  <si>
    <t>CORECOM - incarichi relatori convegni in occasione di relazioni pubbliche, mostre e convegni</t>
  </si>
  <si>
    <t>SERVIZIO DI RISCONTRO INVENTARIALE E ANTITACCHEGGIO</t>
  </si>
  <si>
    <t>Servizio di riscontro inventariale</t>
  </si>
  <si>
    <t>Marzo 2023</t>
  </si>
  <si>
    <t>Trasferimento risorse nell'ambito delle convenzioni tra Difensore civico e AOU toscane</t>
  </si>
  <si>
    <t>Vittorio Gasparrini</t>
  </si>
  <si>
    <t>CORECOM - BENI PER RELAZIONI PUBBLICHE, MOSTRE E CONVEGNI PER LA GESTIONE DELLE DELEGHE</t>
  </si>
  <si>
    <t>ACQUISTO DI BENI PER LE ATTIVITA' DI COMUNICAZIONE DEL DIFENSORE CIVICO</t>
  </si>
  <si>
    <t>spesa subordinata a fabbisogno non preventivamente preventivabile</t>
  </si>
  <si>
    <t>Acquisto di beni per le attivita' di comunicazione del Difensore civico</t>
  </si>
  <si>
    <t>CORECOM - ATTIVITA DI COMUNICAZIONE SULLE FUNZIONE DELEGATE DA AGCOM</t>
  </si>
  <si>
    <t>Attivita_x001A_ di comunicazione sulle funzioni delegate da AGCOM</t>
  </si>
  <si>
    <t>ACQUISTO BENI DI CONSUMO PER BIBLIOTECA</t>
  </si>
  <si>
    <t>Acquisto etichette adesive per volumi</t>
  </si>
  <si>
    <t>GARANTE INFANZIA E ADOLESCENZA - ACCORDI DI COLLABORAZIONE CON ALTRE PUBBLICHE AMMINISTRAZIONI</t>
  </si>
  <si>
    <t>Garante infanzia e adolescenza - accordi di collaborazione</t>
  </si>
  <si>
    <t>GARANTE INFANZIA E ADOLESCENZA - FORMAZIONE DEI TUTORI VOLONTARI (art. 11, legge 47/2017)</t>
  </si>
  <si>
    <t>Garante infanzia e adolescenza - formazione dei tutori volontari (art. 11, legge 47/2017)</t>
  </si>
  <si>
    <t>Corecom - servizi per l'attuazione del piano di attivita' per la gestione delle deleghe</t>
  </si>
  <si>
    <t>Monitoraggio emittenti Tv locali</t>
  </si>
  <si>
    <t>contratto in corso</t>
  </si>
  <si>
    <t>Altre attivita'</t>
  </si>
  <si>
    <t>Monitoraggio emittenti tv locali per sicurezza stradale</t>
  </si>
  <si>
    <t>Altre iniziative</t>
  </si>
  <si>
    <t>Accordi di collaborazione ai sensi dell'art. 15 della L. 241/1990</t>
  </si>
  <si>
    <t>CORECOM - RELATORI CONVEGNI PER LA GESTIONE DELLE DELEGHE</t>
  </si>
  <si>
    <t>Spese per relatori in occasione di relazioni pubbliche, mostre e convegni</t>
  </si>
  <si>
    <t>in corso esercizio</t>
  </si>
  <si>
    <t>CORECOM- RELATORI CONVEGNI</t>
  </si>
  <si>
    <t>realizzazione convegni - relatori</t>
  </si>
  <si>
    <t>CORECOM - PREMI AD ASSOCIAZIONI PER L'ATTUAZIONE DEL PIANO DI ATTIVITA'</t>
  </si>
  <si>
    <t xml:space="preserve">Premio alla miglior campagna di comunicazione sociale </t>
  </si>
  <si>
    <t>RISCONTRO INVENTARIALE - SPESA DI INVESTIMENTO</t>
  </si>
  <si>
    <t>Riscontro inventariale - spesa di investimento</t>
  </si>
  <si>
    <t>marzo 2023</t>
  </si>
  <si>
    <t>VALUTAZIONE  DELLE POLITICHE PUBBLICHE (art. 45 E 47 STATUTO)</t>
  </si>
  <si>
    <t>Realizzazione studi su eventuale richiesta da parte delle commissioni consiliari</t>
  </si>
  <si>
    <t>Luisa Roggi</t>
  </si>
  <si>
    <t>Corresponsione indennita' componenti CPO (art 10, c. 1, l.r. 76/2009)</t>
  </si>
  <si>
    <t>RIMBORSI SPESE E MISSIONI COMMISSIONE PARI OPPORTUNITA'</t>
  </si>
  <si>
    <t>Rimborsi spese e missioni componenti CPO</t>
  </si>
  <si>
    <t>CPO- SERVIZI PER RELAZIONI PUBBLICHE. MOSTRE E CONVEGNI E RELATORI</t>
  </si>
  <si>
    <t>Proposta di cronoprogramma di intervento da presentare entro il 30 giugno 2023</t>
  </si>
  <si>
    <t>INDENNITA' DI FUNZIONE  PRESIDENTE CONSIGLIO AUTONOMIE LOCALI</t>
  </si>
  <si>
    <t>Corresponsione indennita' Presidente CAL</t>
  </si>
  <si>
    <t>Corresponsione gettoni presenza sedute CAL</t>
  </si>
  <si>
    <t>Gettoni di presenza</t>
  </si>
  <si>
    <t>Katia Piccini</t>
  </si>
  <si>
    <t>impegno automatico</t>
  </si>
  <si>
    <t>RIMBORSI SPESE E MISSIONI AUTORITA' REGIONALE PER LA PARTECIPAZIONE</t>
  </si>
  <si>
    <t>Rimborsi spese e missioni APP</t>
  </si>
  <si>
    <t>AUTORITA' REGIONALE PER LA PARTECIPAZIONE - TRASFERIMENTI AD AMMINISTRAZIONE LOCALI</t>
  </si>
  <si>
    <t>Finanziamento processi partecipativi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</si>
  <si>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</si>
  <si>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</si>
  <si>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</si>
  <si>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 SERVIZI PER RELAZIONI PUBBLICHE. MOSTRE E CONVEGNI E RELATORI</t>
  </si>
  <si>
    <t>Servizi per seminari e convegni e rimborsi a relatori per iniziative programmate da APP</t>
  </si>
  <si>
    <t xml:space="preserve">in corso di esercizio </t>
  </si>
  <si>
    <t>SPESE PER STUDI E INCARICHI DI CONSULENZA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</si>
  <si>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</si>
  <si>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</si>
  <si>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</si>
  <si>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SPESE PER COMUNICAZIONE DIBATTITI PUBBLICI ED ALTRI PROCESSI PARTRECIPATIVI</t>
  </si>
  <si>
    <t>Spese per comunicazione dibattiti pubblici ed altri processi partecipativi</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</si>
  <si>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</si>
  <si>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</si>
  <si>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</si>
  <si>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</si>
  <si>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AUTORITA' REGIONALE PER LA PARTECIPAZIONE - ATTIVITA' DI COMUNICAZIONE</t>
  </si>
  <si>
    <t>Comunicazione sui social media per informare su tempistiche e oggetto per presentazione progetti partecipativi</t>
  </si>
  <si>
    <t>SERVIZI PER IL FUNZIONAMENTO E ORGANIZZAZIONE OLI</t>
  </si>
  <si>
    <t xml:space="preserve">Assistenza giuridica e legislativa                   </t>
  </si>
  <si>
    <t>Servizi per il funzionamento e organizzazione OLI</t>
  </si>
  <si>
    <t>RIMBORSI SPESE RELATORI A CONVEGNI E RIUNIONI OLI</t>
  </si>
  <si>
    <t>Rimborsi spese relatori a convegni e riunioni Oli</t>
  </si>
  <si>
    <t>RIMBORSO SPESE PROMOTORI PRIVATI PER LEGGI DI INIZIATIVE POPOLARI (L.R. 51/2010)</t>
  </si>
  <si>
    <t>Rimborso spese per leggi di iniziative popolari (l.r. 51/2010)</t>
  </si>
  <si>
    <t>Compensi docenti formazione OLI a personale esterno all'ente</t>
  </si>
  <si>
    <t>MISSIONI ITALIA CONSIGLIERI</t>
  </si>
  <si>
    <t xml:space="preserve">Bilancio e finanze                                   </t>
  </si>
  <si>
    <t>Missioni italia Consiglieri</t>
  </si>
  <si>
    <t>ASSEGNI VITALIZI DIRETTI E INDIRETTI (l.r. 3/2009)</t>
  </si>
  <si>
    <t>Assegni vitalizi diretti e indiretti (l.r. 3/2009)</t>
  </si>
  <si>
    <t>IRAP ASSEGNI VITALIZI DIRETTI E INDIRETTI (l.r. 3/2009)</t>
  </si>
  <si>
    <t>Irap assegni vitalizi diretti e indiretti (l.r. 3/2009)</t>
  </si>
  <si>
    <t>CONTRIBUTO PER IL FUNZIONAMENTO DEI GRUPPI CONSILIARI (l.r.83/2012)</t>
  </si>
  <si>
    <t>Contributo per il funzionamento dei Gruppi consiliari (5.000,00 x consigliere)</t>
  </si>
  <si>
    <t>ONERI IRAP SU LAVORO AUTONOMO OCCASIONALE E ALTRI REDDITI</t>
  </si>
  <si>
    <t>Oneri IRAP Giunta regionale su lavoro autonomo occasionale e altri redditi</t>
  </si>
  <si>
    <t>RIMBORSO ALLA SEZIONE REGIONALE DI CONTROLLO DELLA CORTE DEI CONTI PER LA REGIONE TOSCANA (Art. 7. c. 8. l. 131/03) -</t>
  </si>
  <si>
    <t xml:space="preserve">Rimborso alla sezione regionale di controllo della Corte dei Conti per la Regione Toscana  (Art. 7, c. 8, L.131/03) </t>
  </si>
  <si>
    <t>IRAP SU TIROCINI FORMATIVI A TITOLO ONEROSO PRESSO IL CONSIGLIO REGIONALE</t>
  </si>
  <si>
    <t xml:space="preserve">Irap su tirocini formativi a titolo oneroso presso il Consiglio regionale
</t>
  </si>
  <si>
    <t>INAIL SU TIROCINI FORMATIVI A TITOLO ONEROSO PRESSO IL CONSIGLIO REGIONALE</t>
  </si>
  <si>
    <t>INAIL da prevedersi nel caso di attivazione di tirocini formativi non curriculari</t>
  </si>
  <si>
    <t>IRAP SU COMPETENZE RELATORI CONVEGNI E RIUNIONI OLI</t>
  </si>
  <si>
    <t>IRAP per compensi e rimborsi spese relatori convegni e riunioni OLI</t>
  </si>
  <si>
    <t>ONER IRAP DIFENSORE CIVICO</t>
  </si>
  <si>
    <t>Irap Difensore Civico</t>
  </si>
  <si>
    <t>ONERI IRAP CORECOM</t>
  </si>
  <si>
    <t>Irap su emolumenti componenti Corecom</t>
  </si>
  <si>
    <t>IRAP SU EROGAZIONI PREMI</t>
  </si>
  <si>
    <t>Irap su erogazioni premi per fini di studio e addestramento professionale</t>
  </si>
  <si>
    <t>ONERI IRAP COMMISSIONE PARI OPPORTUNITA'</t>
  </si>
  <si>
    <t>Oneri Irap commissione pari opportunità</t>
  </si>
  <si>
    <t>IRAP SU GETTONI E INDENNITA' CAL</t>
  </si>
  <si>
    <t>Irap su gettoni ed indennità CAL</t>
  </si>
  <si>
    <t>ONERI IRAP AUTORITA' REGIONALE PER LA PARTECIPAZIONE</t>
  </si>
  <si>
    <t>Irap su emolumenti Autorita' regionale per la partecipazione</t>
  </si>
  <si>
    <t>IRAP SU EMOLUMENTI COLLEGIO DI GARANZIA L.R. 34/2008</t>
  </si>
  <si>
    <t>Irap su emolumenti collegio di garanzia L.R. 34/2008</t>
  </si>
  <si>
    <t>ONERI IRAP GARANTE PER L'INFANZIA E L'ADOLESCENZA</t>
  </si>
  <si>
    <t>Irap su indennita' rimborso spese e missione Garante per infanzia e adolescenza</t>
  </si>
  <si>
    <t>SPESE E COMMISSIONI PER SERVIZIO DI TESORERIA</t>
  </si>
  <si>
    <t>Spese per servizio di Tesoreria</t>
  </si>
  <si>
    <t>SPESE MINUTE SOSTENUTE TRAMITE FONDO ECONOMALE - IMPOSTE E TASSE A CARICO DELL'ENTE</t>
  </si>
  <si>
    <t>Imposte e tasse a carico dell'Ente</t>
  </si>
  <si>
    <t>Spese per acquisto marche da bollo</t>
  </si>
  <si>
    <t>SPESE MINUTE SOSTENUTE TRAMITE FONDO ECONOMALE - SPESE POSTALI</t>
  </si>
  <si>
    <t>Spese postali  e per spedizioni</t>
  </si>
  <si>
    <t>CANONI TELEVISIVI A CARICO DELL'ENTE</t>
  </si>
  <si>
    <t>Rinnovo canone speciale RAI immobile via Cavour 2-4-6-8</t>
  </si>
  <si>
    <t>ONERI IRAP GARANTE DELLE PERSONE SOTTOPOSTE A MISURE RESTRITTIVE DELLA LIBERTA' PERSONALE</t>
  </si>
  <si>
    <t>Irap su indennita', rimborso spese e missione garante</t>
  </si>
  <si>
    <t>SPESE MINUTE SOSTENUTE TRAMITE FONDO ECONOMALE - SPESE PER ACQUISTO SERVIZI DIVERSI</t>
  </si>
  <si>
    <t>Spese per acquisto servizi diversi</t>
  </si>
  <si>
    <t>SPESE MINUTE SOSTENUTE TRAMITE FONDO ECONOMALE - ACQUISTO SERVIZI DIVERSI PER AUTOPARCO</t>
  </si>
  <si>
    <t>servizi diversi permessi Ztl</t>
  </si>
  <si>
    <t>IRAP SU TIROCINI FORMATIVI CORECOM - RISORSE AGCOM</t>
  </si>
  <si>
    <t>IRAP su tirocini formativi Corecom</t>
  </si>
  <si>
    <t>INAIL SU TIROCINI FORMATIVI CORECOM - RISORSE AGCOM</t>
  </si>
  <si>
    <t>INAIL su tirocini formativi Corecom</t>
  </si>
  <si>
    <t>ONERI PREVIDENZIALI QUOTA 2/3 A CARICO ENTE SU PRESTAZIONE DI LAVORO AUTONOMO</t>
  </si>
  <si>
    <t>Inps 2/3 a carico dell'ente su prestazioni lavoro autonomo e rimborsi spese</t>
  </si>
  <si>
    <t>Manutenzione vetture parco auto e piccole riparazioni</t>
  </si>
  <si>
    <t>CORECOM GESTIONE DELLE DELEGHE - IRAP SU RIMBORSO KM MISSIONI</t>
  </si>
  <si>
    <t>IRAP su rimborso KM missioni componenti Corecom gestione deleghe</t>
  </si>
  <si>
    <t>Irap su rimborso Km missioni componenti Corecom gestione deleghe</t>
  </si>
  <si>
    <t>ONERI (IMPOSTA DI BOLLO) PER SERVIZIO DI TESORERIA</t>
  </si>
  <si>
    <t>Spesa oneri per servizio di tesoreria - bolli su mandati di pagamento</t>
  </si>
  <si>
    <t>Gennaio</t>
  </si>
  <si>
    <t>VERSAMENTO IVA ALLA GIUNTA REGIONALE SU FATTURE EMESSE DAL CONSIGLIO PER LA GESTIONE COMMERCIALE USO SALE CONSILIARI</t>
  </si>
  <si>
    <t>Versamento Iva alla Giunta regionale sulle fatture emesse per la gestione commerciale delle sale Consiliari</t>
  </si>
  <si>
    <t>CORECOM GESTIONE DELLE DELEGHE - IRAP SU COMPETENZE EROGATE</t>
  </si>
  <si>
    <t>Oneri Irap su competenze erogate - gestione deleghe Corecom</t>
  </si>
  <si>
    <t>Oneri IRAP su competenze erogate - gestione deleghe Corecom</t>
  </si>
  <si>
    <t>CORECOM GESTIONE DELLE DELEGHE - INPS QUOTA 2/3 SU COMPETENZE EROGATE</t>
  </si>
  <si>
    <t>Corecom - Inps 2/3 su competenze erogate per la gestione delle deleghe</t>
  </si>
  <si>
    <t>ONERI INPS  QUOTA 2/3 SU COMPETENZE RELATORI CONVEGNI E RIUNIONI OLI</t>
  </si>
  <si>
    <t>Oneri Inps 2/3 su competenze relatori Oli</t>
  </si>
  <si>
    <t>ONERI IRAP PER STUDI, INCARICHI DI CONSULENZA E PRESTAZIONI PROFESSIONALI DIBATTITI PUBBLICI E PROCESSI PARTECIPATIVI</t>
  </si>
  <si>
    <t>Oneri Irap su incarichi e consulenze per prestazioni di lavoro autonomo occasionale</t>
  </si>
  <si>
    <t>oneri previdenziali quota 2/3 a carico ente su incarichi e consulenze per prestazione di lavoro autonomo occasionale</t>
  </si>
  <si>
    <t>FONDO SPECIALE PER FINANZIAMENTO NUOVI PROVVEDIMENTI LEGISLATIVI DEL CONSIGLIO IN CORSO DI APPROVAZIONE ART 49 C.5 D.LGS 118/2011- SPESE CORRENTI</t>
  </si>
  <si>
    <t>Fondo speciale per finanziamento nuovi provvedimenti legislativi del Consiglio regionale - spese correnti art. 49 c. 5 d.lgs. 118/2011</t>
  </si>
  <si>
    <t>31 gennaio 2023</t>
  </si>
  <si>
    <t>TRATTAMENTO INDENNITARIO AMMINISTRATORI</t>
  </si>
  <si>
    <t>indennita di carica consiglieri</t>
  </si>
  <si>
    <t>Attività gestionale.</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</si>
  <si>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</si>
  <si>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</si>
  <si>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</si>
  <si>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</si>
  <si>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</si>
  <si>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</si>
  <si>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AMMINISTRATORI</t>
  </si>
  <si>
    <t>Oneri irap consiglieri</t>
  </si>
  <si>
    <t>Oneri irap Assessori</t>
  </si>
  <si>
    <t>Spesa subordinata a fabbisogno non preventivamente programmabile</t>
  </si>
  <si>
    <t>spese minute sostenute tramite fondo economale - acquisto beni e materiali di consumo</t>
  </si>
  <si>
    <t>ONERI IRAP SU DOCENTI CORSO DI FORMAZIONE</t>
  </si>
  <si>
    <t>Oneri irap su docenze corsi di formazione</t>
  </si>
  <si>
    <t>ONERI PREVIDENZIALI QUOTA 2/3 A CARICO ENTE SU DOCENZE FORMAZIONE</t>
  </si>
  <si>
    <t>oneri previdenziali quota 2/3 a carico ente su docenze  formazione</t>
  </si>
  <si>
    <t>SPESE MINUTE SOSTENUTE TRAMITE FONDO ECONOMALE - ACQUISTO ATTREZZATURE</t>
  </si>
  <si>
    <t>Spese minute fondo economale - attrezzature</t>
  </si>
  <si>
    <t>SPESE MINUTE SOSTENUTE TRAMITE FONDO ECONOMALE - ACQUISTO HARDWARE</t>
  </si>
  <si>
    <t>SPESE  FONDO ECONOMALE - ACQUISTO HARDWARE</t>
  </si>
  <si>
    <t>SPESE MINUTE SOSTENUTE TRAMITE FONDO ECONOMALE - IMPIANTI E MACCHINARI</t>
  </si>
  <si>
    <t>in corso di esecizio</t>
  </si>
  <si>
    <t>SPESE MINUTE SOSTENUTE TRAMITE FONDO ECONOMALE - MACCHINE PER UFFICIO</t>
  </si>
  <si>
    <t>Spese per conto terzi e partite di giro</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</si>
  <si>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</si>
  <si>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</si>
  <si>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</si>
  <si>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</si>
  <si>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</si>
  <si>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</si>
  <si>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</si>
  <si>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</si>
  <si>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</si>
  <si>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</si>
  <si>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</si>
  <si>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</si>
  <si>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</si>
  <si>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 relativa ai Consiglieri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</si>
  <si>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</si>
  <si>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</si>
  <si>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</si>
  <si>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</si>
  <si>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</si>
  <si>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</si>
  <si>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</si>
  <si>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errati o restituiti dal percipiente)</t>
  </si>
  <si>
    <t xml:space="preserve">SPESE ANTICIPATE PER CARTE DI CREDITO AZIENDALI  </t>
  </si>
  <si>
    <t>Spesa per gestione utilizzo carta di credito</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</si>
  <si>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</si>
  <si>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</si>
  <si>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</si>
  <si>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</si>
  <si>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</si>
  <si>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</si>
  <si>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</si>
  <si>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</si>
  <si>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</si>
  <si>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</si>
  <si>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</si>
  <si>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trattenuta pignoramenti e cessioni del quinto su emolumenti consiglieri ed ex consiglieri</t>
  </si>
  <si>
    <t>VERSAMENTO SOMME RECUPERATE SU REDDITI ASSIMILATI A LAVORO DIPENDENTE</t>
  </si>
  <si>
    <t>Versamento somme recuperate su redditi assimilati a lavoro dipendente</t>
  </si>
  <si>
    <t xml:space="preserve">Siliana Ticci </t>
  </si>
  <si>
    <t>VERSAMENTO DELL'IRAP DA PARTE DELLA REGIONE IN QUALITA' DI SOGGETTO PASSIVO D'IMPOSTA  (D.LGS. 15 DICEMBRE 1997, N.446)</t>
  </si>
  <si>
    <t>Versamento irap da parte della Regione Toscana come soggetto passivo di imposta</t>
  </si>
  <si>
    <t>ALTRE USCITE PER CONTO TERZI</t>
  </si>
  <si>
    <t>Altre uscite per conto terzi</t>
  </si>
  <si>
    <t>in corso di esrcizio</t>
  </si>
  <si>
    <t>VERSAMENTO ALLA GIUNTA REGIONALE INDENNITA' DIFFERITA - QUOTA SOGGETTO  - ARRETRATI</t>
  </si>
  <si>
    <t>Versamento alla Giunta regionale indennità differita quota soggetto - arretrati anni 2020 (da ottobre) 2021 e 2022</t>
  </si>
  <si>
    <t xml:space="preserve">VERSAMENTO ALLA GIUNTA REGIONALE INDENNITA' DIFFERITA - QUOTA SOGGETTO  </t>
  </si>
  <si>
    <t xml:space="preserve">Versamento alla Giunta regionale indennita' differita - quota soggetto  </t>
  </si>
  <si>
    <t>Erogazione emolumenti componenti il Collegio</t>
  </si>
  <si>
    <t>Barbara Cocchi</t>
  </si>
  <si>
    <t>attività gestionale in parte non programmabile, in quanto le richieste di trascrizione sono subordinate (nel caso delle Commissioni) a specifiche richieste delle Commissioni in base agli argomenti trattati.</t>
  </si>
  <si>
    <t>Stenotipia sedute Aula e commissione</t>
  </si>
  <si>
    <t>ACQUISTO DI MATERIALE SPECIALE PER ARCHIVIAZIONE E INVENTARIAZIONE</t>
  </si>
  <si>
    <t xml:space="preserve">Informatica. Archivio e protocollo. Comunicazione web, Urp    </t>
  </si>
  <si>
    <t>Acquisto materiale speciale per la conservazione</t>
  </si>
  <si>
    <t>Servizi telefonia fissa Struttura</t>
  </si>
  <si>
    <t>contratto in esecuzione (convenzione a scadenza previsto rinnovo)</t>
  </si>
  <si>
    <t>Servizi di telefonia mobile Consiglieri e dipendenti</t>
  </si>
  <si>
    <t>Mauro Caliani</t>
  </si>
  <si>
    <t>Contratto in esecuzione</t>
  </si>
  <si>
    <t>Costi a carico Consiglieri in relazione ai servizi di telefonia mobile</t>
  </si>
  <si>
    <t>Servizi di connettivita' RTRT + Fastweb</t>
  </si>
  <si>
    <t>Acquisto materiale informatico consumabili</t>
  </si>
  <si>
    <t>Adesione a contratto aperto della GR per "fornitura beni e servizi per la gestione integrata delle postazioni di lavoro - Assistenza utenti</t>
  </si>
  <si>
    <t>Olga Renda</t>
  </si>
  <si>
    <t>GESTIONE ASSISTENZA MANUTENZIONE HARDWARE E SOFTWARE</t>
  </si>
  <si>
    <t xml:space="preserve">Assistenza software aula consiliare
</t>
  </si>
  <si>
    <t>Attivita' gestionali</t>
  </si>
  <si>
    <t xml:space="preserve">Assistenza software </t>
  </si>
  <si>
    <t xml:space="preserve">Sistema trascrizioni automatiche
</t>
  </si>
  <si>
    <t>Servizio di assistenza software protocollo</t>
  </si>
  <si>
    <t>Assistenza Raccolta Normativa Open Norma</t>
  </si>
  <si>
    <t>Manutenzione software inventario (integrazione rfid)</t>
  </si>
  <si>
    <t>Google app</t>
  </si>
  <si>
    <t>Manutenzione orologi marcatempo</t>
  </si>
  <si>
    <t>Servizio di gestione dell'applicativo per adempimenti ANAC e trasparenza</t>
  </si>
  <si>
    <t>Servizi di sicurezza e manutenzione apparati di sicurezza</t>
  </si>
  <si>
    <t>Adesione convenzione Fastweb per servizi ed interventi su cablaggio</t>
  </si>
  <si>
    <t>Noleggio monitor multimediali per comunicazione istituzionale</t>
  </si>
  <si>
    <t>in esecuzione</t>
  </si>
  <si>
    <t>Noleggio fotocopiatrici e relativi servizi accessori</t>
  </si>
  <si>
    <t>Acquisto licenze software per il Consiglio regionale</t>
  </si>
  <si>
    <t>Acquisto Antivirus</t>
  </si>
  <si>
    <t>Licenze office</t>
  </si>
  <si>
    <t>Rimborso a Giunta regionale spesa per contributi ANAC procedure di gara</t>
  </si>
  <si>
    <t>Sandra Elisei</t>
  </si>
  <si>
    <t xml:space="preserve">servizio  interoperabilità protocollo atti e flussi
</t>
  </si>
  <si>
    <t>SERVIZIO DI RIORDINO E INVENTARIAZIONE ARCHIVIO STORICO</t>
  </si>
  <si>
    <t>Servizio di riordino e inventariazione archivio storico</t>
  </si>
  <si>
    <t>Assistenza tecnica Cabina di regia</t>
  </si>
  <si>
    <t xml:space="preserve">Mauro Caliani </t>
  </si>
  <si>
    <t>Servizio Intelligenza artificiale</t>
  </si>
  <si>
    <t>Adesione convenzione Fastweb per server, servizio desk e presidio</t>
  </si>
  <si>
    <t>Canone annuo 5 server presso TX</t>
  </si>
  <si>
    <t>Assistenza e manutenzione fibra ottica</t>
  </si>
  <si>
    <t>Gestione e manutenzione centrali telefoniche nell'ambito dell'adesione alla convenzione Consip con il RTI Fastweb . Maticmind</t>
  </si>
  <si>
    <t>Bogani / Caliani</t>
  </si>
  <si>
    <t>Servizio di assistenza e manutenzione apparati di videosorveglianza</t>
  </si>
  <si>
    <t>Manutenzione ordinaria impianti e macchinari magazzino e inventario</t>
  </si>
  <si>
    <t>Acquisto pubblicita' istituzionale per festa della Toscana</t>
  </si>
  <si>
    <t>Alberto Lisci</t>
  </si>
  <si>
    <t>SPESE DOVUTE A SANZIONI</t>
  </si>
  <si>
    <t>Spese dovute a sanzioni</t>
  </si>
  <si>
    <t>Proposta di cronoprogramma di intervento già presentato per il primo semestre. Da presentare entro il 30/06/2023 per il secondo semestre</t>
  </si>
  <si>
    <t>Trasferimenti a fondazione sistema toscana per attivita' di comunicazione istituzionale</t>
  </si>
  <si>
    <t>MANUTENZIONE ORDINARIA SITO WEB OLI - spesa vincolata</t>
  </si>
  <si>
    <t>Proposta di cronoprogramma di intervento da presentare entro il 30/04/2023</t>
  </si>
  <si>
    <t>Manutenzione ordinaria sito web OLI</t>
  </si>
  <si>
    <t>Servizi integrazione Raccolta normativa</t>
  </si>
  <si>
    <t>Acquisto software</t>
  </si>
  <si>
    <t>Portale trasparenza cittadini</t>
  </si>
  <si>
    <t>Acquisto licenze server</t>
  </si>
  <si>
    <t>Nuove funzionalità di trasparenza Iterlegis</t>
  </si>
  <si>
    <t>Mantenzione evolutiva nuovo protocollo atti flussi</t>
  </si>
  <si>
    <t>Etichettatura RFID inventario sviluppo software</t>
  </si>
  <si>
    <t>Hw server per nuovi progetti di digitalizzazione</t>
  </si>
  <si>
    <t>Acquisto HW postazioni di lavoro</t>
  </si>
  <si>
    <t>Acquisto periferiche a supporto PDL e cabina di regia</t>
  </si>
  <si>
    <t>Etichettatura RFID Inventario HW</t>
  </si>
  <si>
    <t>Acquisto Hw Periferiche</t>
  </si>
  <si>
    <t>APPARATI DI TELECOMUNICAZIONE</t>
  </si>
  <si>
    <t>Apparati di telecomunicazione</t>
  </si>
  <si>
    <t>Apparati multimediali</t>
  </si>
  <si>
    <t xml:space="preserve">Evoluzione Sala Calamandrei
</t>
  </si>
  <si>
    <t>POSTAZIONI DI LAVORO PER GLI UFFICI DEL CORECOM PER LA GESTIONE DELLE DELEGHE</t>
  </si>
  <si>
    <t>Postazioni di lavoro per gli uffici del Corecom per la gestione delle deleghe</t>
  </si>
  <si>
    <t>APPARATI MULTIMEDIALI PER OLI</t>
  </si>
  <si>
    <t>Apparati multimediali per la gestione delle dirette OLI</t>
  </si>
  <si>
    <t>SVILUPPO SOFTWARE E MANUTENZIONE EVOLUTIVA PER OLI</t>
  </si>
  <si>
    <t>Interventi di manutenzione evolutiva su software/web OLI</t>
  </si>
  <si>
    <t>MACCHINARI PER UFFICIO</t>
  </si>
  <si>
    <t>Macchinari per ufficio</t>
  </si>
  <si>
    <t>Iniziative istituzionali e Contributi. Rappresentanza e Cerimoniale.  Tipografia</t>
  </si>
  <si>
    <t>Gestione diretta e/o indiretta tramite rimborso spese viaggio e soggiorno, previa autorizzazione dell'organo competente ai sensi Capo III, Titolo IV del T.U. delle Disposizioni Organizzative</t>
  </si>
  <si>
    <t>Gestione eventi secondo le indicazioni dell'organo politico, ai sensi dell'art. 39 del T.U. delle disposizioni organizzative</t>
  </si>
  <si>
    <t>RIMBORSI RELATORI PER EVENTI DI CERIMONIALE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</si>
  <si>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</si>
  <si>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</si>
  <si>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 xml:space="preserve">FESTA DELLA TOSCANA L.R 46/2015 - COMPARTECIPAZIONI ENTI LOCALI ART 3 TER L.R. 46/2015  </t>
  </si>
  <si>
    <t>Entro il 31 gennaio 2023 si procederà ad integrare la prenotazione di impegno di spesa assunta per la FDT 2022 sul bilancio 2023 per l'intero stanziamento e a trasformarla integralmente in impegni di spesa a favore dei soggetti beneficiari, a conclusione del procedimento istruttorio, entro il 10 febbraio  2023</t>
  </si>
  <si>
    <t>Gestione eventi in compartecipazione con Enti locali per Festa della Toscana su indicazione Ufficio di Presidenza</t>
  </si>
  <si>
    <t>FESTA DELLA TOSCANA L.R. 46/2015 -  COMPARTECIPAZIONI PER PROGETTI PROMOSSI DA ISTITUZIONI SOCIALI PRIVATE ART 3 TER L.R. 46/2015</t>
  </si>
  <si>
    <t>Concessioni compartecipazioni ad istituzioni sociali private per l'organizzazione di eventi nell'ambito della FdT  sulla base di un bando pubblico</t>
  </si>
  <si>
    <t>FESTA DELLA TOSCANA L.R 46/2015 - COMPARTECIPAZIONI PER PROGETTI PROMOSSI DA AMMINISTRAZIONI CENTRALI</t>
  </si>
  <si>
    <t>Trattasi di prenotazione di impegno di spesa assunta per la FDT 2022 sul bilancio 2023 che sarà integralmente trasformata in impegni di spesa entro il 10 febbraio 2023</t>
  </si>
  <si>
    <t>Concessioni compartecipazioni ad istituzioni scolastiche per la realizzazione di progetti  nell'ambito della FdT sulla base di un bando pubblico</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</si>
  <si>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</si>
  <si>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</si>
  <si>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(art. 1 c.1 lett a) e b) lr 4/2009)</t>
  </si>
  <si>
    <t>Acquisto beni di rappresentanza ai sensi art. 1, c.1 lett.a) della LR 4/09, su indicazione dell'Ufficio di Presidenza</t>
  </si>
  <si>
    <t>AFFRANCATRICE POSTALE</t>
  </si>
  <si>
    <t>Servizio di noleggio globale di una affrancatrice "affrancaposta" per l'Ufficio posta del Consiglio regionale</t>
  </si>
  <si>
    <t xml:space="preserve">Spesa subordinata a fabbisogno non preventivamente programmabile
</t>
  </si>
  <si>
    <t>Servizi postali e di spedizione</t>
  </si>
  <si>
    <t>ASSICURAZIONE OPERE D'ARTE</t>
  </si>
  <si>
    <t>Servizio assicurativo opere d'arte e mostre deliberate da UP</t>
  </si>
  <si>
    <t>SPESE NOTARILI PER LA GESTIONE DEL PATRIMONIO DELLA REGIONE IN USO AL CONSIGLIO REGIONALE</t>
  </si>
  <si>
    <t>Spese accessorie all'attivita' notarili non riconducibili all'onorario</t>
  </si>
  <si>
    <t>Spese per incentivi tecnici</t>
  </si>
  <si>
    <t>Assistenza, manutenzione e locazione di apparecchiature per la stampa digitale con annessa soluzione RPS</t>
  </si>
  <si>
    <t>MANUTENZIONE ORDINARIA IMPIANTI E MACCHINARI  (tipografia)</t>
  </si>
  <si>
    <t>Interventi di manutenzione in extra canone</t>
  </si>
  <si>
    <t>Fornitura carta per tipografia</t>
  </si>
  <si>
    <t>FONDO ONERI DI CUI ALL'ART 27 TER L.R. 3/2009 PER FRONTEGGIARE EMERGENZE SOCIALI - TRASFERIMENTI A ISTITUZIONI SOCIALI PRIVATE</t>
  </si>
  <si>
    <t>Fondo oneri di cui all'art 27 ter LR 3/2009 per fronteggiare emergenze sociali. Trasferimenti ad istituzioni sociali private.</t>
  </si>
  <si>
    <t>GIORNO DELLA MEMORIA E GIORNO DEL RICORDO -  EX L. 211/2000 E L. 92/2004 - COMPARTECIPAZIONE AD INIZIATIVE PROMOSSE DA AMMINISTRAZIONI LOCALI</t>
  </si>
  <si>
    <t>Proposta di cronoprogramma di intervento da presentare entro il 19/01/2022</t>
  </si>
  <si>
    <t>Compartecipazione ad iniziative promosse da amministrazioni locali</t>
  </si>
  <si>
    <t>FESTA DELLA TOSCANA L.R 46/2015 - SERVIZI</t>
  </si>
  <si>
    <t>Proposta di cronoprogramma di intervento da presentare entro il 31 ottobre 2023</t>
  </si>
  <si>
    <t>Affidamenti servizi per l'organizzazione di iniziative dirette del CRT nell'ambito della Festa della Toscana - su indicazione dell'UP</t>
  </si>
  <si>
    <t>novembre/dicembre 2023</t>
  </si>
  <si>
    <t>Contributi ex LR 4/2009 a enti locali</t>
  </si>
  <si>
    <t>Concessioni contributi a istituzioni sociali private</t>
  </si>
  <si>
    <t>CONTRIBUTI A AMMINISTRAZIONI CENTRALI DELLO STATO - SPESE DI RAPPRESENTANZA DEL CONSIGLIO - L.R. 4/2009 -Art 1, C. 1 Lett C)</t>
  </si>
  <si>
    <t>Trasferimenti correnti ad amministrazioni centrali</t>
  </si>
  <si>
    <t>Proposta di cronoprogramma di intervento da presentare entro il 31 gennaio per quanto riguarda il Capodanno dell'Annunciazione; entro il 28 febbraio per quanto concerne la celebrazione di "Personalità Storiche", i cui anniversari ricadono nel 2023 e per l'Indipendenza della Toscana, ed entro il 15 giugno per la celebrazione della "Giornata degli Etruschi"</t>
  </si>
  <si>
    <t>Compartecipazioni a enti locali sulla base di bandi pubblici in occasione degli eventi istituzionali di cui agli artt. 3 bis</t>
  </si>
  <si>
    <t>Compartecipazioni a istituzioni sociali private sulla base di bandi pubblici in occasione degli eventi istituzionali</t>
  </si>
  <si>
    <t>Affidamento di servizi per l'organizzazione di iniziative dirette del CRT in occasione di eventi istituzionali di cui agli artt. 3 bis, 3 ter e 3 quater della lr 46/2015: 25 marzo capodanno toscano; 27 aprile indipendenza della toscana; 13 luglio prima seduta del CR; 27 agosto giornata degli etruschi e "personalità storiche"</t>
  </si>
  <si>
    <t>EVENTI ISTITUZIONALI  - RIMBORSI A RELATORI L.R. 46/2015</t>
  </si>
  <si>
    <t>Rimborsi spese a relatori su indicazione dell'organo politico, eventi istituzionali artt. 3 bis, 3 ter e quater lr 46_2015</t>
  </si>
  <si>
    <t>EVENTI ISTITUZIONALI LR 46/2015 ACQUISTO GIORNALI E PUBBLICAZIONI</t>
  </si>
  <si>
    <t>Acquisto di giornali e pubblicazioni per eventi istituzionali di cui agli artt. 3 bis, 3 ter e 3 quater della lr 46/2015: 25 marzo capodanno toscano; 27 aprile indipendenza della toscana; 13 luglio prima seduta del CR; 27 agosto giornata degli etruschi e "personalità storiche".</t>
  </si>
  <si>
    <t>ACQUISTO MATERIALI DI CONSUMO PER ALLESTIMENTO MOSTRE ED ESPOSIZIONI</t>
  </si>
  <si>
    <t>Acquisto materiale vario per allestimento di mostre ed esposizioni</t>
  </si>
  <si>
    <t>Spese postali OLI</t>
  </si>
  <si>
    <t>SPESE TIPOGRAFICHE OLI</t>
  </si>
  <si>
    <t>Spese tipografiche OLI</t>
  </si>
  <si>
    <t>SPESE NOTARILI PER LA GESTIONE DEL PATRIMONIO DELLA REGIONE IN USO AL CONSIGLIO REGIONALE - ONORARIO</t>
  </si>
  <si>
    <t>Spese notarili (onorario) per la gestione del patrimonio della Regione in uso al Consiglio regionale</t>
  </si>
  <si>
    <t>Servizi per allestimento mostre ed esposizioni per eventi e cerimoniale</t>
  </si>
  <si>
    <t>EVENTI ISTITUZIONALI  - PRESTAZIONE PROFESSIONALI L.R. 46/2015</t>
  </si>
  <si>
    <t>Incarichi a professionisti ed artisti, in occasione degli eventi istituzionali di cui agli artt. 3 bis e 3 quater della l.r. n. 46/2015.</t>
  </si>
  <si>
    <t>FESTA DELLA TOSCANA L.R 46/2015 - PRESTAZIONI PROFESSIONALI</t>
  </si>
  <si>
    <t xml:space="preserve">Proposta di cronoprogramma di intervento da presentare entro il 15 ottobre 2023 </t>
  </si>
  <si>
    <t>Affidamento incarichi ad artisti per iniziative organizzate nell'ambito della Festa della Toscana</t>
  </si>
  <si>
    <t>Festa dell'Europa l.r 10/2021 - servizi per la realizzazione di eventi</t>
  </si>
  <si>
    <t>FESTA DELL'EUROPA L.R 10/2021 -  INCARICHI CONVEGNI</t>
  </si>
  <si>
    <t>Festa dell'Europa l.r. 10/2021 - incarichi convegni</t>
  </si>
  <si>
    <t>aprile/maggio 2023</t>
  </si>
  <si>
    <t>FESTA DELL'EUROPA L.R 10/2021 - COMPARTECIPAZIONI ENTI LOCALI</t>
  </si>
  <si>
    <t>Festa dell'Europa l.r 10/2021 - compartecipazioni enti locali</t>
  </si>
  <si>
    <t>maggio/giugno 2023</t>
  </si>
  <si>
    <t>FESTA DELLA TOSCANA L.R 46/2015 -  RELATORI CONVEGNI</t>
  </si>
  <si>
    <t>Rimborsi a relatori per iniziative organizzate nell'ambito della Festa della Toscana</t>
  </si>
  <si>
    <t>FESTA DELL'EUROPA L.R 10/2021 -  RELATORI CONVEGNI</t>
  </si>
  <si>
    <t>Festa dell'Europa l.r. 10/2021 - relatori convegni</t>
  </si>
  <si>
    <t xml:space="preserve">INIZIATIVE DIRETTE DEL CRT SULL'ARTE DI STRADA </t>
  </si>
  <si>
    <t>Trattandosi di iniziative dirette finanziate ai sensi della L.r. 3/2022 non concluse, perché in attesa di rilascio di parere obbligatorio vincolante da parte degli Uffici delle Soprintendenze coinvolte, si ritiene di poter procedere con gli affidamenti restanti entro il 31 maggio 2023</t>
  </si>
  <si>
    <t>Rifinanziamento iniziative dirette del Consiglio regionale sull'arte della strada</t>
  </si>
  <si>
    <t>FESTA DELL'EUROPA L.R 10/2021 - CONFERIMENTI PREMI DI LAUREA</t>
  </si>
  <si>
    <t>Proposta di cronoprogramma di intervento da presentare entro il 30 aprile 2023</t>
  </si>
  <si>
    <t>Festa dellEuropa l.r. 10/2021 - premi di laurea</t>
  </si>
  <si>
    <t>FESTA DELL'EUROPA L.R 10/2021 - COMPARTECIPAZIONI ISTITUZIONI INTERNAZIONALI</t>
  </si>
  <si>
    <t>Festa dell'Europa l.r. 10/2021 - compartecipazioni istituzioni internazionali</t>
  </si>
  <si>
    <t>SALVAGUARDIA E VALORIZZAZIONE DELLE IDENTITA', DEL FOLCLORE E DELLE TRADIZIONI LOCALI</t>
  </si>
  <si>
    <t>Salvaguardia e valorizzazione delle identita, del folclore e delle tradizioni locali</t>
  </si>
  <si>
    <t>INIZIATIVE DIRETTE DEL CRT - ART.4. C.2 LR 4/2023</t>
  </si>
  <si>
    <t xml:space="preserve">Proposta di cronoprogramma di intervento  </t>
  </si>
  <si>
    <t>Attività in gestione diretta del Consiglio tramite affidamenti di servizi</t>
  </si>
  <si>
    <t>31 dicembre 2023</t>
  </si>
  <si>
    <t>TRASFERIMENTI A AMMINISTRAZIONI LOCALI - ART.2. C.2 LR 4/2023</t>
  </si>
  <si>
    <t>Avviso con individuazione beneficiari</t>
  </si>
  <si>
    <t>31 luglio 2023</t>
  </si>
  <si>
    <t>TRASFERIMENTI A IMPRESE CONTROLLATE - ART.5 C.2 LR 4/2023 - CARTA IDENTITÀ CULTURALE TOSCANA</t>
  </si>
  <si>
    <t>Trasferimento a Fondazione Sistema Toscana</t>
  </si>
  <si>
    <t>TRASFERIMENTI A IMPRESE CONTROLLATE - ART.5 C.2 LR 4/2023 - VETRINA DELL'ARTIGIANATO TOSCANO</t>
  </si>
  <si>
    <t>TRASFERIMENTI A ISTITUZIONI SOCIALI PRIVATE - ART.8 C.2 LR 4/2023</t>
  </si>
  <si>
    <t>Trasferimento a Associazione Città dei Presepi, a fronte di progetto</t>
  </si>
  <si>
    <t>Gerardino Cardillo</t>
  </si>
  <si>
    <t>30 giugno 2023</t>
  </si>
  <si>
    <t>TRASFERIMENTI A AMMINISTRAZIONI LOCALI - ART. 12 C.1 LR 4/2023</t>
  </si>
  <si>
    <t>Trasferimento a Comune di Bibbiena, a fronte di progetto</t>
  </si>
  <si>
    <t>TRASFERIMENTI A AMMINISTRAZIONI LOCALI - ART.13 C.1 LR 4/2023</t>
  </si>
  <si>
    <t>Trasferimento a Comune di Abetone-Cutigliano, a fronte di progetto</t>
  </si>
  <si>
    <t>31 marzo 2023</t>
  </si>
  <si>
    <t>CONTRIBUTI A AMMINISTRAZIONI LOCALI - ART.1 C.2 LR 4/2023</t>
  </si>
  <si>
    <t>Proposta di cronoprogramma di intervento  - Approvazione graduatoria e successiva liquidazione entro 31 luglio</t>
  </si>
  <si>
    <t>Contributi per la mobilità sostenibile - Avviso con individuazione beneficiari</t>
  </si>
  <si>
    <t>CONTRIBUTI A  AMMINISTRAZIONI LOCALI - ART.3 C.2 LR 4/2023</t>
  </si>
  <si>
    <t xml:space="preserve">Contributi per l’acquisto di arredi destinati agli studenti con disabilità </t>
  </si>
  <si>
    <t>Proposta di cronoprogramma di intervento da presentare entro il 15/07/2023</t>
  </si>
  <si>
    <t>Rimborsi spese per relatori e autori</t>
  </si>
  <si>
    <t>Letizia Brogioni</t>
  </si>
  <si>
    <t>Convenzione con USR per gestione PRST tramite rete di scuole</t>
  </si>
  <si>
    <t>Convenzione in esecuzione</t>
  </si>
  <si>
    <t>MISURE A SOSTEGNO DELL'ATTIVITA' DELL'ASSOCIAZIONE ITALIANA DEL CONSIGLIO DEI COMUNI E DELLE REGIONI D'EUROPA (A.I.C.C.R.E.)- FEDERAZIONE REGIONALE DELLA TOSCANA (l.r. 76/1997)</t>
  </si>
  <si>
    <t>contribuito all'AICCRE</t>
  </si>
  <si>
    <t>Servizio portineria e accoglienza utenti Corecom funzioni delegate da AGCOM (contratto soggetto aggregatore 1/7/2019-8/2/2025</t>
  </si>
  <si>
    <t>Patrizia Bianchi</t>
  </si>
  <si>
    <t xml:space="preserve">Servizio portineria e accoglienza utenti Corecom </t>
  </si>
  <si>
    <t>SPESE PER MATERIALI VARI, MINUTERIE ED ALTRI BENI DI CONSUMO</t>
  </si>
  <si>
    <t>Fornitura di materiale vario, minuteria e altri beni di consumo per le esigenze del Consiglio regionale</t>
  </si>
  <si>
    <t>Servizio di deposito e custodia schede elettorali e materiale vario.</t>
  </si>
  <si>
    <t>Servizio di facchinaggio interno/esterno adesione nuovo appalto soggetto aggregatore anno 2023</t>
  </si>
  <si>
    <t>Servizi di vigilanza armata. Adesione a contratto Soggetto aggregatore dal 1.08.2019 - 19.08.2025</t>
  </si>
  <si>
    <t>Adesione a nuovo contratto soggetto aggregatore dal 1/7/2019-8/02/2025</t>
  </si>
  <si>
    <t>MANUTENZIONE MOBILI ARREDI E ATTREZZATURE</t>
  </si>
  <si>
    <t>Affidamento servizio di manutenzione mobili, arredi e attrezzature</t>
  </si>
  <si>
    <t>entro 30 giugno 2023</t>
  </si>
  <si>
    <t>FORNITURA VESTIARIO PER IL PERSONALE</t>
  </si>
  <si>
    <t>Acquisto nuova dotazione di vestiario per personale prima accoglienza e autisti</t>
  </si>
  <si>
    <t>Fornitura scarpe estive per commessi e autisti</t>
  </si>
  <si>
    <t>Contributo Anac procedure di gara</t>
  </si>
  <si>
    <t>Emanuela Ceccarelli</t>
  </si>
  <si>
    <t>anno 2023</t>
  </si>
  <si>
    <t>CONVENZIONE CON ATENEI PER LA GESTIONE DI PIANETA GALILEO LR. 46/2015</t>
  </si>
  <si>
    <t>Convenzione Pianeta Galileo</t>
  </si>
  <si>
    <t>Premio Innovazione</t>
  </si>
  <si>
    <t>TRASFERIMENTI CORRENTI A SOGGETTI PRIVATI PER FINANZIAMENTO DEL PREMIO REGIONALE INNOVAZIONE AMERIGO VESPUCCI - L.R. 46/15</t>
  </si>
  <si>
    <t>CONTRIBUTO PER LE SPESE DI FUNZIONAMENTO DELLA FONDAZIONE PER LA FORMAZIONE POLITICA LR 79/2020</t>
  </si>
  <si>
    <t>spese funzionamento fondazione formazione politica in conto esercizio</t>
  </si>
  <si>
    <t>TRASFERIMENTI CORRENTI PER FINANZIAMENTO DEL PREMIO REGIONALE INNOVAZIONE AMERIGO VESPUCCI - L.R. 46/15</t>
  </si>
  <si>
    <t>Trasferimenti correnti per finanziamento premio regionale innovazione lr 46/2015</t>
  </si>
  <si>
    <t>Iniziative relative a toscana 2050- Servizi</t>
  </si>
  <si>
    <t>INIZIATIVE RELATIVE A TOSCANA 2050 - TRASFERIMENTI CORRENTI A ISTITUZIONI SOCIALI PRIVATE - L.R. 46/2015</t>
  </si>
  <si>
    <t>Iniziative per Toscana 2050</t>
  </si>
  <si>
    <t>Dicembre 2023</t>
  </si>
  <si>
    <t>ACCORDO CON UFFICIO SCOLASTICO REGIONALE</t>
  </si>
  <si>
    <t>Accordo con Ufficio scolastico regionale</t>
  </si>
  <si>
    <t>ACQUISTO MOBILI E ARREDI -SPESE DI INVESTIMENTO</t>
  </si>
  <si>
    <t>Acquisto mobili e arredi per allestimento locali delle sedi consiliari</t>
  </si>
  <si>
    <t>ACQUISTO ATTREZZATURE -SPESE DI INVESTIMENTO</t>
  </si>
  <si>
    <t>Acquisto attrezzature sulla base delle esigenze del Consiglio regionale</t>
  </si>
  <si>
    <t>RIMBORSI SPESE E PREMI PER TIROCINI FORMATIVI A TITOLO ONEROSO PRESSO IL CONSIGLIO REGIONALE</t>
  </si>
  <si>
    <t xml:space="preserve">Organizzazione e personale. Formazione                           </t>
  </si>
  <si>
    <t>Attivazione tirocini formativi con previsione rimborso spese</t>
  </si>
  <si>
    <t>Francesco Spolverini</t>
  </si>
  <si>
    <t>Entro 31/12/2023</t>
  </si>
  <si>
    <t>Accertamenti sanitari</t>
  </si>
  <si>
    <t>in corso di esecuzione</t>
  </si>
  <si>
    <t>Corsi salute e sicurezza contratto in esecuzione</t>
  </si>
  <si>
    <t>entro il 31/12/2023</t>
  </si>
  <si>
    <t>Spese per corsi di formazione obbligatori</t>
  </si>
  <si>
    <t>RIMBORSO COMPENSI ALLA GIUNTA REGIONALE PER LAVORO STRAORDINARIO DEL PERSONALE  A TEMPO INDETERMINATO DEL CONSIGLIO</t>
  </si>
  <si>
    <t>Rimborso spese alla Giunta regionale per lavoro straordinario del personale a tempo indeterminato</t>
  </si>
  <si>
    <t>RIMBORSO SPESE PER TIROCINI FORMATIVI CORECOM - RISORSE AGCOM</t>
  </si>
  <si>
    <t>Rimborso a tirocinanti per Corecom</t>
  </si>
  <si>
    <t>ACQUISTO TITOLI DI TRASPORTO URBANO PER I DIPENDENTI DEL CONSIGLIO REGIONALE</t>
  </si>
  <si>
    <t>Acquisto titoli di trasporto urbano per i dipendenti del consiglio regionale</t>
  </si>
  <si>
    <t>FORMAZIONE DEL PERSONALE CORECOM SULLE MATERIE DELEGATE</t>
  </si>
  <si>
    <t>Formazione del personale CORECOM - funzioni delegate</t>
  </si>
  <si>
    <t>Spese per attivita' di formazione non obbligatoria del personale del Consiglio</t>
  </si>
  <si>
    <t>Rimborso consumo energetico dipendenti telelavoro</t>
  </si>
  <si>
    <t>Rimborso spese ADSL</t>
  </si>
  <si>
    <t>Rimborso Giunta regionale della spesa di missione del personale del Consiglio</t>
  </si>
  <si>
    <t xml:space="preserve">SPESE DI MISSIONE  DEL PERSONALE DEL CONSIGLIO REGIONALE </t>
  </si>
  <si>
    <t xml:space="preserve">SPESE DI MISSIONE DEL PERSONALE DEL CONSIGLIO REGIONALE </t>
  </si>
  <si>
    <t>Missioni personale Consiglio compreso spesa sostenuta con carta di credito</t>
  </si>
  <si>
    <t>Rimborso Giunta regionale della spesa di missione del personale Corecom per attivita' delegate</t>
  </si>
  <si>
    <t>ASSICURAZIONE RCT E PRESTATORI D'OPERA</t>
  </si>
  <si>
    <t xml:space="preserve">Provveditorato, gare, contratti e manutenzione sedi                                 </t>
  </si>
  <si>
    <t xml:space="preserve">spesa subordinata a fabbisogno non preventivamente programmabile
</t>
  </si>
  <si>
    <t xml:space="preserve">Assicurazione Rct e prestatori d'opera </t>
  </si>
  <si>
    <t>ASSICURAZIONE RC PATRIMONIALE</t>
  </si>
  <si>
    <t xml:space="preserve">Assicurazione responsabilita' civile patrimoniale </t>
  </si>
  <si>
    <t>Polizze  Infortuni e IPM  presidente, consiglieri e assessori della RT</t>
  </si>
  <si>
    <t>Acquisto di materiale di consumo per la mensa e boccioni acqua</t>
  </si>
  <si>
    <t>MANUTENZIONE E RIPARAZIONE DI ATTREZZATURE MENSA</t>
  </si>
  <si>
    <t>Manutenzione e riparazione di attrezzature mensa</t>
  </si>
  <si>
    <t>Noleggio beni di terzi</t>
  </si>
  <si>
    <t xml:space="preserve">Adesione convenzione consip veicoli parco auto Consiglio </t>
  </si>
  <si>
    <t>Acquisto carburante per autoparco</t>
  </si>
  <si>
    <t>Pedaggi e parcheggi relativi ad autovetture parco auto</t>
  </si>
  <si>
    <t>ALTRE SPESE DI ESERCIZIO E MOVIMENTAZIONE AUTOVETTURE  PARCO AUTO</t>
  </si>
  <si>
    <t>Altre spese di esercizio per autovetture parco auto (Siena parcheggi e Sas Spa -servizi alla strada - Interoperabilita')</t>
  </si>
  <si>
    <t>Consumo energia elettrica 2023 (bassa e media tensione)</t>
  </si>
  <si>
    <t>Consumo gas - anno termico 2022/2023  e 2023/2024</t>
  </si>
  <si>
    <t xml:space="preserve">Fornitura acqua per utenze ubicate in Via Cavour 4, Via Ricasoli 11, Bastogi 18 e palazzina Bastogi
 </t>
  </si>
  <si>
    <t>SPESE CONDOMINIALI</t>
  </si>
  <si>
    <t>Oneri condominiali gestione ordinaria Bastogi e condominio via Ricasoli 29</t>
  </si>
  <si>
    <t>Servizio smaltimento rifiuti</t>
  </si>
  <si>
    <t>TASSA SUI RIFIUTI</t>
  </si>
  <si>
    <t>Tassa sui rifiuti</t>
  </si>
  <si>
    <t xml:space="preserve">Servizio di pulizia </t>
  </si>
  <si>
    <t>Servizi di disinfestazione e derattizzazione</t>
  </si>
  <si>
    <t>FORNITURE BENI DI CONSUMO PER LA SICUREZZA SUI LUOGHI DI LAVORO</t>
  </si>
  <si>
    <t>Forniture beni di consumo per la sicurezza sui luoghi di lavoro</t>
  </si>
  <si>
    <t>escluso da target come da proposta del RUP</t>
  </si>
  <si>
    <t>Opere di falegnameria contratto lavori in esecuzione</t>
  </si>
  <si>
    <t>Valter Montanelli</t>
  </si>
  <si>
    <t>Acquisto buoni pasto</t>
  </si>
  <si>
    <t xml:space="preserve">Contratto mensa </t>
  </si>
  <si>
    <t xml:space="preserve"> Servizio mensa - quota a carico dipendenti - annualita' 2023</t>
  </si>
  <si>
    <t>Contributi ANAC contratti del settore</t>
  </si>
  <si>
    <t>Dirigente/Terenzi</t>
  </si>
  <si>
    <t>MATERIALE IGIENICO SANITARIO</t>
  </si>
  <si>
    <t xml:space="preserve">affidamenti fornitura materiale igienico </t>
  </si>
  <si>
    <t>verifiche obbligatorie su impianti elettrici  messa a terra ed impianti elevatori</t>
  </si>
  <si>
    <t>adempimento pubblicazione gare per gli uffici del Consiglio (collegato a capitolo di entrata 3043)</t>
  </si>
  <si>
    <t>Francesca Sarti Fantoni</t>
  </si>
  <si>
    <t>Acquisto cancelleria e altri beni e materiali di consumo</t>
  </si>
  <si>
    <t>Servizio di noleggio casse fiscali per la mensa ed il bar del Consiglio</t>
  </si>
  <si>
    <t>SPESE AMMINISTRATIVE E ONERI DOVUTI PER LEGGE DI COMPETENZA DEL SETTORE</t>
  </si>
  <si>
    <t>Spese amministrative e oneri dovuti per legge di competenza del settore</t>
  </si>
  <si>
    <t>attività gestionale</t>
  </si>
  <si>
    <t>SPESE A TITOLO DI SPONSORIZZAZIONE TECNICA - QUOTA PARTE IVA</t>
  </si>
  <si>
    <t xml:space="preserve">SPONSORIZZAZIONE TECNICA PER RESTAURO SALA FANFANI (CAT. OS2_A) </t>
  </si>
  <si>
    <t>SERVIZI DI MANUTENZIONE DELLE AREE SCOPERTE E DEL VERDE NELLE PERTINENZE DEL CONSIGLIO</t>
  </si>
  <si>
    <t>manutenzione aree scoperte</t>
  </si>
  <si>
    <t>MANUTENZIONE IMPIANTI  SOGGETTO AGGREGATORE GRT</t>
  </si>
  <si>
    <t>Manutenzione impianti adesione soggetto aggregatore GRT</t>
  </si>
  <si>
    <t>Attivita gestionale</t>
  </si>
  <si>
    <t>Servizio broker premi assicurativi</t>
  </si>
  <si>
    <t>Intervento restauro porte di pregio in legno di palazzo del Pegaso</t>
  </si>
  <si>
    <t>Intervento di sostituzione del pavimento galleggiante e della moquette primo piano palazzo Bastogi</t>
  </si>
  <si>
    <t>Lavori di rimessa in pristino della copertura dell'altana di palazzo del Pegaso ex Covoni</t>
  </si>
  <si>
    <t xml:space="preserve">Lavori copertura dell’altana di Palazzo del Pegaso </t>
  </si>
  <si>
    <t>Somme a disposizione</t>
  </si>
  <si>
    <t>Escluso da target</t>
  </si>
  <si>
    <t>SERVIZI TECNICI IMMOBILI E IMPIANTI   -SPESE INVESTIMENTO</t>
  </si>
  <si>
    <t>Finanziamento fase 2 (DL) Servizio tecnico attinente  arch e ing per redazione scheda tecnica/progetto esecutivo (fase 1) e  DL (fase 2) per lavori di restauro SALA Gonfalone palazzo del Pegaso</t>
  </si>
  <si>
    <t>ACQUISTO MOBILI E ARREDI  PER MENSA</t>
  </si>
  <si>
    <t>Acquisto mobili e arredi mensa</t>
  </si>
  <si>
    <t>ACQUISTO  ATTREZZATURE E APPARECCHIATURE PER MENSA</t>
  </si>
  <si>
    <t>Interventi di ripristino attrezzature mensa</t>
  </si>
  <si>
    <t>SPESE IN CONTO CAPITALE A TITOLO DI SPONSORIZZAZIONI</t>
  </si>
  <si>
    <t>spese in conto capitale a titolo di sponsorizzazioni Restauro sala Fanfani (categoria OS2-A)</t>
  </si>
  <si>
    <t>MANUTENZIONE IMPIANTI SOGGETTO AGGREGATORE GRT - SPESA DI INVESTIMENTO</t>
  </si>
  <si>
    <t>manutenzione impianti SOGGETTO AGGREGATORE GRT- spesa di investimento - prestazione S4 soggetto aggregatore capitolato normativo e tecnico - cap 5</t>
  </si>
  <si>
    <t>SERVIZI ACCESSORI SOGGETTO AGGREGATORE GRT - SPESA DI INVESTIMENTO</t>
  </si>
  <si>
    <t>ADESIONE NUOVA CONVENZIONE SOG.AGGREGATORE GRT - spesa di investimento - prestazione S5 soggetto aggregatore - capitolato normativo e tecnico - cap 5</t>
  </si>
  <si>
    <t>Dirigente/Arrigo</t>
  </si>
  <si>
    <t>FORNITURA DI ATTREZZATURE PER LA SICUREZZA DEI LUOGHI DI LAVORO - SPESA DI INVESTIMENTO</t>
  </si>
  <si>
    <t>ulteriori spese  - future esigenze</t>
  </si>
  <si>
    <t>Dirigente- Montanelli</t>
  </si>
  <si>
    <t>COSTITUZIONE DEPOSITI CAUZIONALI</t>
  </si>
  <si>
    <t>Costituzione depositi cauzionali</t>
  </si>
  <si>
    <t>RESTITUZIONE DI DEPOSITO CAUZIONALE O CONTRATTUALE DI TERZI - PROVVEDITORATO</t>
  </si>
  <si>
    <t>Restituzione di deposito cauzionale o contrattuale di terzi - provveditorato</t>
  </si>
  <si>
    <t>INDENNIZZI PER RITARDO NEI PROCEDIMENTI AMMINISTRATIVI</t>
  </si>
  <si>
    <t xml:space="preserve">Segretariato generale del Consiglio regionale                             </t>
  </si>
  <si>
    <t>Indennizzi per ritardo nei procedimenti amministrativi</t>
  </si>
  <si>
    <t>Raffaella Fattorini</t>
  </si>
  <si>
    <t>INDENNIZZI PER RITARDO NEI PAGAMENTI</t>
  </si>
  <si>
    <t>Indennizzi per ritardo nei pagamenti</t>
  </si>
  <si>
    <t>Maurizio Poli</t>
  </si>
  <si>
    <t>FONDO DI RISERVA PER SPESE OBBLIGATORIE SPESE CORRENTI</t>
  </si>
  <si>
    <t>Utilizzo fondo di riserva per spese obbligatorie correnti</t>
  </si>
  <si>
    <t>Segretario generale</t>
  </si>
  <si>
    <t>FONDO DI RISERVA PER SPESE  IMPREVISTE - SPESE CORRENTI</t>
  </si>
  <si>
    <t>Utilizzo fondo di riserva per spese impreviste correnti</t>
  </si>
  <si>
    <t>SPESE DERIVANTI DA CONTENZIOSO</t>
  </si>
  <si>
    <t>Spese derivanti da contenzioso</t>
  </si>
  <si>
    <t>FONDO RISCHI DA CONTENZIOSO</t>
  </si>
  <si>
    <t>Utilizzo fondo rischi da contenzioso</t>
  </si>
  <si>
    <t>Utilizzo fondo rischi da contenzioso - Irap</t>
  </si>
  <si>
    <t>INTERESSI DI MORA</t>
  </si>
  <si>
    <t>Spese per interessi di mora</t>
  </si>
  <si>
    <t>FONDO PER SPESE IMPREVISTE IN CONTO CAPITALE</t>
  </si>
  <si>
    <t>Fondo spese impreviste parte capitale</t>
  </si>
  <si>
    <t>Attivita' agenzia giornalistica</t>
  </si>
  <si>
    <t>Convenzioni per trasmissioni tv istituzionali  e servizi radiofonici</t>
  </si>
  <si>
    <t>Affidamento servizio di rassegna stampa</t>
  </si>
  <si>
    <t>contratto in esecuzione scad. 13/4/2023</t>
  </si>
  <si>
    <t>Trasferimento risorse Giunta regionale per contributo Anac</t>
  </si>
  <si>
    <t>NOLEGGIO IMPIANTI E MACCHINARI PER ACCESSO E CONSULTAZIONE DI AGENZIE STAMPA</t>
  </si>
  <si>
    <t>Noleggio impianti per l'accesso e consultazione di agenzie di stampa - concentratore agenzia di stampa</t>
  </si>
  <si>
    <t>Numero   Capitolo (ENTRATA)</t>
  </si>
  <si>
    <t>Piano dei conti di IV livello</t>
  </si>
  <si>
    <t>Previsione Pluriennale 2024</t>
  </si>
  <si>
    <t>Previsione Pluriennale 2025</t>
  </si>
  <si>
    <t>E.2.01.01.02</t>
  </si>
  <si>
    <t xml:space="preserve">TRASFERIMENTO RISORSE DA AGENZIE E ENTI DELLA RETE COBIRE                                                                                                                                                                                                                                                   </t>
  </si>
  <si>
    <t>E.2.01.01.01</t>
  </si>
  <si>
    <t xml:space="preserve">TRASFERIMENTI  PER FUNZIONI DELEGATE AL CORECOM                                                                                                                                                                                                                                                             </t>
  </si>
  <si>
    <t>E.3.05.99.99</t>
  </si>
  <si>
    <t xml:space="preserve">RIMBORSI, RECUPERI VARI E INCASSO BOLLI PER SPESE CONTRATTUALI (BIBLIOTECA, CORECOM, DIFENSORE CIVICO E GARANTI)                                                                                                                                                                                            </t>
  </si>
  <si>
    <t>E.3.05.02.03</t>
  </si>
  <si>
    <t xml:space="preserve">RECUPERI, RIMBORSI E RESTITUZIONE SOMME  (BIBLIOTECA, CORECOM, DIFENSORE CIVICO E GARANTI)                                                                                                                                                                                                                  </t>
  </si>
  <si>
    <t>E.9.02.04.02</t>
  </si>
  <si>
    <t xml:space="preserve">RESTITUZIONE DI DEPOSITI CAUZIONALI O CONTRATTUALI PRESSO TERZI (BIBLIOTECA)                                                                                                                                                                                                                                </t>
  </si>
  <si>
    <t xml:space="preserve">RECUPERI, RIMBORSI E RESTITUZIONE SOMME  (ASSISTENZA CDAL, COPAS, CPO E AUTORITA' PER LA PARTECIPAZIONE)                                                                                                                                                                                                    </t>
  </si>
  <si>
    <t xml:space="preserve">RIMBORSI, RECUPERI VARI E INCASSO BOLLI PER SPESE CONTRATTUALI (ASSISTENZA CDAL, COPAS, CPO E AUTORITA' PER LA PARTECIPAZIONE)                                                                                                                                                                              </t>
  </si>
  <si>
    <t>E.3.03.03.99</t>
  </si>
  <si>
    <t xml:space="preserve">INTERESSI ATTIVI SU RECUPERO CONTRIBUTI  EROGATI                                                                                                                                                                                                                                                            </t>
  </si>
  <si>
    <t>E.4.05.03.02</t>
  </si>
  <si>
    <t xml:space="preserve">REVOCHE RECUPERI E RESTITUZIONE SOMME IN CONTO CAPITALE DA AMMINISTRAZIONI LOCALI                                                                                                                                                                                                                           </t>
  </si>
  <si>
    <t xml:space="preserve">TRASFERIMENTI DALLE REGIONI PER ADESIONE OSSERVATORIO LEGISLATIVO INTERREGIONALE                                                                                                                                                                                                                            </t>
  </si>
  <si>
    <t>E.2.01.04.01</t>
  </si>
  <si>
    <t xml:space="preserve">TRASFERIMENTO DALLA CONFERENZA PRESIDENTI ASSEMBLEE LEGISLATIVE REGIONI E PROVINCE AUTONOME PER ADESIONE OSSERVATORIO LEGISLATIVO INTERREGIONALE                                                                                                                                                            </t>
  </si>
  <si>
    <t xml:space="preserve">RIMBORSI. RECUPER VARI E INCASSO BOLLI PER SPESE CONTRATTUALI - (assistenza legislativa e giuridica)                                                                                                                                                                                                        </t>
  </si>
  <si>
    <t>E.4.02.01.02</t>
  </si>
  <si>
    <t xml:space="preserve">TRASFERIMENTI DALLE REGIONI PER ADESIONE OSSERVATORIO LEGISLATIVO INTERREGIONALE - PARTE CAPITALE                                                                                                                                                                                                           </t>
  </si>
  <si>
    <t>E.4.02.04.01</t>
  </si>
  <si>
    <t xml:space="preserve">TRASFERIMENTO DALLA CONFERENZA PRESIDENTI ASSEMBLEE LEGISLATIVE REGIONI E PROVINCE AUTONOME PER ADESIONE OSSERVATORIO LEGISLATIVO INTERREGIONALE - CONTRIBUTI AGLI INVESTIMENTI                                                                                                                             </t>
  </si>
  <si>
    <t>Bilancio e finanze</t>
  </si>
  <si>
    <t xml:space="preserve">UTILIZZO AVANZO DI AMMINISTRAZIONE ESERCIZIO PRECEDENTE - LIBERO                                                                                                                                                                                                                                            </t>
  </si>
  <si>
    <t xml:space="preserve">FONDO DI CASSA ALL'INIZIO DELL'ESERCIZIO DI BILANCIO                                                                                                                                                                                                                                                        </t>
  </si>
  <si>
    <t xml:space="preserve">AVANZO DI AMMINISTRAZIONE ESERCIZIO PRECEDENTE PARTE DESTINATA AGLI INVESTIMENTI                                                                                                                                                                                                                            </t>
  </si>
  <si>
    <t xml:space="preserve">FONDO PLURIENNALE VINCOLATO DI PARTE CAPITALE (FPV ENTRATA) - RISORSE VINCOLATE                                                                                                                                                                                                                             </t>
  </si>
  <si>
    <t xml:space="preserve">AVANZO DI AMMINISTRAZIONE ESERCIZIO PRECEDENTE - PARTE ACCANTONATA RELATIVA ALLE QUOTE NON UTILIZZATE DEI FONDI SPECIALI PER FINANZIAMENTO PROVVEDIMENTI LEGISLATIVI DEL CONSIGLIO REGIONALE PER SPESE DI PARTE CAPITALE EX ART. 49 D.LGS. 118/2011                                                         </t>
  </si>
  <si>
    <t xml:space="preserve">AVANZO DI AMMINISTRAZIONE ESERCIZIO PRECEDENTE - PARTE ACCANTONATA RELATIVA ALLE QUOTE NON UTILIZZATE DEI FONDI SPECIALI PER FINANZIAMENTO PROVVEDIMENTI LEGISLATIVI DEL CONSIGLIO REGIONALE PER SPESE CORRENTI IN CORSO DI APPROVAZIONE EX ART. 49 C.5 D.LGS. 118/2011                                     </t>
  </si>
  <si>
    <t xml:space="preserve">AVANZO DI AMMINISTRAZIONE ESERCIZIO PRECEDENTE - PARTE ACCANTONATA RELATIVA AL FONDO RISCHI DA CONTENZIOSO                                                                                                                                                                                                  </t>
  </si>
  <si>
    <t xml:space="preserve">AVANZO DI AMMINISTRAZIONE ESERCIZIO PRECEDENTE - PARTE VINCOLATA RELATIVA A VINCOLI DERIVANTI DA LEGGI E DAI PRINCIPI CONTABILI - TRASFERIMENTI AGCOM                                                                                                                                                       </t>
  </si>
  <si>
    <t xml:space="preserve">AVANZO DI AMMINISTRAZIONE ESERCIZIO PRECEDENTE - PARTE VINCOLATA RELATIVA A VINCOLI DA TRASFERIMENTI EX ART. 5 BIS LEGGE REGIONE TOSCANA N. 4/2008 - OSSERVATORIO LEGISLATIVO INTERREGIONALE                                                                                                                </t>
  </si>
  <si>
    <t xml:space="preserve">AVANZO DI AMMINISTRAZIONE ESERCIZIO PRECEDENTE - PARTE VINCOLATA RELATIVA A VINCOLI DA TRASFERIMENTI RETE COORDINAMENTO BIBLIOTECHE REGIONALI (COBIRE)                                                                                                                                                      </t>
  </si>
  <si>
    <t xml:space="preserve">AVANZO DI AMMINISTRAZIONE ESERCIZIO PRECEDENTE - PARTE VINCOLATA RELATIVA AD ALTRI VINCOLI DI CUI AL FONDO ONERI EX ART. 27-TER LEGGE REGIONE TOSCANA N. 3/2009                                                                                                                                             </t>
  </si>
  <si>
    <t xml:space="preserve">AVANZO DI AMMINISTRAZIONE ESERCIZIO PRECEDENTE - PARTE VINCOLATA RELATIVA A SPESE PER INTERVENTI DI CARATTERE SOCIALE L.R. 77/2020                                                                                                                                                                          </t>
  </si>
  <si>
    <t xml:space="preserve">AVANZO DI AMMINISTRAZIONE ESERCIZIO PRECEDENTE - PARTE VINCOLATA RELATIVA A COSTITUZIONE DEL FONDO PATRIMONIALE DELLA FONDAZIONE FORMAZIONE POLITICA LR 79/2020                                                                                                                                             </t>
  </si>
  <si>
    <t>E.2.01.01.04</t>
  </si>
  <si>
    <t xml:space="preserve">TRASFERIMENTI DAL BILANCIO REGIONALE-CORRENTE                                                                                                                                                                                                                                                               </t>
  </si>
  <si>
    <t>E.3.03.03.04</t>
  </si>
  <si>
    <t xml:space="preserve">INTERESSI ATTIVI SU CONTO CORRENTE (TESORERIA - ECONOMATO)                                                                                                                                                                                                                                                  </t>
  </si>
  <si>
    <t xml:space="preserve">ENTRATE DA RIVERSARE ALLA GIUNTA REGIONALE                                                                                                                                                                                                                                                                  </t>
  </si>
  <si>
    <t xml:space="preserve">RECUPERI, RIMBORSI E RESTITUZIONE SOMME AFFERENTI AL SETTORE BILANCIO E FINANZE                                                                                                                                                                                                                             </t>
  </si>
  <si>
    <t xml:space="preserve">ENTRATE PER RESTITUZIONE AVANZO GRUPPI CONSILIARI , ALTRI RIMBORSI E RESTITUZIONE SOMME AFFERENTI AL SETTORE BILANCIO E FINANZE                                                                                                                                                                             </t>
  </si>
  <si>
    <t xml:space="preserve">ENTRATE DA TRATTENUTE CAUTELATIVE                                                                                                                                                                                                                                                                           </t>
  </si>
  <si>
    <t xml:space="preserve">ENTRATE DA RISPARMI DI SPESA PER FRONTEGGIARE EMERGENZE SOCIALI E AMBIENTALI                                                                                                                                                                                                                                </t>
  </si>
  <si>
    <t>E.3.01.02.01</t>
  </si>
  <si>
    <t xml:space="preserve">PROVENTI DERIVANTI DA RIMBORSO SPESE PER RILASCIO DI COPIE E/O ATTI – deliberazione consiglio 90/2017                                                                                                                                                                                                                          </t>
  </si>
  <si>
    <t>E.4.02.01.04</t>
  </si>
  <si>
    <t xml:space="preserve">TRASFERIMENTI DAL BILANCIO REGIONALE PARTE CAPITALE - CONTRIBUTI AGLI INVESTIMENTI                                                                                                                                                                                                                          </t>
  </si>
  <si>
    <t xml:space="preserve">TRASFERIMENTI DAL BILANCIO REGIONALE- ENTRATA IN CONTO CAPITALE PER DIGITALIZZAZIONE DEL CONSIGLIO REGIONALE                                                                                                                                                                                                </t>
  </si>
  <si>
    <t>E.9.01.03.02</t>
  </si>
  <si>
    <t xml:space="preserve">RITENUTE PREVIDENZIALI E ASSISTENZIALI SU REDDITI DI LAVORO AUTONOMO                                                                                                                                                                                                                                        </t>
  </si>
  <si>
    <t>E.9.01.01.01</t>
  </si>
  <si>
    <t xml:space="preserve">RITENUTE ERARIALI SU CONTRIBUTI 4%                                                                                                                                                                                                                                                                          </t>
  </si>
  <si>
    <t>E.9.01.99.03</t>
  </si>
  <si>
    <t xml:space="preserve">RESTITUZIONE DALL'ECONOMO DEL FONDO ECONOMALE - CASSA ECONOMALE                                                                                                                                                                                                                                             </t>
  </si>
  <si>
    <t>E.9.01.02.01</t>
  </si>
  <si>
    <t xml:space="preserve">RITENUTE ERARIALI APPLICATE SU REDDITI ASSIMILATI A LAVORO DIPENDENTE                                                                                                                                                                                                                                       </t>
  </si>
  <si>
    <t>E.9.01.03.01</t>
  </si>
  <si>
    <t xml:space="preserve">RITENUTE ERARIALI APPLICATE SU REDDITI DA LAVORO OCCASIONALE E AUTONOMO                                                                                                                                                                                                                                     </t>
  </si>
  <si>
    <t>E.9.01.01.02</t>
  </si>
  <si>
    <t xml:space="preserve">RITENUTE ERARIALI SPLIT PAYMENT ART 17 TER DPR 633 DEL 1972                                                                                                                                                                                                                                                 </t>
  </si>
  <si>
    <t>E.9.01.02.02</t>
  </si>
  <si>
    <t xml:space="preserve">RITENUTE PREVIDENZIALI E ASSISTENZIALI SU REDDITI ASSIMILATI A LAVORO DIPENDENTE (QUOTA 1/3)                                                                                                                                                                                                                </t>
  </si>
  <si>
    <t>E.9.01.01.99</t>
  </si>
  <si>
    <t xml:space="preserve">RITENUTE ERARIALI SU PREMI                                                                                                                                                                                                                                                                                  </t>
  </si>
  <si>
    <t xml:space="preserve">RESTITUZIONE DALL'ECONOMO DEL FONDO ECONOMALE - CONTO CORRENTE ECONOMALE                                                                                                                                                                                                                                    </t>
  </si>
  <si>
    <t>E.9.01.99.01</t>
  </si>
  <si>
    <t xml:space="preserve">ENTRATE A SEGUITO DI SPESE NON ANDATE A BUON FINE                                                                                                                                                                                                                                                           </t>
  </si>
  <si>
    <t xml:space="preserve">RITENUTE PER RECUPERO ANTICIPI ECONOMALI                                                                                                                                                                                                                                                                    </t>
  </si>
  <si>
    <t xml:space="preserve">RITENUTE SU COMPENSI DIPENDENTI PUBBLICI ART. 1 COMMA 126 L. 662/96 E DPCM 486/99                                                                                                                                                                                                                           </t>
  </si>
  <si>
    <t xml:space="preserve">TRATTENUTE OBBLIGATORIE (art.. 4 c. 1 l.r. 3/2009) DA RIVERSARE ALLA GIUNTA REGIONALE                                                                                                                                                                                                                       </t>
  </si>
  <si>
    <t xml:space="preserve">TRATTENUTA PER VERSAMENTO ASSICURAZIONE PREVIDENZIALE INTEGRATIVA DEI CONSIGLIERI E ASSESSORI REGIONALI - ART 24 BIS L.R. 3/2009                                                                                                                                                                            </t>
  </si>
  <si>
    <t xml:space="preserve">TRATTENUTA PER ATTI DI LIBERALITA' O ACQUISIZIONE SERVIZI CONNESSI ALL'ESERCIZIO DEL MANDATO DEI CONSIGLIERI E ASSESSORI REGIONALI - ART. 24 TER L.R. 3/2009                                                                                                                                                </t>
  </si>
  <si>
    <t xml:space="preserve">TRATTENUTE PER INTERVENTO SOSTITUTIVO (INPS, INAIL ED AGENZIA DELLE ENTRATE - RISCOSSIONE - PER INADEMPIMENTI ART 48  BIS DPR 602/1973)                                                                                                                                                                     </t>
  </si>
  <si>
    <t xml:space="preserve">RITENUTA QUOTA ASSOCIAZIONE EX CONSIGLIERI                                                                                                                                                                                                                                                                  </t>
  </si>
  <si>
    <t xml:space="preserve">TRATTENUTA PER PIGNORAMENTI E CESSIONE V SU EMOLUMENTI CONSIGLIERI ED EX CONSIGLIERI                                                                                                                                                                                                                        </t>
  </si>
  <si>
    <t>E.9.01.02.99</t>
  </si>
  <si>
    <t xml:space="preserve">RECUPERO SOMME SU REDDITI ASSIMILATI A LAVORO DIPENDENTE DA RIVERSARE ALLA GIUNTA REGIONALE                                                                                                                                                                                                                 </t>
  </si>
  <si>
    <t>E.9.01.99.99</t>
  </si>
  <si>
    <t xml:space="preserve">INTROITO QUOTE DI IMPOSTA IRAP DI SPETTANZA REGIONALE IN QUALITA' DI SOGGETTO PASSIVO D'IMPOSTA DERIVANTI DAI CAPITOLI DI USCITA DA DESTINARE AL VERSAMENTO (D.LGS. 15 DICEMBRE 1997, N.446)                                                                                                                </t>
  </si>
  <si>
    <t>E.9.02.99.99</t>
  </si>
  <si>
    <t xml:space="preserve">ALTRE ENTRATE PER CONTO TERZI                                                                                                                                                                                                                                                                               </t>
  </si>
  <si>
    <t xml:space="preserve">TRATTENUTA INDENNITA' DIFFERITA - QUOTA SOGGETTO - ARRETRATI                                                                                                                                                                                                                                                </t>
  </si>
  <si>
    <t xml:space="preserve">TRATTENUTA INDENNITA' DIFFERITA - QUOTA SOGGETTO                                                                                                                                                                                                                                                            </t>
  </si>
  <si>
    <t xml:space="preserve">RIMBORSI. RECUPERI VARI E INCASSO BOLLI PER SPESE CONTRATTUALI - (DIREZIONE)                                                                                                                                                                                                                                </t>
  </si>
  <si>
    <t xml:space="preserve">RIMBORSI. RECUPERI VARI. INCASSO BOLLI PER SPESE CONTRATTUALI E ALTRE ENTRATE- (INFORMATICA, ARCHIVIO, COMUNICAZIONE)                                                                                                                                                                                       </t>
  </si>
  <si>
    <t>Informatica. Archivio e protocollo. Comunicazione web, Urp</t>
  </si>
  <si>
    <t xml:space="preserve">RECUPERI, RIMBORSI E RESTITUZIONE SOMME  (INFORMATICA, ARCHIVIO, COMUNICAZIONE)                                                                                                                                                                                                                             </t>
  </si>
  <si>
    <t xml:space="preserve">PROVENTI DERIVANTI DA RIPRODUZIONE DI DOCUMENTI D'INTERESSE STORICO, ARTISTICO E CULTURALE CONSERVATI PRESSO L'ARCHIVIO DEL CONSIGLIO REGIONALE                                                                                                                                                             </t>
  </si>
  <si>
    <t xml:space="preserve">ENTRATE PER USO SALE CONSILIARI                                                                                                                                                                                                                                                                             </t>
  </si>
  <si>
    <t xml:space="preserve">RIMBORSI. RECUPERI VARI E INCASSO BOLLI PER SPESE CONTRATTUALI - (RAPPRESENTANZA E TIPOGRAFIA)                                                                                                                                                                                                              </t>
  </si>
  <si>
    <t xml:space="preserve">INTROITO RECUPERI SU CONTRIBUTI AGLI INVESTIMENTI A COMUNI L.R. 46/2016                                                                                                                                                                                                                                     </t>
  </si>
  <si>
    <t>E.3.01.03.01</t>
  </si>
  <si>
    <t xml:space="preserve">ENTRATE DERIVANTI DA CANONI, CONCESSIONI E DIRITTI DI GODIMENTO SU BENI APPARTENENTI ALL'ENTE                                                                                                                                                                                                               </t>
  </si>
  <si>
    <t>E.3.01.03.02</t>
  </si>
  <si>
    <t xml:space="preserve">ENTRATE DERIVANTI DA FITTI, NOLEGGI E LOCAZIONI PER UTILIZZO DI BENI APPARTENENTI ALL'ENTE                                                                                                                                                                                                                  </t>
  </si>
  <si>
    <t xml:space="preserve">RECUPERI, RIMBORSI E RESTITUZIONE SOMME (RAPPRESENTANZA, TIPOGRAFIA)                                                                                                                                                                                                                                        </t>
  </si>
  <si>
    <t xml:space="preserve">INTERESSI ATTIVI SU RECUPERO CONTRIBUTI EROGATI                                                                                                                                                                                                                                                             </t>
  </si>
  <si>
    <t xml:space="preserve">RIMBORSI E INCASSO BOLLI PER SPESE CONTRATTUALI - (LOGISTICA VIGILANZA, EVENTI ED ENTI PARTECIPATI)                                                                                                                                                                                                         </t>
  </si>
  <si>
    <t xml:space="preserve">ENTRATE DA RIMBORSI, RECUPERI E RESTITUZIONI DI SOMME AFFERENTI AL SETTORE (LOGISTICA VIGILANZA, EVENTI ED ENTI PARTECIPATI)                                                                                                                                                                                </t>
  </si>
  <si>
    <t xml:space="preserve">RECUPERI, RIMBORSI E RESTITUZIONE SOMME (PERSONALE E FORMAZIONE)                                                                                                                                                                                                                                            </t>
  </si>
  <si>
    <t>Organizzazione e personale. Formazione</t>
  </si>
  <si>
    <t xml:space="preserve">Provveditorato, gare, contratti e manutenzione sedi   </t>
  </si>
  <si>
    <t xml:space="preserve">RECUPERI PREMI ASSICURATIVI CONSIGLIERI. PRESIDENTE GIUNTA E ASSESSORI (Art. 24 c. 2 l.r. 3/2009)                                                                                                                                                                                                           </t>
  </si>
  <si>
    <t xml:space="preserve">RIMBORSI. RECUPERI VARI E INCASSO BOLLI PER SPESE CONTRATTUALI -  (PROVVEDITORATO)                                                                                                                                                                                                                          </t>
  </si>
  <si>
    <t>E.3.02.03.01</t>
  </si>
  <si>
    <t xml:space="preserve">PROVENTI DA MULTE. AMMENDE. SANZIONI E PENALI A CARICO DI IMPRESE - (provveditorato)                                                                                                                                                                                                                        </t>
  </si>
  <si>
    <t xml:space="preserve">RIMBORSI PER CONSUMO DI ENERGIA ELETTRICA E ACQUA                                                                                                                                                                                                                                                           </t>
  </si>
  <si>
    <t xml:space="preserve">INTERESSI ATTIVI SU RECUPERO QUOTE ASSICURATIVE  E ALTRE SOMME                                                                                                                                                                                                                                              </t>
  </si>
  <si>
    <t xml:space="preserve">RIMBORSO SPESE PUBBLICAZIONE BANDI DI GARA DA PARTE DEI SOGGETTI RISULTANTI VINCITORI DI GARE                                                                                                                                                                                                               </t>
  </si>
  <si>
    <t xml:space="preserve">ENTRATE A TITOLO DI SPONSORIZZAZIONE TECNICA - IVA SU FATTURA ATTIVA                                                                                                                                                                                                                                        </t>
  </si>
  <si>
    <t xml:space="preserve">PROVENTI DERIVANTI DA RIPRODUZIONI FOTOGRAFICHE, CINEMATOGRAFICHE E TELEVISIVE DEI BENI DI INTERESSE STORICO, ARTISTICO E CULTURALE APPARTENENTI AL PATRIMONIO REGIONALE IN USO AL CONSIGLIO                                                                                                                </t>
  </si>
  <si>
    <t>E.4.05.04.99</t>
  </si>
  <si>
    <t xml:space="preserve">ENTRATE DA SPONSORIZZAZIONI E VINCOLATE ALLA REALIZZAZIONE DI SPESE IN CONTO CAPITALE                                                                                                                                                                                                                       </t>
  </si>
  <si>
    <t xml:space="preserve">INCASSO DEPOSITI CAUZIONALI                                                                                                                                                                                                                                                                                 </t>
  </si>
  <si>
    <t>E.9.02.04.01</t>
  </si>
  <si>
    <t xml:space="preserve">COSTITUZIONE DI DEPOSITI CAUZIONALI O CONTRATTUALI DI TERZI  PROVVEDITORATO                                                                                                                                                                                                                                 </t>
  </si>
  <si>
    <t xml:space="preserve">RIMBORSI. RECUPERI VARI E INCASSO BOLLI PER SPESE CONTRATTUALI - (UFFICIO STAMPA)                                                                                                                                                                                                                           </t>
  </si>
  <si>
    <t>Numero   Capitolo (SPESA)</t>
  </si>
  <si>
    <t>Miss</t>
  </si>
  <si>
    <t>Miss/Progr</t>
  </si>
  <si>
    <t>Piano dei conti 4^ livello</t>
  </si>
  <si>
    <t xml:space="preserve">DIFENSORE CIVICO  - QUOTE ASSOCIATIVE                                                                                                                                                                                                                                                                       </t>
  </si>
  <si>
    <t xml:space="preserve">DIFENSORE CIVICO- SERVIZI PER RELAZIONI PUBBLICHE. MOSTRE E CONVEGNI E RELATORI                                                                                                                                                                                                                             </t>
  </si>
  <si>
    <t xml:space="preserve">INDENNITA' DI FUNZIONE CORECOM                                                                                                                                                                                                                                                                              </t>
  </si>
  <si>
    <t xml:space="preserve">CORECOM - EROGAZIONI PREMI A FAMIGLIE IN ATTUAZIONE DEL PIANO DI ATTIVITA'                                                                                                                                                                                                                                  </t>
  </si>
  <si>
    <t xml:space="preserve">CORECOM - Beni per relazioni pubbliche mostre e convegni                                                                                                                                                                                                                                                    </t>
  </si>
  <si>
    <t xml:space="preserve">INDENNITA' DI FUNZIONE GARANTE PER L'INFANZIA E L'ADOLESCENZA                                                                                                                                                                                                                                               </t>
  </si>
  <si>
    <t xml:space="preserve">GARANTE INFANZIA E ADOLESCENZA - SERVIZI PER RELAZIONI PUBBLICHE. MOSTRE E CONVEGNI E RELATORI                                                                                                                                                                                                              </t>
  </si>
  <si>
    <t xml:space="preserve">GARANTE PER LE PERSONE SOTTOPOSTE A MISURE RESTRITTIVE DELLA LIBERTA' PERSONALE  - SERVIZI PER RELAZIONI PUBBLICHE. MOSTRE E CONVEGNI E RELATORI                                                                                                                                                            </t>
  </si>
  <si>
    <t xml:space="preserve">ACQUISTO RISORSE DIGITALI CONDIVISE CON COBIRE                                                                                                                                                                                                                                                              </t>
  </si>
  <si>
    <t xml:space="preserve">MANUTENZIONE CLASSIFICATORI BIBLIOTECA                                                                                                                                                                                                                                                                      </t>
  </si>
  <si>
    <t xml:space="preserve">TRASFERIMENTO RISORSE PER LA GESTIONE DELLA BIBLIOTECA CROCETTI                                                                                                                                                                                                                                             </t>
  </si>
  <si>
    <t xml:space="preserve">PARTECIPAZIONE A ORGANISMI ASSOCIATIVI                                                                                                                                                                                                                                                                      </t>
  </si>
  <si>
    <t xml:space="preserve">ACQUISTO RISORSE DIGITALI CONDIVISE CON COBIRE - RISORSE VINCOLATE                                                                                                                                                                                                                                          </t>
  </si>
  <si>
    <t xml:space="preserve">INDENNITA' DI FUNZIONE GARANTE DELLE PERSONE SOTTOPOSTE A MISURE RESTRITTIVE DELLA LIBERTA' PERSONALE                                                                                                                                                                                                       </t>
  </si>
  <si>
    <t xml:space="preserve">TRASFERIMENTO RISORSE GIUNTA REGIONALE PER CONTRIBUTO ANAC                                                                                                                                                                                                                                                  </t>
  </si>
  <si>
    <t xml:space="preserve">CORECOM - SERVIZI PER RELAZIONI PUBBLICHE. MOSTRE E CONVEGNI PER LA GESTIONE DELLE DELEGHE                                                                                                                                                                                                                  </t>
  </si>
  <si>
    <t xml:space="preserve">CORECOM - INCARICHI IN OCCASIONE DI CONVEGNI PER LA GESTIONE DELLE DELEGHE                                                                                                                                                                                                                                  </t>
  </si>
  <si>
    <t xml:space="preserve">SERVIZIO DI RISCONTRO INVENTARIALE E ANTITACCHEGGIO                                                                                                                                                                                                                                                         </t>
  </si>
  <si>
    <t xml:space="preserve">ACQUISTO DI BENI PER LE ATTIVITA' DI COMUNICAZIONE DEL DIFENSORE CIVICO                                                                                                                                                                                                                                     </t>
  </si>
  <si>
    <t xml:space="preserve">GARANTE INFANZIA E ADOLESCENZA - ACCORDI DI COLLABORAZIONE CON ALTRE PUBBLICHE AMMINISTRAZIONI                                                                                                                                                                                                              </t>
  </si>
  <si>
    <t xml:space="preserve">GARANTE INFANZIA E ADOLESCENZA - FORMAZIONE DEI TUTORI VOLONTARI (art. 11, legge 47/2017)                                                                                                                                                                                                                   </t>
  </si>
  <si>
    <t xml:space="preserve">CORECOM - SERVIZI PER L'ATTUAZIONE DEL PIANO DI ATTIVITA PER LA GESTIONE DELLE DELEGHE                                                                                                                                                                                                                      </t>
  </si>
  <si>
    <t xml:space="preserve">CORECOM-SERVIZI PER L'ATTUAZIONE DEL PIANO DI ATTIVITA'                                                                                                                                                                                                                                                     </t>
  </si>
  <si>
    <t xml:space="preserve">GARANTE PERSONE SOTTOPOSTE A MISURE RESTRITTIVE DELLE LIBERTA' - ACCORDI DI COLLABORAZIONE CON ALTRE PUBBLICHE AMMINISTRAZIONI                                                                                                                                                                              </t>
  </si>
  <si>
    <t xml:space="preserve">CORECOM - RELATORI CONVEGNI PER LA GESTIONE DELLE DELEGHE                                                                                                                                                                                                                                                   </t>
  </si>
  <si>
    <t xml:space="preserve">CORECOM- RELATORI CONVEGNI                                                                                                                                                                                                                                                                                  </t>
  </si>
  <si>
    <t xml:space="preserve">CORECOM - PREMI AD ASSOCIAZIONI PER L'ATTUAZIONE DEL PIANO DI ATTIVITA'                                                                                                                                                                                                                                     </t>
  </si>
  <si>
    <t xml:space="preserve">VALUTAZIONE  DELLE POLITICHE PUBBLICHE (art. 45 E 47 STATUTO)                                                                                                                                                                                                                                               </t>
  </si>
  <si>
    <t xml:space="preserve">CPO- SERVIZI PER RELAZIONI PUBBLICHE. MOSTRE E CONVEGNI E RELATORI                                                                                                                                                                                                                                          </t>
  </si>
  <si>
    <t xml:space="preserve">INDENNITA' DI FUNZIONE  PRESIDENTE CONSIGLIO AUTONOMIE LOCALI                                                                                                                                                                                                                                               </t>
  </si>
  <si>
    <t xml:space="preserve">AUTORITA' REGIONALE PER LA PARTECIPAZIONE - TRASFERIMENTI AD AMMINISTRAZIONE LOCALI                                                                                                                                                                                                                         </t>
  </si>
  <si>
    <t xml:space="preserve">AUTORITA' REGIONALE PER LA PARTECIPAZIONE-TRASFERIMENTI COMITATI                                                                                                                                                                                                                                            </t>
  </si>
  <si>
    <t xml:space="preserve">AUTORITA' REGIONALE PER LA PARTECIPAZIONE-TRASFERIMENTI ISTITUZIONI SCOLASTICHE                                                                                                                                                                                                                             </t>
  </si>
  <si>
    <t xml:space="preserve">AUTORITA' REGIONALE PER LA PARTECIPAZIONE-TRASFERIMENTI A IMPRESE                                                                                                                                                                                                                                           </t>
  </si>
  <si>
    <t xml:space="preserve">AUTORITA' REGIONALE PER LA PARTECIPAZIONE - SERVIZI PER RELAZIONI PUBBLICHE. MOSTRE E CONVEGNI E RELATORI                                                                                                                                                                                                   </t>
  </si>
  <si>
    <t xml:space="preserve">SPESE PER STUDI E INCARICHI DI CONSULENZA PER LA REALIZZAZIONE DI DIBATTITI PUBBLICI ED ALTRI PROCESSI PARTECIPATIVI                                                                                                                                                                                        </t>
  </si>
  <si>
    <t xml:space="preserve">SPESE PER PRESTAZIONI PROFESSIONALI  PER LA REALIZZAZIONE DEI DIBATTITI PUBBLICI ED ALTRI PROCESSI PARTECIPATIVI                                                                                                                                                                                            </t>
  </si>
  <si>
    <t xml:space="preserve">SPESE PER COMUNICAZIONE DIBATTITI PUBBLICI ED ALTRI PROCESSI PARTRECIPATIVI                                                                                                                                                                                                                                 </t>
  </si>
  <si>
    <t xml:space="preserve">SPESE TIPOGRAFICHE DIBATTITI PUBBLICI (L.R. 46/2013) ED ALTRI PROCESSI PARTECIPATIVI                                                                                                                                                                                                                        </t>
  </si>
  <si>
    <t xml:space="preserve">SPESE PER ORGANIZZAZIONE DIBATTITI PUBBLICI (L.R. 46/2013)ED ALTRI PROCESSI PARTECIPATIVI                                                                                                                                                                                                                   </t>
  </si>
  <si>
    <t xml:space="preserve">AUTORITA' REGIONALE PER LA PARTECIPAZIONE - ATTIVITA' DI COMUNICAZIONE                                                                                                                                                                                                                                      </t>
  </si>
  <si>
    <t xml:space="preserve">RIMBORSO SPESE PROMOTORI PRIVATI PER LEGGI DI INIZIATIVE POPOLARI (L.R. 51/2010)                                                                                                                                                                                                                            </t>
  </si>
  <si>
    <t xml:space="preserve">MISSIONI ITALIA CONSIGLIERI                                                                                                                                                                                                                                                                                 </t>
  </si>
  <si>
    <t xml:space="preserve">ASSEGNI VITALIZI DIRETTI E INDIRETTI (l.r. 3/2009)                                                                                                                                                                                                                                                          </t>
  </si>
  <si>
    <t xml:space="preserve">IRAP ASSEGNI VITALIZI DIRETTI E INDIRETTI (l.r. 3/2009)                                                                                                                                                                                                                                                     </t>
  </si>
  <si>
    <t xml:space="preserve">CONTRIBUTO PER IL FUNZIONAMENTO DEI GRUPPI CONSILIARI (l.r.83/2012)                                                                                                                                                                                                                                         </t>
  </si>
  <si>
    <t xml:space="preserve">ONERI IRAP SU LAVORO AUTONOMO OCCASIONALE E ALTRI REDDITI                                                                                                                                                                                                                                                   </t>
  </si>
  <si>
    <t xml:space="preserve">RIMBORSO ALLA SEZIONE REGIONALE DI CONTROLLO DELLA CORTE DEI CONTI PER LA REGIONE TOSCANA (Art. 7. c. 8. l. 131/03) -                                                                                                                                                                                       </t>
  </si>
  <si>
    <t xml:space="preserve">IRAP SU TIROCINI FORMATIVI A TITOLO ONEROSO PRESSO IL CONSIGLIO REGIONALE                                                                                                                                                                                                                                   </t>
  </si>
  <si>
    <t xml:space="preserve">INAIL SU TIROCINI FORMATIVI A TITOLO ONEROSO PRESSO IL CONSIGLIO REGIONALE                                                                                                                                                                                                                                  </t>
  </si>
  <si>
    <t xml:space="preserve">ONER IRAP DIFENSORE CIVICO                                                                                                                                                                                                                                                                                  </t>
  </si>
  <si>
    <t xml:space="preserve">ONERI IRAP CORECOM                                                                                                                                                                                                                                                                                          </t>
  </si>
  <si>
    <t xml:space="preserve">IRAP SU EROGAZIONI PREMI                                                                                                                                                                                                                                                                                    </t>
  </si>
  <si>
    <t xml:space="preserve">ONERI IRAP COMMISSIONE PARI OPPORTUNITA'                                                                                                                                                                                                                                                                    </t>
  </si>
  <si>
    <t xml:space="preserve">IRAP SU GETTONI E INDENNITA' CAL                                                                                                                                                                                                                                                                            </t>
  </si>
  <si>
    <t xml:space="preserve">ONERI IRAP AUTORITA' REGIONALE PER LA PARTECIPAZIONE                                                                                                                                                                                                                                                        </t>
  </si>
  <si>
    <t xml:space="preserve">IRAP SU EMOLUMENTI COLLEGIO DI GARANZIA L.R. 34/2008                                                                                                                                                                                                                                                        </t>
  </si>
  <si>
    <t xml:space="preserve">ONERI IRAP GARANTE PER L'INFANZIA E L'ADOLESCENZA                                                                                                                                                                                                                                                           </t>
  </si>
  <si>
    <t xml:space="preserve">SPESE E COMMISSIONI PER SERVIZIO DI TESORERIA                                                                                                                                                                                                                                                               </t>
  </si>
  <si>
    <t xml:space="preserve">SPESE MINUTE SOSTENUTE TRAMITE FONDO ECONOMALE - IMPOSTE E TASSE A CARICO DELL'ENTE                                                                                                                                                                                                                         </t>
  </si>
  <si>
    <t xml:space="preserve">SPESE MINUTE SOSTENUTE TRAMITE FONDO ECONOMALE - SPESE PER ACQUISTO VALORI BOLLATI                                                                                                                                                                                                                          </t>
  </si>
  <si>
    <t xml:space="preserve">SPESE MINUTE SOSTENUTE TRAMITE FONDO ECONOMALE - SPESE POSTALI                                                                                                                                                                                                                                              </t>
  </si>
  <si>
    <t xml:space="preserve">CANONI TELEVISIVI A CARICO DELL'ENTE                                                                                                                                                                                                                                                                        </t>
  </si>
  <si>
    <t xml:space="preserve">ONERI IRAP GARANTE DELLE PERSONE SOTTOPOSTE A MISURE RESTRITTIVE DELLA LIBERTA' PERSONALE                                                                                                                                                                                                                   </t>
  </si>
  <si>
    <t xml:space="preserve">SPESE MINUTE SOSTENUTE TRAMITE FONDO ECONOMALE - SPESE PER ACQUISTO SERVIZI DIVERSI                                                                                                                                                                                                                         </t>
  </si>
  <si>
    <t xml:space="preserve">SPESE MINUTE SOSTENUTE TRAMITE FONDO ECONOMALE - ACQUISTO SERVIZI DIVERSI PER AUTOPARCO                                                                                                                                                                                                                     </t>
  </si>
  <si>
    <t xml:space="preserve">ONERI PREVIDENZIALI QUOTA 2/3 A CARICO ENTE SU PRESTAZIONE DI LAVORO AUTONOMO                                                                                                                                                                                                                               </t>
  </si>
  <si>
    <t xml:space="preserve">SPESE SOSTENUTE TRAMITE FONDO ECONOMALE SPESE PER MANUTENZIONE ORDINARIA E RIPARAZIONE VETTURE PARCO AUTO                                                                                                                                                                                                   </t>
  </si>
  <si>
    <t xml:space="preserve">CORECOM GESTIONE DELLE DELEGHE - IRAP SU RIMBORSO KM MISSIONI                                                                                                                                                                                                                                               </t>
  </si>
  <si>
    <t xml:space="preserve">ONERI (IMPOSTA DI BOLLO) PER SERVIZIO DI TESORERIA                                                                                                                                                                                                                                                          </t>
  </si>
  <si>
    <t xml:space="preserve">VERSAMENTO IVA ALLA GIUNTA REGIONALE SU FATTURE EMESSE DAL CONSIGLIO PER LA GESTIONE COMMERCIALE USO SALE CONSILIARI                                                                                                                                                                                        </t>
  </si>
  <si>
    <t xml:space="preserve">CORECOM GESTIONE DELLE DELEGHE - IRAP SU COMPETENZE EROGATE                                                                                                                                                                                                                                                 </t>
  </si>
  <si>
    <t xml:space="preserve">CORECOM GESTIONE DELLE DELEGHE - INPS QUOTA 2/3 SU COMPETENZE EROGATE                                                                                                                                                                                                                                       </t>
  </si>
  <si>
    <t xml:space="preserve">ONERI IRAP PER STUDI, INCARICHI DI CONSULENZA E PRESTAZIONI PROFESSIONALI DIBATTITI PUBBLICI E PROCESSI PARTECIPATIVI                                                                                                                                                                                       </t>
  </si>
  <si>
    <t xml:space="preserve">TRATTAMENTO INDENNITARIO AMMINISTRATORI                                                                                                                                                                                                                                                                     </t>
  </si>
  <si>
    <t xml:space="preserve">ONERI IRAP AMMINISTRATORI                                                                                                                                                                                                                                                                                   </t>
  </si>
  <si>
    <t xml:space="preserve">SPESE MINUTE SOSTENUTE TRAMITE FONDO ECONOMALE - ACQUISTO BENI E MATERIALI DI CONSUMO                                                                                                                                                                                                                       </t>
  </si>
  <si>
    <t xml:space="preserve">ONERI IRAP SU DOCENTI CORSO DI FORMAZIONE                                                                                                                                                                                                                                                                   </t>
  </si>
  <si>
    <t xml:space="preserve">ONERI PREVIDENZIALI QUOTA 2/3 A CARICO ENTE SU DOCENZE FORMAZIONE                                                                                                                                                                                                                                           </t>
  </si>
  <si>
    <t xml:space="preserve">SPESE MINUTE SOSTENUTE TRAMITE FONDO ECONOMALE - ACQUISTO ATTREZZATURE                                                                                                                                                                                                                                      </t>
  </si>
  <si>
    <t xml:space="preserve">SPESE MINUTE SOSTENUTE TRAMITE FONDO ECONOMALE - ACQUISTO HARDWARE                                                                                                                                                                                                                                          </t>
  </si>
  <si>
    <t xml:space="preserve">SPESE MINUTE SOSTENUTE TRAMITE FONDO ECONOMALE - IMPIANTI E MACCHINARI                                                                                                                                                                                                                                      </t>
  </si>
  <si>
    <t xml:space="preserve">SPESE MINUTE SOSTENUTE TRAMITE FONDO ECONOMALE - MACCHINE PER UFFICIO                                                                                                                                                                                                                                       </t>
  </si>
  <si>
    <t xml:space="preserve">VERSAMENTO RITENUTE FISCALI APPLICATE SU REDDITI CONSIGLIERI ASSESSORI. ORGANISMI ESTERNI E ALTRI REDDITI ASSIMILATI A LAVORO DIPENDENTE                                                                                                                                                                    </t>
  </si>
  <si>
    <t xml:space="preserve">VERSAMENTO RITENUTE ERARIALI SPLIT PAYMENT ART. 17 TER DPR 633/1972                                                                                                                                                                                                                                         </t>
  </si>
  <si>
    <t xml:space="preserve">RIDUZIONE SU COMPENSI DIPENDENTI PUBBLICI ART.1COMMA 126 L.662/96 E DPCM 486/98                                                                                                                                                                                                                             </t>
  </si>
  <si>
    <t xml:space="preserve">VERSAMENTO  RITENUTE PREVIDENZIALI E ASSISTENZIALI SU REDDITI DI LAVORO AUTONOMO                                                                                                                                                                                                                            </t>
  </si>
  <si>
    <t xml:space="preserve">VERSAMENTO RITENUTE PREVIDENZIALI E ASSISTENZIALI SU REDDITI ASSIMILATI A LAVORO DIPENDENTE - quota 1/3                                                                                                                                                                                                     </t>
  </si>
  <si>
    <t xml:space="preserve">RESTITUZIONE ANTICIPI ECONOMALI                                                                                                                                                                                                                                                                             </t>
  </si>
  <si>
    <t xml:space="preserve">VERSAMENTO ALL'ECONOMO DEL CONSIGLIO DEL FONDO  ECONOMALE - CASSA ECONOMALE                                                                                                                                                                                                                                 </t>
  </si>
  <si>
    <t xml:space="preserve">RITENUTE ERARIALI SU  PREMI                                                                                                                                                                                                                                                                                 </t>
  </si>
  <si>
    <t xml:space="preserve">VERSAMENTO ALL'ECONOMO DEL CONSIGLIO DEL FONDO  ECONOMALE - CONTO CORRENTE ECONOMALE                                                                                                                                                                                                                        </t>
  </si>
  <si>
    <t xml:space="preserve">SPESE NON ANDATE A BUON FINE                                                                                                                                                                                                                                                                                </t>
  </si>
  <si>
    <t xml:space="preserve">VERSAMENTO ALLA GIUNTA REGIONALE TRATTENUTE OBBLIGATORIE (ART.. 4 C. 1 L.R. 3/2009)                                                                                                                                                                                                                         </t>
  </si>
  <si>
    <t xml:space="preserve">VERSAMENTO TRATTENUTA ASSICURAZIONE PREVIDENZIALE INTEGRATIVA DEI CONSIGLIERI E ASSESSORI REGIONALI - ART. 24 BIS L.R. 3/2009                                                                                                                                                                               </t>
  </si>
  <si>
    <t xml:space="preserve">VERSAMENTO TRATTENUTA PER ATTI DI LIBERALITA' O ACQUISIZIONE SERVIZI CONNESSI ALL'ESERCIZIO DEL MANDATO DEI CONSIGLIERI E ASSESSORI REGIONALI - ART. 24 TER L.R. 3/2009                                                                                                                                     </t>
  </si>
  <si>
    <t xml:space="preserve">VERSAMENTO TRATTENUTE PER INTERVENTO SOSTITUTIVO (INPS, INAIL ED AGENZIA DELLE ENTRATE - RISCOSSIONE - PER INADEMPIMENTI ART 48  BIS DPR 602/1973)                                                                                                                                                          </t>
  </si>
  <si>
    <t xml:space="preserve">VERSAMENTO ALL'ASSOCIAZIONE EX CONSIGLIERI QUOTA TRATTENUTA SU ASSEGNI VITALIZI                                                                                                                                                                                                                             </t>
  </si>
  <si>
    <t xml:space="preserve">VERSAMENTO A PRIVATI TRATTENUTA PIGNORAMENTI E CESSIONI DEL QUINTO SU EMOLUMENTI CONSIGLIERI ED EX CONSIGLIERI                                                                                                                                                                                              </t>
  </si>
  <si>
    <t xml:space="preserve">VERSAMENTO SOMME RECUPERATE SU REDDITI ASSIMILATI A LAVORO DIPENDENTE                                                                                                                                                                                                                                       </t>
  </si>
  <si>
    <t xml:space="preserve">VERSAMENTO DELL'IRAP DA PARTE DELLA REGIONE IN QUALITA' DI SOGGETTO PASSIVO D'IMPOSTA  (D.LGS. 15 DICEMBRE 1997, N.446)                                                                                                                                                                                     </t>
  </si>
  <si>
    <t xml:space="preserve">VERSAMENTO ALLA GIUNTA REGIONALE INDENNITA' DIFFERITA - QUOTA SOGGETTO                                                                                                                                                                                                                                      </t>
  </si>
  <si>
    <t xml:space="preserve">ACQUISTO DI MATERIALE SPECIALE PER ARCHIVIAZIONE E INVENTARIAZIONE                                                                                                                                                                                                                                          </t>
  </si>
  <si>
    <t xml:space="preserve">SERVIZI DI SICUREZZA                                                                                                                                                                                                                                                                                        </t>
  </si>
  <si>
    <t xml:space="preserve">SERVIZI DI RETE PER TRASMISSIONE DATI E VOIP E RELATIVA MANUTENZIONE                                                                                                                                                                                                                                        </t>
  </si>
  <si>
    <t xml:space="preserve">SPESE PUBBLICITA'                                                                                                                                                                                                                                                                                           </t>
  </si>
  <si>
    <t xml:space="preserve">SPESE PER L'EDITORIA                                                                                                                                                                                                                                                                                        </t>
  </si>
  <si>
    <t xml:space="preserve">SERVIZI PER L'INTEROPERABILITA' E LA COOPERAZIONE                                                                                                                                                                                                                                                           </t>
  </si>
  <si>
    <t xml:space="preserve">SERVIZIO DI RIORDINO E INVENTARIAZIONE ARCHIVIO STORICO                                                                                                                                                                                                                                                     </t>
  </si>
  <si>
    <t xml:space="preserve">SPESE DOVUTE A SANZIONI                                                                                                                                                                                                                                                                                     </t>
  </si>
  <si>
    <t xml:space="preserve">TRASFERIMENTI A FONDAZIONE SISTEMA TOSCANA PER ATTIVITA DI COMUNICAZIONE ISTITUZIONALE                                                                                                                                                                                                                      </t>
  </si>
  <si>
    <t xml:space="preserve">APPARATI DI TELECOMUNICAZIONE                                                                                                                                                                                                                                                                               </t>
  </si>
  <si>
    <t xml:space="preserve">MACCHINARI PER UFFICIO                                                                                                                                                                                                                                                                                      </t>
  </si>
  <si>
    <t xml:space="preserve">MISSIONI ESTERO CONSIGLIERI                                                                                                                                                                                                                                                                                 </t>
  </si>
  <si>
    <t xml:space="preserve">SERVIZI PER EVENTI DI CERIMONIALE                                                                                                                                                                                                                                                                           </t>
  </si>
  <si>
    <t xml:space="preserve">RIMBORSI RELATORI PER EVENTI DI CERIMONIALE                                                                                                                                                                                                                                                                 </t>
  </si>
  <si>
    <t xml:space="preserve">FESTA DELLA TOSCANA L.R 46/2015 - COMPARTECIPAZIONI PER PROGETTI PROMOSSI DA AMMINISTRAZIONI CENTRALI                                                                                                                                                                                                       </t>
  </si>
  <si>
    <t xml:space="preserve">SPESE PER ADESIONE ALLA CONFERENZA DEI PRESIDENTI DELLE ASSEMBLEE LEGISLATIVE DELLE REGIONI E DELLE PROVINCE AUTONOME (l.r. 45/96) E SPESE PER L' ADESIONE AD ORGANISMI NAZIONALI. REGIONALI E LOCALI                                                                                                       </t>
  </si>
  <si>
    <t xml:space="preserve">BENI DI RAPPRESENTANZA  (art. 1 c.1 lett a) e b) lr 4/2009)                                                                                                                                                                                                                                                 </t>
  </si>
  <si>
    <t xml:space="preserve">AFFRANCATRICE POSTALE                                                                                                                                                                                                                                                                                       </t>
  </si>
  <si>
    <t xml:space="preserve">ASSICURAZIONE OPERE D'ARTE                                                                                                                                                                                                                                                                                  </t>
  </si>
  <si>
    <t xml:space="preserve">SPESE NOTARILI PER LA GESTIONE DEL PATRIMONIO DELLA REGIONE IN USO AL CONSIGLIO REGIONALE                                                                                                                                                                                                                   </t>
  </si>
  <si>
    <t xml:space="preserve">FONDO ONERI DI CUI ALL'ART 27 TER L.R. 3/2009 PER FRONTEGGIARE EMERGENZE SOCIALI - TRASFERIMENTI A ISTITUZIONI SOCIALI PRIVATE                                                                                                                                                                              </t>
  </si>
  <si>
    <t xml:space="preserve">GIORNO DELLA MEMORIA E GIORNO DEL RICORDO -  EX L. 211/2000 E L. 92/2004 - COMPARTECIPAZIONE AD INIZIATIVE PROMOSSE DA AMMINISTRAZIONI LOCALI                                                                                                                                                               </t>
  </si>
  <si>
    <t xml:space="preserve">FESTA DELLA TOSCANA L.R 46/2015 - SERVIZI                                                                                                                                                                                                                                                                   </t>
  </si>
  <si>
    <t xml:space="preserve">CONTRIBUTI AI COMUNI- SPESE DI RAPPRESENTANZA DEL CONSIGLIO REGIONALE - l.r. 4/2009 art. 1 c. 1 lett. C)                                                                                                                                                                                                    </t>
  </si>
  <si>
    <t xml:space="preserve">CONTRIBUTI A AMMINISTRAZIONI CENTRALI DELLO STATO - SPESE DI RAPPRESENTANZA DEL CONSIGLIO - L.R. 4/2009 -Art 1, C. 1 Lett C)                                                                                                                                                                                </t>
  </si>
  <si>
    <t xml:space="preserve">EVENTI ISTITUZIONALI - SERVIZI                                                                                                                                                                                                                                                                              </t>
  </si>
  <si>
    <t xml:space="preserve">EVENTI ISTITUZIONALI  - RIMBORSI A RELATORI L.R. 46/2015                                                                                                                                                                                                                                                    </t>
  </si>
  <si>
    <t xml:space="preserve">EVENTI ISTITUZIONALI LR 46/2015 ACQUISTO GIORNALI E PUBBLICAZIONI                                                                                                                                                                                                                                           </t>
  </si>
  <si>
    <t xml:space="preserve">ACQUISTO MATERIALI DI CONSUMO PER ALLESTIMENTO MOSTRE ED ESPOSIZIONI                                                                                                                                                                                                                                        </t>
  </si>
  <si>
    <t xml:space="preserve">SPESE NOTARILI PER LA GESTIONE DEL PATRIMONIO DELLA REGIONE IN USO AL CONSIGLIO REGIONALE - ONORARIO                                                                                                                                                                                                        </t>
  </si>
  <si>
    <t xml:space="preserve">SERVIZIO PER ALLESTIMENTO MOSTRE ED ESPOSIZIONI                                                                                                                                                                                                                                                             </t>
  </si>
  <si>
    <t xml:space="preserve">EVENTI ISTITUZIONALI  - PRESTAZIONE PROFESSIONALI L.R. 46/2015                                                                                                                                                                                                                                              </t>
  </si>
  <si>
    <t xml:space="preserve">FESTA DELLA TOSCANA L.R 46/2015 - PRESTAZIONI PROFESSIONALI                                                                                                                                                                                                                                                 </t>
  </si>
  <si>
    <t xml:space="preserve">FESTA DELL EUROPA L.R 10/2021 - SERVIZI PER LA REALIZZAZIONE DI EVENTI                                                                                                                                                                                                                                      </t>
  </si>
  <si>
    <t xml:space="preserve">FESTA DELL'EUROPA L.R 10/2021 -  INCARICHI CONVEGNI                                                                                                                                                                                                                                                         </t>
  </si>
  <si>
    <t xml:space="preserve">FESTA DELL'EUROPA L.R 10/2021 - COMPARTECIPAZIONI ENTI LOCALI                                                                                                                                                                                                                                               </t>
  </si>
  <si>
    <t xml:space="preserve">FESTA DELLA TOSCANA L.R 46/2015 -  RELATORI CONVEGNI                                                                                                                                                                                                                                                        </t>
  </si>
  <si>
    <t xml:space="preserve">FESTA DELL'EUROPA L.R 10/2021 -  RELATORI CONVEGNI                                                                                                                                                                                                                                                          </t>
  </si>
  <si>
    <t xml:space="preserve">FESTA DELL'EUROPA L.R 10/2021 - CONFERIMENTI PREMI DI LAUREA                                                                                                                                                                                                                                                </t>
  </si>
  <si>
    <t xml:space="preserve">FESTA DELL'EUROPA L.R 10/2021 - COMPARTECIPAZIONI ISTITUZIONI INTERNAZIONALI                                                                                                                                                                                                                                </t>
  </si>
  <si>
    <t xml:space="preserve">CONVENZIONE CON USR PER LA GESTIONE DEL PARLAMENTO DEGLI STUDENTI LR. 34/2011                                                                                                                                                                                                                               </t>
  </si>
  <si>
    <t xml:space="preserve">MISURE A SOSTEGNO DELL'ATTIVITA' DELL'ASSOCIAZIONE ITALIANA DEL CONSIGLIO DEI COMUNI E DELLE REGIONI D'EUROPA (A.I.C.C.R.E.)- FEDERAZIONE REGIONALE DELLA TOSCANA (l.r. 76/1997)                                                                                                                            </t>
  </si>
  <si>
    <t xml:space="preserve">SPESE PER MATERIALI VARI, MINUTERIE ED ALTRI BENI DI CONSUMO                                                                                                                                                                                                                                                </t>
  </si>
  <si>
    <t xml:space="preserve">MANUTENZIONE MOBILI ARREDI E ATTREZZATURE                                                                                                                                                                                                                                                                   </t>
  </si>
  <si>
    <t xml:space="preserve">FORNITURA VESTIARIO PER IL PERSONALE                                                                                                                                                                                                                                                                        </t>
  </si>
  <si>
    <t xml:space="preserve">CONVENZIONE CON ATENEI PER LA GESTIONE DI PIANETA GALILEO LR. 46/2015                                                                                                                                                                                                                                       </t>
  </si>
  <si>
    <t xml:space="preserve">CONTRIBUTI A SOGGETTI PRIVATI PER FINANZIAMENTO DEL PREMIO REGIONALE ARCHITETTURA CONTEMPORANEA                                                                                                                                                                                                             </t>
  </si>
  <si>
    <t xml:space="preserve">TRASFERIMENTI CORRENTI A IMPRESE PER FINANZIAMENTO DEL PREMIO REGIONALE INNOVAZIONE AMERIGO VESPUCCI - L.R. 46/15                                                                                                                                                                                           </t>
  </si>
  <si>
    <t xml:space="preserve">TRASFERIMENTI CORRENTI A SOGGETTI PRIVATI PER FINANZIAMENTO DEL PREMIO REGIONALE INNOVAZIONE AMERIGO VESPUCCI - L.R. 46/15                                                                                                                                                                                  </t>
  </si>
  <si>
    <t xml:space="preserve">CONTRIBUTO PER LE SPESE DI FUNZIONAMENTO DELLA FONDAZIONE PER LA FORMAZIONE POLITICA LR 79/2020                                                                                                                                                                                                             </t>
  </si>
  <si>
    <t xml:space="preserve">TRASFERIMENTI CORRENTI PER FINANZIAMENTO DEL PREMIO REGIONALE INNOVAZIONE AMERIGO VESPUCCI - L.R. 46/15                                                                                                                                                                                                     </t>
  </si>
  <si>
    <t xml:space="preserve">INIZIATIVE RELATIVE A TOSCANA 2050 - TRASFERIMENTI CORRENTI A UNIVERSITA' - L.R. 46/2015                                                                                                                                                                                                                    </t>
  </si>
  <si>
    <t xml:space="preserve">ACQUISIZIONE DI SERVIZI PER INIZIATIVE TOSCANA 2050 ART. 8 BIS L.R. 46/2015                                                                                                                                                                                                                                 </t>
  </si>
  <si>
    <t xml:space="preserve">ACCORDO CON UFFICIO SCOLASTICO REGIONALE                                                                                                                                                                                                                                                                    </t>
  </si>
  <si>
    <t xml:space="preserve">ACQUISTO MOBILI E ARREDI -SPESE DI INVESTIMENTO                                                                                                                                                                                                                                                             </t>
  </si>
  <si>
    <t xml:space="preserve">ACQUISTO ATTREZZATURE -SPESE DI INVESTIMENTO                                                                                                                                                                                                                                                                </t>
  </si>
  <si>
    <t xml:space="preserve">RIMBORSI SPESE E PREMI PER TIROCINI FORMATIVI A TITOLO ONEROSO PRESSO IL CONSIGLIO REGIONALE                                                                                                                                                                                                                </t>
  </si>
  <si>
    <t xml:space="preserve">ACQUISTO TITOLI DI TRASPORTO URBANO PER I DIPENDENTI DEL CONSIGLIO REGIONALE                                                                                                                                                                                                                                </t>
  </si>
  <si>
    <t xml:space="preserve">SPESE PER LA FORMAZIONE NON OBBLIGATORIA DEL PERSONALE DEL CONSIGLIO                                                                                                                                                                                                                                        </t>
  </si>
  <si>
    <t xml:space="preserve">SPESE DI MISSIONE DEL PERSONALE DEL CONSIGLIO REGIONALE                                                                                                                                                                                                                                          </t>
  </si>
  <si>
    <t xml:space="preserve">ASSICURAZIONE RCT E PRESTATORI D'OPERA                                                                                                                                                                                                                                                                      </t>
  </si>
  <si>
    <t xml:space="preserve">ASSICURAZIONE RC PATRIMONIALE                                                                                                                                                                                                                                                                               </t>
  </si>
  <si>
    <t xml:space="preserve">MANUTENZIONE E RIPARAZIONE DI ATTREZZATURE MENSA                                                                                                                                                                                                                                                            </t>
  </si>
  <si>
    <t xml:space="preserve">ALTRE SPESE DI ESERCIZIO E MOVIMENTAZIONE AUTOVETTURE  PARCO AUTO                                                                                                                                                                                                                                           </t>
  </si>
  <si>
    <t xml:space="preserve">SPESE CONDOMINIALI                                                                                                                                                                                                                                                                                          </t>
  </si>
  <si>
    <t xml:space="preserve">TASSA SUI RIFIUTI                                                                                                                                                                                                                                                                                           </t>
  </si>
  <si>
    <t xml:space="preserve">SERVIZIO GENERALE DI PULIZIA                                                                                                                                                                                                                                                                                </t>
  </si>
  <si>
    <t xml:space="preserve">FORNITURE BENI DI CONSUMO PER LA SICUREZZA SUI LUOGHI DI LAVORO                                                                                                                                                                                                                                             </t>
  </si>
  <si>
    <t xml:space="preserve">MATERIALE IGIENICO SANITARIO                                                                                                                                                                                                                                                                                </t>
  </si>
  <si>
    <t xml:space="preserve">ACQUISTO CANCELLERIA E ALTRI BENI E MATERIALI DI CONSUMO </t>
  </si>
  <si>
    <t xml:space="preserve">SPESE AMMINISTRATIVE E ONERI DOVUTI PER LEGGE DI COMPETENZA DEL SETTORE                                                                                                                                                                                                                                     </t>
  </si>
  <si>
    <t xml:space="preserve">SERVIZI DI MANUTENZIONE DELLE AREE SCOPERTE E DEL VERDE NELLE PERTINENZE DEL CONSIGLIO                                                                                                                                                                                                                      </t>
  </si>
  <si>
    <t xml:space="preserve">MANUTENZIONE IMPIANTI  SOGGETTO AGGREGATORE GRT                                                                                                                                                                                                                                                             </t>
  </si>
  <si>
    <t xml:space="preserve">SPESE PER ATTIVITA DI BROKERAGGIO SU POLIZZE                                                                                                                                                                                                                                                                </t>
  </si>
  <si>
    <t xml:space="preserve">ACQUISTO MOBILI E ARREDI  PER MENSA                                                                                                                                                                                                                                                                         </t>
  </si>
  <si>
    <t xml:space="preserve">ACQUISTO  ATTREZZATURE E APPARECCHIATURE PER MENSA                                                                                                                                                                                                                                                          </t>
  </si>
  <si>
    <t xml:space="preserve">MANUTENZIONE IMPIANTI SOGGETTO AGGREGATORE GRT - SPESA DI INVESTIMENTO                                                                                                                                                                                                                                      </t>
  </si>
  <si>
    <t xml:space="preserve">SERVIZI ACCESSORI SOGGETTO AGGREGATORE GRT - SPESA DI INVESTIMENTO                                                                                                                                                                                                                                          </t>
  </si>
  <si>
    <t xml:space="preserve">COSTITUZIONE DEPOSITI CAUZIONALI                                                                                                                                                                                                                                                                            </t>
  </si>
  <si>
    <t xml:space="preserve">RESTITUZIONE DI DEPOSITO CAUZIONALE O CONTRATTUALE DI TERZI - PROVVEDITORATO                                                                                                                                                                                                                                </t>
  </si>
  <si>
    <t xml:space="preserve">INDENNIZZI PER RITARDO NEI PROCEDIMENTI AMMINISTRATIVI                                                                                                                                                                                                                                                      </t>
  </si>
  <si>
    <t>Segretariato generale del Consiglio regionale</t>
  </si>
  <si>
    <t xml:space="preserve">INDENNIZZI PER RITARDO NEI PAGAMENTI                                                                                                                                                                                                                                                                        </t>
  </si>
  <si>
    <t xml:space="preserve">FONDO DI RISERVA PER SPESE OBBLIGATORIE SPESE CORRENTI                                                                                                                                                                                                                                                      </t>
  </si>
  <si>
    <t xml:space="preserve">FONDO DI RISERVA PER SPESE  IMPREVISTE - SPESE CORRENTI                                                                                                                                                                                                                                                     </t>
  </si>
  <si>
    <t xml:space="preserve">SPESE DERIVANTI DA CONTENZIOSO                                                                                                                                                                                                                                                                              </t>
  </si>
  <si>
    <t xml:space="preserve">INTERESSI DI MORA                                                                                                                                                                                                                                                                                           </t>
  </si>
  <si>
    <t xml:space="preserve">FONDO PER SPESE IMPREVISTE IN CONTO CAPITALE                                                                                                                                                                                                                                                                </t>
  </si>
  <si>
    <t xml:space="preserve">TRASFERIMENTO RISORSE GIUNTA REGIONALE PER CONTRIBUTO ANAC - UFFICIO STAMPA                                                                                                                                                                                                                                 </t>
  </si>
  <si>
    <t xml:space="preserve">NOLEGGIO IMPIANTI E MACCHINARI PER ACCESSO E CONSULTAZIONE DI AGENZIE STAMPA                                                                                                                                                                                                                                </t>
  </si>
  <si>
    <t>Allegato P1</t>
  </si>
  <si>
    <t xml:space="preserve">Aggiornamento Residui Attivi al 31.12.2022 da trasmettere al Tesoriere  relativi al Bilancio di previsione 2023 (riaccertamento ordinario) - Delibera Ufficio di presidenza 2023    </t>
  </si>
  <si>
    <t>AGGIORNAMENTO RESIDUI ATTIVI PRESUNTI BILANCIO DI PREVISIONE 2023 (post riaccertamento ordinario)</t>
  </si>
  <si>
    <t>TITOLO 1:</t>
  </si>
  <si>
    <t>Entrate correnti di natura tributaria, contributiva e perequativa</t>
  </si>
  <si>
    <t>10101</t>
  </si>
  <si>
    <t>Tipologia 101: Imposte, tasse e proventi assimilati</t>
  </si>
  <si>
    <t>10102</t>
  </si>
  <si>
    <t>Tipologia 102: Tributi destinati al finanziamento della sanità (solo per le Regioni)</t>
  </si>
  <si>
    <t>10103</t>
  </si>
  <si>
    <r>
      <t xml:space="preserve">Tipologia 103: Tributi devoluti e regolati alle autonomie speciali
</t>
    </r>
    <r>
      <rPr>
        <i/>
        <sz val="10"/>
        <rFont val="Calibri"/>
        <family val="2"/>
      </rPr>
      <t>(solo per le Regioni)</t>
    </r>
  </si>
  <si>
    <t>10104</t>
  </si>
  <si>
    <t>Tipologia 104: Compartecipazioni di tributi</t>
  </si>
  <si>
    <t>10301</t>
  </si>
  <si>
    <t>Tipologia 301: Fondi perequativi  da Amministrazioni Centrali</t>
  </si>
  <si>
    <t>10302</t>
  </si>
  <si>
    <r>
      <t xml:space="preserve">Tipologia 302: Fondi perequativi  dalla Regione o Provincia autonoma </t>
    </r>
    <r>
      <rPr>
        <b/>
        <i/>
        <sz val="10"/>
        <rFont val="Calibri"/>
        <family val="2"/>
      </rPr>
      <t>(solo per Enti locali)</t>
    </r>
  </si>
  <si>
    <t>10000      Totale TITOLO 1</t>
  </si>
  <si>
    <t>TITOLO 2:</t>
  </si>
  <si>
    <t>20102</t>
  </si>
  <si>
    <t>Tipologia 102: Trasferimenti correnti da Famiglie</t>
  </si>
  <si>
    <t>20103</t>
  </si>
  <si>
    <t>Tipologia 103: Trasferimenti correnti da Imprese</t>
  </si>
  <si>
    <t>20104</t>
  </si>
  <si>
    <t>20105</t>
  </si>
  <si>
    <t>Tipologia 105: Trasferimenti correnti dall'Unione europea e dal Resto del Mondo</t>
  </si>
  <si>
    <t>20000        Totale TITOLO 2</t>
  </si>
  <si>
    <t>TITOLO 3:</t>
  </si>
  <si>
    <t>Entrate extratributarie</t>
  </si>
  <si>
    <t>30100</t>
  </si>
  <si>
    <t>30200</t>
  </si>
  <si>
    <t>30300</t>
  </si>
  <si>
    <t>30400</t>
  </si>
  <si>
    <t>Tipologia 400: Altre entrate da redditi da capitale</t>
  </si>
  <si>
    <t>30000         Totale TITOLO 3</t>
  </si>
  <si>
    <t>TITOLO 4:</t>
  </si>
  <si>
    <t>Entrate in conto capitale</t>
  </si>
  <si>
    <t>40100</t>
  </si>
  <si>
    <t>Tipologia 100: Tributi in conto capitale</t>
  </si>
  <si>
    <t>40200</t>
  </si>
  <si>
    <t>40300</t>
  </si>
  <si>
    <t>40400</t>
  </si>
  <si>
    <t>Tipologia 400: Entrate da alienazione di beni materiali e immateriali</t>
  </si>
  <si>
    <t>40500</t>
  </si>
  <si>
    <t>40000       Totale TITOLO 4</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</si>
  <si>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</si>
  <si>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</si>
  <si>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</si>
  <si>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</si>
  <si>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</si>
  <si>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</si>
  <si>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</si>
  <si>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</si>
  <si>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</si>
  <si>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</si>
  <si>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       Totale TITOLO 5</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</si>
  <si>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</si>
  <si>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</si>
  <si>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</si>
  <si>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</si>
  <si>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</si>
  <si>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</si>
  <si>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</si>
  <si>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</si>
  <si>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</si>
  <si>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</si>
  <si>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       Totale TITOLO 6</t>
  </si>
  <si>
    <t>TITOLO 7:</t>
  </si>
  <si>
    <t>Anticipazioni da istituto tesoriere/cassiere</t>
  </si>
  <si>
    <t>70100</t>
  </si>
  <si>
    <t>Tipologia 100: Anticipazioni da istituto tesoriere/cassiere</t>
  </si>
  <si>
    <t>70000      Totale TITOLO 7</t>
  </si>
  <si>
    <t>TITOLO 9:</t>
  </si>
  <si>
    <t>90100</t>
  </si>
  <si>
    <t>90200</t>
  </si>
  <si>
    <t>90000      Totale TITOLO 9</t>
  </si>
  <si>
    <t xml:space="preserve">Aggiornamento Residui Passivi al 31.12.2022 da trasmettere al Tesoriere  relativi al Bilancio di previsione 2023 (riaccertamento ordinario) - Delibera Ufficio di presidenza  2023    
</t>
  </si>
  <si>
    <t>MISSIONE, PROGRAMMA, TITOLO</t>
  </si>
  <si>
    <t>RESIDUI PASSIVI PRESUNTI BILANCIO DI PREVISIONE DELIBERA CONSIGLIO 103 DEL 21.12.2016</t>
  </si>
  <si>
    <t>AGGIORNAMENTO RESIDUI PASSIVI PRESUNTI BILANCIO DI PREVISIONE 2023 (post riaccertamento ordinario)</t>
  </si>
  <si>
    <t>MISSIONE</t>
  </si>
  <si>
    <t xml:space="preserve">Servizi istituzionali, generali e di gestione </t>
  </si>
  <si>
    <t>Totale Programma</t>
  </si>
  <si>
    <t xml:space="preserve">Segreteria generale </t>
  </si>
  <si>
    <t>Titolo 3</t>
  </si>
  <si>
    <t>Spese per incremento di attività finanziarie</t>
  </si>
  <si>
    <t xml:space="preserve">Gestione economica, finanziaria,  programmazione, provveditorato </t>
  </si>
  <si>
    <t>Gestione delle entrate tributarie e servizi fiscali</t>
  </si>
  <si>
    <t xml:space="preserve">Elezioni e consultazioni popolari - Anagrafe e stato civile  </t>
  </si>
  <si>
    <t xml:space="preserve"> Statistica e sistemi informativi</t>
  </si>
  <si>
    <t xml:space="preserve"> Assistenza tecnico-amministrativa agli enti locali</t>
  </si>
  <si>
    <t>0111</t>
  </si>
  <si>
    <t>0112</t>
  </si>
  <si>
    <r>
      <t xml:space="preserve">Politica regionale unitaria per i servizi istituzionali, generali e di gestione </t>
    </r>
    <r>
      <rPr>
        <b/>
        <i/>
        <sz val="10"/>
        <rFont val="Calibri"/>
        <family val="2"/>
      </rPr>
      <t>(solo per le Regioni)</t>
    </r>
  </si>
  <si>
    <r>
      <t>Politica regionale unitaria per i servizi istituzionali, generali e di gestione</t>
    </r>
    <r>
      <rPr>
        <b/>
        <i/>
        <sz val="10"/>
        <rFont val="Calibri"/>
        <family val="2"/>
      </rPr>
      <t xml:space="preserve"> (solo per le Regioni)</t>
    </r>
  </si>
  <si>
    <t>TOTALE MISSIONE 01</t>
  </si>
  <si>
    <t>Giustizia</t>
  </si>
  <si>
    <t>0201</t>
  </si>
  <si>
    <t>Uffici giudiziari</t>
  </si>
  <si>
    <t>Casa circondariale e altri servizi</t>
  </si>
  <si>
    <r>
      <t xml:space="preserve">Politica regionale unitaria per la giustizia </t>
    </r>
    <r>
      <rPr>
        <b/>
        <i/>
        <sz val="10"/>
        <rFont val="Calibri"/>
        <family val="2"/>
      </rPr>
      <t>(solo per le Regioni)</t>
    </r>
  </si>
  <si>
    <t>Politica regionale unitaria per la giustizia (solo per le Regioni)</t>
  </si>
  <si>
    <t>TOTALE MISSIONE 02</t>
  </si>
  <si>
    <t>Ordine pubblico e sicurezza</t>
  </si>
  <si>
    <t>0301</t>
  </si>
  <si>
    <t>Polizia locale e amministrativa</t>
  </si>
  <si>
    <t xml:space="preserve">0302 </t>
  </si>
  <si>
    <t xml:space="preserve">02 </t>
  </si>
  <si>
    <t>Sistema integrato di sicurezza urbana</t>
  </si>
  <si>
    <t>0303</t>
  </si>
  <si>
    <r>
      <t xml:space="preserve">Politica regionale unitaria per l'ordine pubblico e la sicurezza </t>
    </r>
    <r>
      <rPr>
        <b/>
        <i/>
        <sz val="10"/>
        <rFont val="Calibri"/>
        <family val="2"/>
      </rPr>
      <t>(solo per le Regioni)</t>
    </r>
  </si>
  <si>
    <t>Politica regionale unitaria per l'ordine pubblico e la sicurezza (solo per le Regioni)</t>
  </si>
  <si>
    <t>TOTALE MISSIONE 03</t>
  </si>
  <si>
    <t>Istruzione e diritto allo studio</t>
  </si>
  <si>
    <t>0401</t>
  </si>
  <si>
    <t xml:space="preserve"> Istruzione prescolastica</t>
  </si>
  <si>
    <t>0402</t>
  </si>
  <si>
    <t>Altri ordini di istruzione non universitaria</t>
  </si>
  <si>
    <t>0403</t>
  </si>
  <si>
    <r>
      <t xml:space="preserve">Edilizia scolastica 
</t>
    </r>
    <r>
      <rPr>
        <b/>
        <i/>
        <sz val="10"/>
        <rFont val="Calibri"/>
        <family val="2"/>
      </rPr>
      <t>(solo per le Regioni)</t>
    </r>
  </si>
  <si>
    <t xml:space="preserve">0404 </t>
  </si>
  <si>
    <t>Istruzione universitaria</t>
  </si>
  <si>
    <t xml:space="preserve">0405 </t>
  </si>
  <si>
    <t xml:space="preserve">05 </t>
  </si>
  <si>
    <t>Istruzione tecnica superiore</t>
  </si>
  <si>
    <t xml:space="preserve">0406 </t>
  </si>
  <si>
    <t xml:space="preserve">06 </t>
  </si>
  <si>
    <t>Servizi ausiliari all’istruzione</t>
  </si>
  <si>
    <t xml:space="preserve">0407 </t>
  </si>
  <si>
    <t xml:space="preserve">07 </t>
  </si>
  <si>
    <t>0408</t>
  </si>
  <si>
    <r>
      <t xml:space="preserve">Politica regionale unitaria per l'istruzione e il diritto allo studio </t>
    </r>
    <r>
      <rPr>
        <b/>
        <i/>
        <sz val="10"/>
        <rFont val="Calibri"/>
        <family val="2"/>
      </rPr>
      <t>(solo per le Regioni)</t>
    </r>
  </si>
  <si>
    <t>Politica regionale unitaria per l'istruzione e il diritto allo studio (solo per le Regioni)</t>
  </si>
  <si>
    <t>TOTALE MISSIONE 04</t>
  </si>
  <si>
    <t>0501</t>
  </si>
  <si>
    <t>0503</t>
  </si>
  <si>
    <r>
      <t xml:space="preserve">Politica regionale unitaria per la tutela dei beni e delle attività culturali </t>
    </r>
    <r>
      <rPr>
        <b/>
        <i/>
        <sz val="10"/>
        <rFont val="Calibri"/>
        <family val="2"/>
      </rPr>
      <t>(solo per le Regioni)</t>
    </r>
  </si>
  <si>
    <t>TOTALE MISSIONE 05</t>
  </si>
  <si>
    <t xml:space="preserve">0601 </t>
  </si>
  <si>
    <t xml:space="preserve">01 </t>
  </si>
  <si>
    <t xml:space="preserve">0602 </t>
  </si>
  <si>
    <t>0603</t>
  </si>
  <si>
    <r>
      <t xml:space="preserve">Politica regionale unitaria per i giovani, lo sport e il tempo libero </t>
    </r>
    <r>
      <rPr>
        <b/>
        <i/>
        <sz val="10"/>
        <rFont val="Calibri"/>
        <family val="2"/>
      </rPr>
      <t>(solo per le Regioni)</t>
    </r>
  </si>
  <si>
    <t>Politica regionale unitaria per i giovani, lo sport e il tempo libero (solo per le Regioni)</t>
  </si>
  <si>
    <t>TOTALE MISSIONE 06</t>
  </si>
  <si>
    <t>Turismo</t>
  </si>
  <si>
    <t>Sviluppo e valorizzazione del turismo</t>
  </si>
  <si>
    <r>
      <t xml:space="preserve">Politica regionale unitaria per il turismo 
</t>
    </r>
    <r>
      <rPr>
        <b/>
        <i/>
        <sz val="10"/>
        <rFont val="Calibri"/>
        <family val="2"/>
      </rPr>
      <t>(solo per le Regioni)</t>
    </r>
  </si>
  <si>
    <t>Politica regionale unitaria per il turismo (solo per le Regioni)</t>
  </si>
  <si>
    <t>TOTALE MISSIONE 07</t>
  </si>
  <si>
    <t>Assetto del territorio ed edilizia abitativa</t>
  </si>
  <si>
    <t>0801</t>
  </si>
  <si>
    <r>
      <t xml:space="preserve">Urbanistica e </t>
    </r>
    <r>
      <rPr>
        <b/>
        <sz val="10"/>
        <rFont val="Calibri"/>
        <family val="2"/>
      </rPr>
      <t xml:space="preserve"> assetto del territorio</t>
    </r>
  </si>
  <si>
    <r>
      <t>Urbanistica e</t>
    </r>
    <r>
      <rPr>
        <b/>
        <sz val="10"/>
        <rFont val="Calibri"/>
        <family val="2"/>
      </rPr>
      <t xml:space="preserve"> assetto del territorio</t>
    </r>
  </si>
  <si>
    <t>0802</t>
  </si>
  <si>
    <t>Edilizia residenziale pubblica e locale e piani di edilizia economico-popolare</t>
  </si>
  <si>
    <t>0803</t>
  </si>
  <si>
    <r>
      <t xml:space="preserve">Politica regionale  unitaria per l'assetto del territorio e l'edilizia abitativa </t>
    </r>
    <r>
      <rPr>
        <b/>
        <i/>
        <sz val="10"/>
        <rFont val="Calibri"/>
        <family val="2"/>
      </rPr>
      <t>(solo per le Regioni)</t>
    </r>
  </si>
  <si>
    <t>TOTALE MISSIONE 08</t>
  </si>
  <si>
    <t>0901</t>
  </si>
  <si>
    <t>Difesa del suolo</t>
  </si>
  <si>
    <t>0902</t>
  </si>
  <si>
    <t xml:space="preserve"> Tutela, valorizzazione e recupero ambientale </t>
  </si>
  <si>
    <t xml:space="preserve">Tutela, valorizzazione e recupero ambientale </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</si>
  <si>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</si>
  <si>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</si>
  <si>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</si>
  <si>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</si>
  <si>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</si>
  <si>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</si>
  <si>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</si>
  <si>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</si>
  <si>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</si>
  <si>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0909</t>
  </si>
  <si>
    <r>
      <t xml:space="preserve">Politica regionale unitaria per lo sviluppo sostenibile e la tutela del territorio e l'ambiente </t>
    </r>
    <r>
      <rPr>
        <b/>
        <i/>
        <sz val="10"/>
        <rFont val="Calibri"/>
        <family val="2"/>
      </rPr>
      <t>(solo per le Regioni)</t>
    </r>
  </si>
  <si>
    <r>
      <t xml:space="preserve">Politica regionale unitaria per lo sviluppo sostenibile e la tutela del territorio e l'ambiente
</t>
    </r>
    <r>
      <rPr>
        <b/>
        <i/>
        <sz val="10"/>
        <rFont val="Calibri"/>
        <family val="2"/>
      </rPr>
      <t xml:space="preserve"> (solo per le Regioni)</t>
    </r>
  </si>
  <si>
    <t>TOTALE MISSIONE 09</t>
  </si>
  <si>
    <t>Trasporti e diritto alla mobilità</t>
  </si>
  <si>
    <t>1001</t>
  </si>
  <si>
    <t xml:space="preserve">Trasporto ferroviario </t>
  </si>
  <si>
    <t>Trasporto ferroviario</t>
  </si>
  <si>
    <t xml:space="preserve">Trasporto pubblico locale </t>
  </si>
  <si>
    <t>Trasporto per vie d'acqua</t>
  </si>
  <si>
    <t xml:space="preserve">1004 </t>
  </si>
  <si>
    <t xml:space="preserve">04 </t>
  </si>
  <si>
    <t xml:space="preserve">Altre modalità di trasporto </t>
  </si>
  <si>
    <t>Viabilità e infrastrutture stradali</t>
  </si>
  <si>
    <r>
      <t xml:space="preserve">Politica regionale unitaria per i trasporti e il diritto alla mobilità </t>
    </r>
    <r>
      <rPr>
        <b/>
        <i/>
        <sz val="10"/>
        <rFont val="Calibri"/>
        <family val="2"/>
      </rPr>
      <t>(solo per le Regioni)</t>
    </r>
  </si>
  <si>
    <r>
      <t xml:space="preserve">Politica regionale unitaria per i trasporti e il diritto alla mobilità 
</t>
    </r>
    <r>
      <rPr>
        <b/>
        <i/>
        <sz val="10"/>
        <rFont val="Calibri"/>
        <family val="2"/>
      </rPr>
      <t>(solo per le Regioni)</t>
    </r>
  </si>
  <si>
    <t>TOTALE MISSIONE 10</t>
  </si>
  <si>
    <t>Soccorso civile</t>
  </si>
  <si>
    <t>Sistema di protezione civile</t>
  </si>
  <si>
    <r>
      <t xml:space="preserve">Politica regionale unitaria per il soccorso e la protezione civile </t>
    </r>
    <r>
      <rPr>
        <b/>
        <i/>
        <sz val="10"/>
        <rFont val="Calibri"/>
        <family val="2"/>
      </rPr>
      <t>(solo per le Regioni)</t>
    </r>
  </si>
  <si>
    <r>
      <t xml:space="preserve">Politica regionale unitaria per il soccorso e la protezione civile 
</t>
    </r>
    <r>
      <rPr>
        <b/>
        <i/>
        <sz val="10"/>
        <rFont val="Calibri"/>
        <family val="2"/>
      </rPr>
      <t>(solo per le Regioni)</t>
    </r>
  </si>
  <si>
    <t>TOTALE MISSIONE 11</t>
  </si>
  <si>
    <t>Diritti sociali, politiche sociali e famiglia</t>
  </si>
  <si>
    <t>Interventi per gli anziani</t>
  </si>
  <si>
    <t>Interventi per soggetti a rischio di esclusione sociale</t>
  </si>
  <si>
    <r>
      <t>Interventi</t>
    </r>
    <r>
      <rPr>
        <b/>
        <sz val="10"/>
        <rFont val="Calibri"/>
        <family val="2"/>
      </rPr>
      <t xml:space="preserve"> per le famiglie</t>
    </r>
  </si>
  <si>
    <t>Interventi per le famiglie</t>
  </si>
  <si>
    <t>Interventi per il diritto alla casa</t>
  </si>
  <si>
    <t xml:space="preserve">1207 </t>
  </si>
  <si>
    <t>Programmazione e governo della rete dei servizi sociosanitari e sociali</t>
  </si>
  <si>
    <t xml:space="preserve">08 </t>
  </si>
  <si>
    <t xml:space="preserve">09 </t>
  </si>
  <si>
    <t>Servizio necroscopico e cimiteriale</t>
  </si>
  <si>
    <r>
      <t xml:space="preserve">Politica regionale unitaria per i diritti sociali e la famiglia </t>
    </r>
    <r>
      <rPr>
        <b/>
        <i/>
        <sz val="10"/>
        <rFont val="Calibri"/>
        <family val="2"/>
      </rPr>
      <t>(solo per le Regioni)</t>
    </r>
  </si>
  <si>
    <t>Politica regionale unitaria per i diritti sociali e la famiglia (solo per le Regioni)</t>
  </si>
  <si>
    <t>TOTALE MISSIONE 12</t>
  </si>
  <si>
    <t>13</t>
  </si>
  <si>
    <t>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</si>
  <si>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</si>
  <si>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</si>
  <si>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</si>
  <si>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</si>
  <si>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</si>
  <si>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</si>
  <si>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</si>
  <si>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r>
      <t xml:space="preserve">Politica regionale unitaria per la tutela  della salute </t>
    </r>
    <r>
      <rPr>
        <b/>
        <i/>
        <sz val="10"/>
        <rFont val="Calibri"/>
        <family val="2"/>
      </rPr>
      <t>(solo per le Regioni)</t>
    </r>
  </si>
  <si>
    <r>
      <t xml:space="preserve">Politica regionale unitaria per la tutela  della salute 
</t>
    </r>
    <r>
      <rPr>
        <b/>
        <i/>
        <sz val="10"/>
        <rFont val="Calibri"/>
        <family val="2"/>
      </rPr>
      <t>(solo per le Regioni)</t>
    </r>
  </si>
  <si>
    <t>TOTALE MISSIONE 13</t>
  </si>
  <si>
    <t xml:space="preserve">03 </t>
  </si>
  <si>
    <t xml:space="preserve">Ricerca e innovazione </t>
  </si>
  <si>
    <t xml:space="preserve">Reti e altri servizi di pubblica utilità </t>
  </si>
  <si>
    <r>
      <t xml:space="preserve">Politica regionale unitaria per lo sviluppo economico e la competitività 
</t>
    </r>
    <r>
      <rPr>
        <b/>
        <i/>
        <sz val="10"/>
        <rFont val="Calibri"/>
        <family val="2"/>
      </rPr>
      <t>(solo per le Regioni)</t>
    </r>
  </si>
  <si>
    <t>TOTALE MISSIONE 14</t>
  </si>
  <si>
    <t>Politiche per il lavoro e la formazione professionale</t>
  </si>
  <si>
    <t>Servizi per lo sviluppo del mercato del lavoro</t>
  </si>
  <si>
    <t>Sostegno all'occupazione</t>
  </si>
  <si>
    <r>
      <t xml:space="preserve">Politica regionale unitaria per il lavoro e la formazione professionale </t>
    </r>
    <r>
      <rPr>
        <b/>
        <i/>
        <sz val="10"/>
        <rFont val="Calibri"/>
        <family val="2"/>
      </rPr>
      <t>(solo per le Regioni)</t>
    </r>
  </si>
  <si>
    <r>
      <t xml:space="preserve">Politica regionale unitaria per il lavoro e la formazione professionale 
</t>
    </r>
    <r>
      <rPr>
        <b/>
        <i/>
        <sz val="10"/>
        <rFont val="Calibri"/>
        <family val="2"/>
      </rPr>
      <t>(solo per le Regioni)</t>
    </r>
  </si>
  <si>
    <t>TOTALE MISSIONE 15</t>
  </si>
  <si>
    <t>16</t>
  </si>
  <si>
    <t>Agricoltura, politiche agroalimentari e pesca</t>
  </si>
  <si>
    <t>Sviluppo del settore agricolo e del sistema agroalimentare</t>
  </si>
  <si>
    <t>Caccia e pesca</t>
  </si>
  <si>
    <r>
      <t xml:space="preserve">Politica regionale unitaria per l'agricoltura, i sistemi agroalimentari, la caccia e la pesca 
</t>
    </r>
    <r>
      <rPr>
        <b/>
        <i/>
        <sz val="10"/>
        <rFont val="Calibri"/>
        <family val="2"/>
      </rPr>
      <t>(solo per le Regioni)</t>
    </r>
  </si>
  <si>
    <t>TOTALE MISSIONE 16</t>
  </si>
  <si>
    <t>17</t>
  </si>
  <si>
    <t>Energia e diversificazione delle fonti energetiche</t>
  </si>
  <si>
    <t>Fonti energetiche</t>
  </si>
  <si>
    <r>
      <t xml:space="preserve">Politica regionale unitaria per l'energia e la diversificazione delle fonti energetiche 
</t>
    </r>
    <r>
      <rPr>
        <b/>
        <i/>
        <sz val="10"/>
        <rFont val="Calibri"/>
        <family val="2"/>
      </rPr>
      <t>(solo per le Regioni)</t>
    </r>
  </si>
  <si>
    <t>TOTALE MISSIONE 17</t>
  </si>
  <si>
    <t>Relazioni con le altre autonomie territoriali e locali</t>
  </si>
  <si>
    <t>Relazioni finanziarie con le altre autonomie territoriali</t>
  </si>
  <si>
    <r>
      <t xml:space="preserve">Politica regionale unitaria per le relazioni con le altre autonomie territoriali e locali 
</t>
    </r>
    <r>
      <rPr>
        <b/>
        <i/>
        <sz val="10"/>
        <rFont val="Calibri"/>
        <family val="2"/>
      </rPr>
      <t>(solo per le Regioni)</t>
    </r>
  </si>
  <si>
    <t>TOTALE MISSIONE 18</t>
  </si>
  <si>
    <t>19</t>
  </si>
  <si>
    <t>Relazioni internazionali</t>
  </si>
  <si>
    <t>Relazioni internazionali e Cooperazione allo sviluppo</t>
  </si>
  <si>
    <r>
      <t xml:space="preserve">Cooperazione territoriale 
</t>
    </r>
    <r>
      <rPr>
        <b/>
        <i/>
        <sz val="10"/>
        <rFont val="Calibri"/>
        <family val="2"/>
      </rPr>
      <t>(solo per le Regioni)</t>
    </r>
  </si>
  <si>
    <t>TOTALE MISSIONE 19</t>
  </si>
  <si>
    <t>Fondi e accantonamenti</t>
  </si>
  <si>
    <t>TOTALE MISSIONE 20</t>
  </si>
  <si>
    <t>50</t>
  </si>
  <si>
    <t>Debito pubblico</t>
  </si>
  <si>
    <t>Quota interessi ammortamento mutui e prestiti obbligazionari</t>
  </si>
  <si>
    <t>Quota capitale ammortamento mutui e prestiti obbligazionari</t>
  </si>
  <si>
    <t>Titolo 4</t>
  </si>
  <si>
    <t>Rimborso prestiti</t>
  </si>
  <si>
    <t>TOTALE MISSIONE 50</t>
  </si>
  <si>
    <t>60</t>
  </si>
  <si>
    <t>Anticipazioni finanziarie</t>
  </si>
  <si>
    <t>Restituzione anticipazione di tesoreria</t>
  </si>
  <si>
    <t>Titolo 5</t>
  </si>
  <si>
    <t>Chiusura Anticipazioni ricevute da istituto tesoriere/cassiere</t>
  </si>
  <si>
    <t>TOTALE MISSIONE 60</t>
  </si>
  <si>
    <t>Servizi per conto terzi</t>
  </si>
  <si>
    <t>Servizi per conto terzi e Partite di giro</t>
  </si>
  <si>
    <t>Titolo 7</t>
  </si>
  <si>
    <t>Anticipazioni per il finanziamento del sistema sanitario nazionale</t>
  </si>
  <si>
    <t>TOTALE MISSIONE 99</t>
  </si>
  <si>
    <t>TOTALE MISSIONI</t>
  </si>
  <si>
    <t>ALLEGATO P2</t>
  </si>
  <si>
    <t>ALLEGATO DELIBERA DI VARIAZIONE DEL BILANCIO RIPORTANTE I DATI DI INTERESSE DEL TESORIERE
ENTRATE-  VARIAZIONE DI COMPETENZA E CASSA</t>
  </si>
  <si>
    <t>PREVISIONI AGGIORNATE ALLA PRECEDENTE VARIAZIONE -
ESERCIZIO 2023</t>
  </si>
  <si>
    <t>VARIAZIONI</t>
  </si>
  <si>
    <t>PREVISIONI AGGIORNATE ALLA DELIBERA IN OGGETTO -
ESERCIZIO 2023</t>
  </si>
  <si>
    <t>IN AUMENTO</t>
  </si>
  <si>
    <t>IN DIMINUZIONE</t>
  </si>
  <si>
    <t>Utilizzo avanzo d'amministrazione</t>
  </si>
  <si>
    <t>Tipologia 1010100</t>
  </si>
  <si>
    <t>Imposte tasse e proventi assimilati</t>
  </si>
  <si>
    <t>Residui presunti</t>
  </si>
  <si>
    <t>Previsione di competenza</t>
  </si>
  <si>
    <t>Previsione di cassa</t>
  </si>
  <si>
    <t>Tipologia 1010200</t>
  </si>
  <si>
    <t>Tributi destinati al finanziamento della sanità</t>
  </si>
  <si>
    <t>Tipologia 1010300</t>
  </si>
  <si>
    <t>Tributi devoluti e regolati alle autonomie speciali</t>
  </si>
  <si>
    <t>Tipologia 1010400</t>
  </si>
  <si>
    <t>Compartecipazioni di tributi</t>
  </si>
  <si>
    <t>Tipologia 1030100</t>
  </si>
  <si>
    <t>Fondi perequativi da Amministrazioni Centrali</t>
  </si>
  <si>
    <t>TOTALE TITOLO 1</t>
  </si>
  <si>
    <t>Totale residui presunti</t>
  </si>
  <si>
    <t>Totale previsione di competenza</t>
  </si>
  <si>
    <t>Totale previsione di cassa</t>
  </si>
  <si>
    <t>Tipologia 2010100</t>
  </si>
  <si>
    <t>Tipologia 2010200</t>
  </si>
  <si>
    <t>Trasferimenti correnti da Famiglie</t>
  </si>
  <si>
    <t>Tipologia 2010300</t>
  </si>
  <si>
    <t>Trasferimenti correnti da Imprese</t>
  </si>
  <si>
    <t>Tipologia 2010400</t>
  </si>
  <si>
    <t>Tipologia 2010500</t>
  </si>
  <si>
    <t>Trasferimenti correnti dall'Unione Europea e dal Resto del Mondo</t>
  </si>
  <si>
    <t>Tipologia 3010000</t>
  </si>
  <si>
    <t>Vendita di beni e servizi e proventi derivanti dalla gestione dei beni</t>
  </si>
  <si>
    <t>Tipologia 3020000</t>
  </si>
  <si>
    <t>Proventi derivanti dall'attività di controllo e repressione delle irregolarità e degli illeciti</t>
  </si>
  <si>
    <t>Tipologia 3030000</t>
  </si>
  <si>
    <t>Interessi attivi</t>
  </si>
  <si>
    <t>Tipologia 3040000</t>
  </si>
  <si>
    <t>Altre entrate da redditi da capitale</t>
  </si>
  <si>
    <t>Tipologia 3050000</t>
  </si>
  <si>
    <t>TITOLO 4</t>
  </si>
  <si>
    <t>Tipologia 4010000</t>
  </si>
  <si>
    <t>Tributi in conto capitale</t>
  </si>
  <si>
    <t>Tipologia 4020000</t>
  </si>
  <si>
    <t>Tipologia 4030000</t>
  </si>
  <si>
    <t>Altri trasferimenti in conto capitale</t>
  </si>
  <si>
    <t>Tipologia 4040000</t>
  </si>
  <si>
    <t>Entrate da alienazione di beni materiali e immateriali</t>
  </si>
  <si>
    <t>Tipologia 4050000</t>
  </si>
  <si>
    <t>Altre entrate in conto capitale</t>
  </si>
  <si>
    <t>TITOLO 5</t>
  </si>
  <si>
    <t>Entrate da riduzione di attivita' finanziarie</t>
  </si>
  <si>
    <t>Tipologia 5010000</t>
  </si>
  <si>
    <t>Tipologia 5020000</t>
  </si>
  <si>
    <t>Riscossione di crediti di breve termine</t>
  </si>
  <si>
    <t>Tipologia 5030000</t>
  </si>
  <si>
    <t>Riscossione crediti di medio-lungo termine</t>
  </si>
  <si>
    <t>Tipologia 5040000</t>
  </si>
  <si>
    <t>Altre entrate per riduzione di attività finanziarie</t>
  </si>
  <si>
    <t>TOTALE TITOLO 5</t>
  </si>
  <si>
    <t>TITOLO 6</t>
  </si>
  <si>
    <t>Tipologia 6010000</t>
  </si>
  <si>
    <t>Emissione di titoli obbligazionari</t>
  </si>
  <si>
    <t>Tipologia 6020000</t>
  </si>
  <si>
    <t>Accensione Prestiti a breve termine</t>
  </si>
  <si>
    <t>Tipologia 6030000</t>
  </si>
  <si>
    <t>Accensione Mutui e altri finanziamenti a medio lungo termine</t>
  </si>
  <si>
    <t>Tipologia 6040000</t>
  </si>
  <si>
    <t>Altre forme di indebitamento</t>
  </si>
  <si>
    <t>TOTALE TITOLO 6</t>
  </si>
  <si>
    <t>Tipologia 7010000</t>
  </si>
  <si>
    <t>TOTALE TITOLO 7</t>
  </si>
  <si>
    <t>TITOLO 9</t>
  </si>
  <si>
    <t>Tipologia 9010000</t>
  </si>
  <si>
    <t>Tipologia 9020000</t>
  </si>
  <si>
    <t>TOTALE VARIAZIONI IN ENTRATA</t>
  </si>
  <si>
    <t>ALLEGATO DELIBERA DI VARIAZIONE DEL BILANCIO RIPORTANTE I DATI DI INTERESSE DEL TESORIERE
SPESE - VARIAZIONI COMPETENZA E CASSA</t>
  </si>
  <si>
    <t xml:space="preserve">Servizi istituzionali,  generali e di gestione                                                                                                                                                                                                                </t>
  </si>
  <si>
    <t xml:space="preserve">Spese per incremento attività finanziarie                                                                                                                                                                                                                     </t>
  </si>
  <si>
    <t>Programma 11</t>
  </si>
  <si>
    <t xml:space="preserve">Altri servizi generali                                                                                                                                                                                                                                        </t>
  </si>
  <si>
    <t>Totale Programma 11</t>
  </si>
  <si>
    <t>MISSIONE 4</t>
  </si>
  <si>
    <t xml:space="preserve">Istruzione e diritto allo studio                                                                                                                                                                                                                              </t>
  </si>
  <si>
    <t>0407</t>
  </si>
  <si>
    <t>Programma 07</t>
  </si>
  <si>
    <t xml:space="preserve">Diritto allo studio                                                                                                                                                                                                                                           </t>
  </si>
  <si>
    <t>Totale Programma 07</t>
  </si>
  <si>
    <t>TOTALE MISSIONE 4</t>
  </si>
  <si>
    <t xml:space="preserve">Tutela e valorizzazione dei beni e delle attività culturali                                                                                                                                                                                                   </t>
  </si>
  <si>
    <t xml:space="preserve">Valorizzazione dei beni di interesse storico                                                                                                                                                                                                                  </t>
  </si>
  <si>
    <t>MISSIONE 6</t>
  </si>
  <si>
    <t xml:space="preserve">Politiche giovanili, sport e tempo libero                                                                                                                                                                                                                     </t>
  </si>
  <si>
    <t>0601</t>
  </si>
  <si>
    <t xml:space="preserve">Sport e tempo libero                                                                                                                                                                                                                                          </t>
  </si>
  <si>
    <t>0602</t>
  </si>
  <si>
    <t xml:space="preserve">Giovani                                                                                                                                                                                                                                                       </t>
  </si>
  <si>
    <t>TOTALE MISSIONE 6</t>
  </si>
  <si>
    <t>MISSIONE 7</t>
  </si>
  <si>
    <t xml:space="preserve">Turismo                                                                                                                                                                                                                                                       </t>
  </si>
  <si>
    <t xml:space="preserve">Sviluppo e la valorizzazione del turismo                                                                                                                                                                                                                      </t>
  </si>
  <si>
    <t>TOTALE MISSIONE 7</t>
  </si>
  <si>
    <t xml:space="preserve">Sviluppo sostenibile e tutela del territorio e dell'ambiente                                                                                                                                                                                                  </t>
  </si>
  <si>
    <t xml:space="preserve">Qualità dell'aria e riduzione dell'inquinamento                                                                                                                                                                                                               </t>
  </si>
  <si>
    <t>MISSIONE 11</t>
  </si>
  <si>
    <t xml:space="preserve">Soccorso civile                                                                                                                                                                                                                                               </t>
  </si>
  <si>
    <t>1102</t>
  </si>
  <si>
    <t xml:space="preserve">Interventi a seguito di calamità naturali                                                                                                                                                                                                                     </t>
  </si>
  <si>
    <t>MISSIONE 12</t>
  </si>
  <si>
    <t xml:space="preserve">Diritti sociali, politiche sociali e famiglia                                                                                                                                                                                                                 </t>
  </si>
  <si>
    <t>1201</t>
  </si>
  <si>
    <t xml:space="preserve">Interventi per l'infanzia e  i minori e per asili nido                                                                                                                                                                                                        </t>
  </si>
  <si>
    <t>1202</t>
  </si>
  <si>
    <t xml:space="preserve">Interventi per la disabilità                                                                                                                                                                                                                                  </t>
  </si>
  <si>
    <t>1210</t>
  </si>
  <si>
    <t xml:space="preserve">Politica regionale unitaria per i diritti sociali e la famiglia  (solo per le Regioni)                                                                                                                                                                        </t>
  </si>
  <si>
    <t>MISSIONE 14</t>
  </si>
  <si>
    <t xml:space="preserve">Sviluppo economico e competitività                                                                                                                                                                                                                            </t>
  </si>
  <si>
    <t>1401</t>
  </si>
  <si>
    <t xml:space="preserve">Industria,  PMI e Artigianato                                                                                                                                                                                                                                 </t>
  </si>
  <si>
    <t>1402</t>
  </si>
  <si>
    <t xml:space="preserve">Commercio - reti distributive - tutela dei consumatori                                                                                                                                                                                                        </t>
  </si>
  <si>
    <t>1403</t>
  </si>
  <si>
    <t xml:space="preserve">Ricerca e innovazione                                                                                                                                                                                                                                         </t>
  </si>
  <si>
    <t>MISSIONE 15</t>
  </si>
  <si>
    <t xml:space="preserve">Politiche per il lavoro e la formazione professionale                                                                                                                                                                                                         </t>
  </si>
  <si>
    <t>1502</t>
  </si>
  <si>
    <t xml:space="preserve">Formazione professionale                                                                                                                                                                                                                                      </t>
  </si>
  <si>
    <t>MISSIONE 18</t>
  </si>
  <si>
    <t xml:space="preserve">Relazioni con le altre autonomie territoriali e locali                                                                                                                                                                                                        </t>
  </si>
  <si>
    <t>1802</t>
  </si>
  <si>
    <t xml:space="preserve">Politica regionale unitaria per le relazioni finanziarie con le altre autonomie territoriali (solo per le Regioni)                                                                                                                                            </t>
  </si>
  <si>
    <t>MISSIONE 20</t>
  </si>
  <si>
    <t xml:space="preserve">Fondi e accantonamenti                                                                                                                                                                                                                                        </t>
  </si>
  <si>
    <t>2001</t>
  </si>
  <si>
    <t xml:space="preserve">Fondo di riserva                                                                                                                                                                                                                                              </t>
  </si>
  <si>
    <t>2002</t>
  </si>
  <si>
    <t xml:space="preserve">Fondo crediti di dubbia esigibilità                                                                                                                                                                                                                           </t>
  </si>
  <si>
    <t>2003</t>
  </si>
  <si>
    <t xml:space="preserve">Altri fondi                                                                                                                                                                                                                                                   </t>
  </si>
  <si>
    <t>MISSIONE 99</t>
  </si>
  <si>
    <t xml:space="preserve">Servizi per conto terzi                                                                                                                                                                                                                                       </t>
  </si>
  <si>
    <t>9901</t>
  </si>
  <si>
    <t xml:space="preserve">Servizi per conto terzi - Partite di giro                                                                                                                                                                                                                     </t>
  </si>
  <si>
    <t xml:space="preserve">Uscite per conto terzi e partite di giro                                                                                                                                                                                                                      </t>
  </si>
  <si>
    <t>TOTALE VARIAZIONI IN USCITA</t>
  </si>
  <si>
    <t>TOTALE GENERALE DELLE USCITE</t>
  </si>
  <si>
    <t>COLLEGIO DEI REVISORI</t>
  </si>
  <si>
    <t>PARERE N.  8</t>
  </si>
  <si>
    <t>Oggetto: Riaccertamento ordinario dei residui attivi e passivi di parte capitale e di parte corrente ai sensi dell’art. 3, comma 4, del D. Lgs. 118/2011, corretto ed integrato dal D. Lgs. 126/2014 e monitoraggio partite di giro ed operazione per conto terzi al 31 dicembre 2022</t>
  </si>
  <si>
    <t xml:space="preserve">      Il Collegio dei Revisori della Regione Toscana, nelle persone del Presidente Dott. Sergio Tempo e dei componenti ordinari Dott. Antonio Gedeone e Dott. Piero Landi;</t>
  </si>
  <si>
    <r>
      <t xml:space="preserve">        </t>
    </r>
    <r>
      <rPr>
        <b/>
        <sz val="11"/>
        <color indexed="8"/>
        <rFont val="Times New Roman"/>
        <family val="1"/>
      </rPr>
      <t>Visto</t>
    </r>
    <r>
      <rPr>
        <sz val="11"/>
        <color indexed="8"/>
        <rFont val="Times New Roman"/>
        <family val="1"/>
      </rPr>
      <t xml:space="preserve"> lo schema di proposta di deliberazione dell’Ufficio di Presidenza del Consiglio, con i relativi allegati, inerente a: “Riaccertamento ordinario dei residui attivi e passivi di parte capitale e di parte corrente ai sensi dell’art. 3, comma 4, del d.lgs. 118/2011, corretto ed integrato dal d.lgs. 126/2014 e monitoraggio partite di giro ed operazione per conto terzi al 31 dicembre 2022” predisposto e trasmesso dal settore “Bilancio Finanze”, acquisito agli atti del Collegio in data 06 aprile 2023;</t>
    </r>
  </si>
  <si>
    <r>
      <t xml:space="preserve">        </t>
    </r>
    <r>
      <rPr>
        <b/>
        <sz val="11"/>
        <color indexed="8"/>
        <rFont val="Times New Roman"/>
        <family val="1"/>
      </rPr>
      <t>Visto</t>
    </r>
    <r>
      <rPr>
        <sz val="11"/>
        <color indexed="8"/>
        <rFont val="Times New Roman"/>
        <family val="1"/>
      </rPr>
      <t xml:space="preserve"> l’art. 3, comma 4, del D. Lgs. 118/2011: “</t>
    </r>
    <r>
      <rPr>
        <i/>
        <sz val="11"/>
        <color indexed="8"/>
        <rFont val="Times New Roman"/>
        <family val="1"/>
      </rPr>
      <t>Al fine di dare attuazione al principio contabile generale della competenza finanziaria enunciato nell’allegato 1, gli enti di cui al comma 1 provvedono, annualmente, al riaccertamento dei residui attivi e passivi, verificando, ai fini del rendiconto, le ragioni del loro mantenimento”;</t>
    </r>
  </si>
  <si>
    <r>
      <t xml:space="preserve">        </t>
    </r>
    <r>
      <rPr>
        <b/>
        <sz val="11"/>
        <color indexed="8"/>
        <rFont val="Times New Roman"/>
        <family val="1"/>
      </rPr>
      <t>Visto</t>
    </r>
    <r>
      <rPr>
        <sz val="11"/>
        <color indexed="8"/>
        <rFont val="Times New Roman"/>
        <family val="1"/>
      </rPr>
      <t xml:space="preserve"> il principio contabile applicato 4/2 al punto 9.1 del D. Lgs. 118/2011</t>
    </r>
    <r>
      <rPr>
        <i/>
        <sz val="11"/>
        <color indexed="8"/>
        <rFont val="Times New Roman"/>
        <family val="1"/>
      </rPr>
      <t xml:space="preserve"> “Il riaccertamento ordinario dei residui trova specifica evidenza nel rendiconto finanziario, ed è effettuato annualmente, con un’unica deliberazione della Giunta, previa acquisizione del parere dell’organo di revisione, in vista dell’approvazione del rendiconto”;</t>
    </r>
  </si>
  <si>
    <r>
      <t xml:space="preserve">        </t>
    </r>
    <r>
      <rPr>
        <b/>
        <sz val="11"/>
        <color indexed="8"/>
        <rFont val="Times New Roman"/>
        <family val="1"/>
      </rPr>
      <t xml:space="preserve">Visto </t>
    </r>
    <r>
      <rPr>
        <sz val="11"/>
        <color indexed="8"/>
        <rFont val="Times New Roman"/>
        <family val="1"/>
      </rPr>
      <t>l’art. 63, commi 8 e 9, del D. Lgs. 118/2011 “</t>
    </r>
    <r>
      <rPr>
        <i/>
        <sz val="11"/>
        <color indexed="8"/>
        <rFont val="Times New Roman"/>
        <family val="1"/>
      </rPr>
      <t>In attuazione del principio contabile generale della competenza finanziaria allegato al presente decreto, le Regioni, prima di inserire i residui attivi e passivi nel rendiconto della gestione, provvedono al riaccertamento degli stessi, consistente nella revisione delle ragioni del mantenimento in tutto o in parte dei residui</t>
    </r>
    <r>
      <rPr>
        <sz val="11"/>
        <color indexed="8"/>
        <rFont val="Times New Roman"/>
        <family val="1"/>
      </rPr>
      <t>…”;</t>
    </r>
  </si>
  <si>
    <r>
      <t xml:space="preserve">        </t>
    </r>
    <r>
      <rPr>
        <b/>
        <sz val="11"/>
        <color indexed="8"/>
        <rFont val="Times New Roman"/>
        <family val="1"/>
      </rPr>
      <t>Visto</t>
    </r>
    <r>
      <rPr>
        <sz val="11"/>
        <color indexed="8"/>
        <rFont val="Times New Roman"/>
        <family val="1"/>
      </rPr>
      <t xml:space="preserve"> l’art. 72 del D. Lgs. 118/2011 e s.m. e l’art. 4 della Legge Regionale n. 40/2012, con particolare riferimento alle funzioni attribuite al Collegio dei Revisori dei Conti della Regione Toscana;</t>
    </r>
  </si>
  <si>
    <r>
      <t xml:space="preserve">        </t>
    </r>
    <r>
      <rPr>
        <b/>
        <sz val="11"/>
        <color indexed="8"/>
        <rFont val="Times New Roman"/>
        <family val="1"/>
      </rPr>
      <t>Visto</t>
    </r>
    <r>
      <rPr>
        <sz val="11"/>
        <color indexed="8"/>
        <rFont val="Times New Roman"/>
        <family val="1"/>
      </rPr>
      <t xml:space="preserve"> l’art. 28, comma 1, dello Statuto della Regione che attribuisce al Consiglio regionale autonomia di bilancio, contabile, funzionale e organizzativa.</t>
    </r>
  </si>
  <si>
    <t>Preso atto che:</t>
  </si>
  <si>
    <r>
      <t>-</t>
    </r>
    <r>
      <rPr>
        <sz val="7"/>
        <color indexed="8"/>
        <rFont val="Times New Roman"/>
        <family val="1"/>
      </rPr>
      <t xml:space="preserve">            </t>
    </r>
    <r>
      <rPr>
        <sz val="11"/>
        <color indexed="8"/>
        <rFont val="Times New Roman"/>
        <family val="1"/>
      </rPr>
      <t>i vari dirigenti e/o responsabili dei servizi hanno trasmesso le risultanze del riaccertamento al settore “Bilancio e Finanze” del Consiglio regionale, dichiarando che hanno verificato l’effettiva esigibilità dei propri residui;</t>
    </r>
  </si>
  <si>
    <r>
      <t>-</t>
    </r>
    <r>
      <rPr>
        <sz val="7"/>
        <color indexed="8"/>
        <rFont val="Times New Roman"/>
        <family val="1"/>
      </rPr>
      <t xml:space="preserve">            </t>
    </r>
    <r>
      <rPr>
        <sz val="11"/>
        <color indexed="8"/>
        <rFont val="Times New Roman"/>
        <family val="1"/>
      </rPr>
      <t>il riaccertamento ordinario dei residui di cui alla presente proposta di deliberazione è stato elaborato sulla base delle comunicazioni dei responsabili dei servizi, acquisite e conservate agli atti del settore “Bilancio e Finanze” del Consiglio regionale.</t>
    </r>
  </si>
  <si>
    <t>Considerato</t>
  </si>
  <si>
    <r>
      <t xml:space="preserve">      </t>
    </r>
    <r>
      <rPr>
        <sz val="11"/>
        <color indexed="8"/>
        <rFont val="Times New Roman"/>
        <family val="1"/>
      </rPr>
      <t xml:space="preserve">che il Collegio ha esaminato, a campione, i residui attivi e passivi al 31 dicembre 2022 del Consiglio    regionale </t>
    </r>
    <r>
      <rPr>
        <sz val="12"/>
        <color indexed="8"/>
        <rFont val="Times New Roman"/>
        <family val="1"/>
      </rPr>
      <t>il cui controllo si è concluso senza rilievi (cfr. verbale n. 12 del 21/03/2023);</t>
    </r>
  </si>
  <si>
    <r>
      <t xml:space="preserve">      </t>
    </r>
    <r>
      <rPr>
        <sz val="11"/>
        <color indexed="8"/>
        <rFont val="Times New Roman"/>
        <family val="1"/>
      </rPr>
      <t>che il Collegio ha esaminato lo schema di proposta di deliberazione dell’Ufficio di Presidenza del Consiglio regionale e i relativi allegati avente ad oggetto “ Riaccertamento ordinario dei residui attivi e passivi di parte capitale e di parte corrente ai sensi dell’art. 3, comma 4, del d.lgs. 118/2011, corretto ed integrato dal d.lgs. 126/2014 e monitoraggio partite di giro ed operazione per conto terzi al 31 dicembre 2022” predisposto e trasmesso dal settore “Bilancio Finanze”, acquisito agli atti del Collegio in data 06 aprile 2023;</t>
    </r>
  </si>
  <si>
    <r>
      <t xml:space="preserve">        </t>
    </r>
    <r>
      <rPr>
        <sz val="11"/>
        <color indexed="8"/>
        <rFont val="Times New Roman"/>
        <family val="1"/>
      </rPr>
      <t>che l’operazione suddetta è stata effettuata nel rispetto della normativa vigente e dei principi contabili ivi richiamati;</t>
    </r>
  </si>
  <si>
    <r>
      <t xml:space="preserve">         </t>
    </r>
    <r>
      <rPr>
        <sz val="11"/>
        <color indexed="8"/>
        <rFont val="Times New Roman"/>
        <family val="1"/>
      </rPr>
      <t>che a seguito del riaccertamento ordinario:</t>
    </r>
  </si>
  <si>
    <t>- i residui attivi (gestione competenza 2022 e gestione residui): vengono definitivamente cancellati, in sede di riaccertamento ordinario, per un importo complessivo di euro 14.900,87, in quanto insussistenti, di cui euro 14.651,45 relativo alla gestione di competenza 2022 ed euro 249,42 relativo alla gestione residui provenienti dagli esercizi precedenti;</t>
  </si>
  <si>
    <t>- i residui passivi (gestione competenza 2022 e gestione residui): vengono definitivamente cancellati, in sede di riaccertamento ordinario, per un importo di euro 564.400,91, in quanto insussistenti, di cui euro 468.411,40 relativo alla gestione di competenza 2022 ed euro 95.989,51 relativo alla gestione residui provenienti dagli esercizi precedenti. Si dà atto che erano già stati eliminati nel corso della gestione 2022 residui passivi provenienti dagli esercizi precedenti per complessivi euro 28.961,72;</t>
  </si>
  <si>
    <t>- impegni di competenza 2022: vengono cancellati dall’esercizio 2022 e reimputati all’esercizio 2023 per complessivi euro 542.496,56. Si dà atto che viene contestualmente e correttamente incrementato per pari importo il fondo pluriennale vincolato (F.P.V.) sia nella parte spesa, con riferimento al bilancio dell’esercizio 2022, sia nella parte entrata, con riferimento all’esercizio 2023 del bilancio dell’esercizio 2023-2024-2025;</t>
  </si>
  <si>
    <t xml:space="preserve">- con tale incremento il F.P.V. assume, al 01 gennaio 2023, nel bilancio di previsione 2023-2024-2025, nella parte entrata, esercizio 2023, il valore di complessivi euro 1.090.756,28; </t>
  </si>
  <si>
    <t xml:space="preserve">- vengono contestualmente incrementati gli stanziamenti, di competenza e di cassa, della spesa del Bilancio di previsione 2023/2024/2025, al fine di dare copertura alla spesa reimputata; </t>
  </si>
  <si>
    <t xml:space="preserve">  -  l’ammontare complessivo dei residui perenti è pari ad euro zero;</t>
  </si>
  <si>
    <r>
      <t xml:space="preserve">        </t>
    </r>
    <r>
      <rPr>
        <sz val="11"/>
        <color indexed="8"/>
        <rFont val="Times New Roman"/>
        <family val="1"/>
      </rPr>
      <t>che conseguentemente all’operazione di riaccertamento ordinario dei residui l’ammontare complessivo dei residui attivi al 31/12/2022 è pari ad euro 105.757,79 e dei residui passivi al 31/12/2022 è pari ad euro 2.425.453,48.</t>
    </r>
  </si>
  <si>
    <t>Il Collegio ha verificato che il Fondo pluriennale vincolato (FPV) di spesa è costituito ai sensi del principio contabile 4.2, punto 5.4.</t>
  </si>
  <si>
    <t xml:space="preserve">Il Collegio ha esaminato le motivazioni pervenute dai Dirigenti responsabili, di ogni residuo attivo e passivo estratto a campione, quale presupposto giuridico per il loro mantenimento, reimputazione e/o rilevazione di economia di entrata o di spesa, alla data del 31 dicembre 2022. </t>
  </si>
  <si>
    <t xml:space="preserve">Tenuto conto delle verifiche e delle considerazioni in precedenza illustrate, il Collegio esprime </t>
  </si>
  <si>
    <t>p a r e r e    f a v o r e v o l e</t>
  </si>
  <si>
    <t>sullo schema di proposta di delibera di “Riaccertamento ordinario dei residui attivi e passivi di parte capitale e di parte corrente ai sensi dell’art. 3, comma 4, del d.lgs. 118/2011, corretto ed integrato dal d.lgs. 126/2014 e monitoraggio partite di giro ed operazione per conto terzi al 31 dicembre 2022” e relativi allegati, trasmessi con nota del 06/04/2023.</t>
  </si>
  <si>
    <t>Addì, 11/04/2023</t>
  </si>
  <si>
    <t>Il Collegio dei revisori dei conti</t>
  </si>
  <si>
    <r>
      <t xml:space="preserve">                  (Dott. </t>
    </r>
    <r>
      <rPr>
        <sz val="11"/>
        <color indexed="8"/>
        <rFont val="Times New Roman"/>
        <family val="1"/>
      </rPr>
      <t>Sergio Tempo</t>
    </r>
    <r>
      <rPr>
        <sz val="12"/>
        <color indexed="8"/>
        <rFont val="Calibri"/>
        <family val="2"/>
      </rPr>
      <t>) – Presidente</t>
    </r>
  </si>
  <si>
    <t xml:space="preserve">                  (firmato digitalmente)           </t>
  </si>
  <si>
    <r>
      <t xml:space="preserve">                  (Dott.</t>
    </r>
    <r>
      <rPr>
        <sz val="11"/>
        <color indexed="8"/>
        <rFont val="Times New Roman"/>
        <family val="1"/>
      </rPr>
      <t xml:space="preserve"> Antonio Gedeone</t>
    </r>
    <r>
      <rPr>
        <sz val="12"/>
        <color indexed="8"/>
        <rFont val="Calibri"/>
        <family val="2"/>
      </rPr>
      <t xml:space="preserve">) </t>
    </r>
    <r>
      <rPr>
        <i/>
        <sz val="12"/>
        <color indexed="8"/>
        <rFont val="Calibri"/>
        <family val="2"/>
      </rPr>
      <t>– Componente</t>
    </r>
  </si>
  <si>
    <t xml:space="preserve">                  (firmato digitalmente)                  </t>
  </si>
  <si>
    <r>
      <t xml:space="preserve">                  (Dott. </t>
    </r>
    <r>
      <rPr>
        <sz val="11"/>
        <color indexed="8"/>
        <rFont val="Times New Roman"/>
        <family val="1"/>
      </rPr>
      <t>Piero Landi</t>
    </r>
    <r>
      <rPr>
        <sz val="12"/>
        <color indexed="8"/>
        <rFont val="Calibri"/>
        <family val="2"/>
      </rPr>
      <t>) – Componente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</si>
</sst>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 _€_-;\-* #,##0.00\ _€_-;_-* &quot;-&quot;??\ _€_-;_-@_-"/>
    <numFmt numFmtId="165" formatCode="_-* #,##0.00_-;\-* #,##0.00_-;_-* &quot;-&quot;??_-;_-@_-"/>
    <numFmt numFmtId="179" formatCode="_(* #,##0.00_);_(* \(#,##0.00\);_(* &quot;-&quot;??_);_(@_)"/>
    <numFmt numFmtId="180" formatCode="\+#,##0.00;\-#,##0.00;#,##0.00"/>
    <numFmt numFmtId="181" formatCode="#,##0.00\ &quot;€&quot;"/>
    <numFmt numFmtId="182" formatCode="#,##0.00_ ;\-#,##0.00\ "/>
  </numFmts>
  <fonts count="124" x14ac:knownFonts="1">
    <font>
      <sz val="11"/>
      <color theme="1"/>
      <name val="Calibri"/>
      <family val="2"/>
      <scheme val="minor"/>
    </font>
    <font>
      <sz val="10"/>
      <name val="Arial"/>
      <family val="2"/>
    </font>
    <font>
      <b/>
      <sz val="18"/>
      <name val="Tahoma"/>
      <family val="2"/>
    </font>
    <font>
      <sz val="18"/>
      <name val="Arial"/>
      <family val="2"/>
    </font>
    <font>
      <sz val="18"/>
      <name val="Tahoma"/>
      <family val="2"/>
    </font>
    <font>
      <i/>
      <sz val="18"/>
      <name val="Tahoma"/>
      <family val="2"/>
    </font>
    <font>
      <i/>
      <sz val="18"/>
      <name val="Arial"/>
      <family val="2"/>
    </font>
    <font>
      <b/>
      <sz val="17"/>
      <name val="Tahoma"/>
      <family val="2"/>
    </font>
    <font>
      <sz val="17"/>
      <name val="Arial"/>
      <family val="2"/>
    </font>
    <font>
      <sz val="17"/>
      <name val="Tahoma"/>
      <family val="2"/>
    </font>
    <font>
      <b/>
      <sz val="14"/>
      <name val="Tahoma"/>
      <family val="2"/>
    </font>
    <font>
      <sz val="14"/>
      <name val="Tahoma"/>
      <family val="2"/>
    </font>
    <font>
      <sz val="14"/>
      <name val="Arial"/>
      <family val="2"/>
    </font>
    <font>
      <i/>
      <sz val="16"/>
      <name val="Arial"/>
      <family val="2"/>
    </font>
    <font>
      <sz val="10"/>
      <name val="Arial"/>
    </font>
    <font>
      <sz val="9"/>
      <color indexed="8"/>
      <name val="Arial"/>
    </font>
    <font>
      <b/>
      <sz val="11"/>
      <color indexed="8"/>
      <name val="Arial"/>
    </font>
    <font>
      <b/>
      <sz val="8"/>
      <color indexed="8"/>
      <name val="Arial"/>
    </font>
    <font>
      <b/>
      <sz val="7"/>
      <color indexed="8"/>
      <name val="Arial"/>
    </font>
    <font>
      <sz val="7"/>
      <color indexed="8"/>
      <name val="Arial"/>
    </font>
    <font>
      <b/>
      <sz val="9"/>
      <color indexed="8"/>
      <name val="Arial"/>
    </font>
    <font>
      <u/>
      <sz val="12"/>
      <color indexed="63"/>
      <name val="Arial"/>
      <family val="2"/>
    </font>
    <font>
      <sz val="12"/>
      <color indexed="63"/>
      <name val="Arial"/>
      <family val="2"/>
    </font>
    <font>
      <sz val="12"/>
      <name val="Arial"/>
      <family val="2"/>
    </font>
    <font>
      <b/>
      <i/>
      <sz val="10"/>
      <name val="Arial"/>
    </font>
    <font>
      <b/>
      <sz val="12"/>
      <color indexed="8"/>
      <name val="Arial"/>
      <family val="2"/>
    </font>
    <font>
      <b/>
      <sz val="12"/>
      <color indexed="63"/>
      <name val="Arial"/>
      <family val="2"/>
    </font>
    <font>
      <sz val="10"/>
      <color indexed="63"/>
      <name val="Arial"/>
      <family val="2"/>
    </font>
    <font>
      <i/>
      <sz val="12"/>
      <color indexed="63"/>
      <name val="Arial"/>
      <family val="2"/>
    </font>
    <font>
      <b/>
      <sz val="12"/>
      <name val="Arial"/>
      <family val="2"/>
    </font>
    <font>
      <i/>
      <sz val="12"/>
      <name val="Arial"/>
      <family val="2"/>
    </font>
    <font>
      <sz val="10"/>
      <color indexed="8"/>
      <name val="Arial"/>
      <family val="2"/>
    </font>
    <font>
      <b/>
      <sz val="10"/>
      <color indexed="8"/>
      <name val="Arial"/>
      <family val="2"/>
    </font>
    <font>
      <b/>
      <sz val="10"/>
      <color indexed="9"/>
      <name val="Arial"/>
      <family val="2"/>
    </font>
    <font>
      <b/>
      <i/>
      <sz val="10"/>
      <color indexed="8"/>
      <name val="Arial"/>
      <family val="2"/>
    </font>
    <font>
      <b/>
      <sz val="10"/>
      <name val="Arial"/>
      <family val="2"/>
    </font>
    <font>
      <sz val="10"/>
      <color indexed="9"/>
      <name val="Arial"/>
      <family val="2"/>
    </font>
    <font>
      <sz val="6"/>
      <color indexed="8"/>
      <name val="Arial"/>
      <family val="2"/>
    </font>
    <font>
      <b/>
      <sz val="9"/>
      <color indexed="8"/>
      <name val="Arial"/>
      <family val="2"/>
    </font>
    <font>
      <b/>
      <sz val="7"/>
      <color indexed="8"/>
      <name val="Arial"/>
      <family val="2"/>
    </font>
    <font>
      <sz val="9"/>
      <color indexed="8"/>
      <name val="Arial"/>
      <family val="2"/>
    </font>
    <font>
      <b/>
      <sz val="9"/>
      <color indexed="9"/>
      <name val="Arial"/>
      <family val="2"/>
    </font>
    <font>
      <b/>
      <sz val="7"/>
      <color indexed="9"/>
      <name val="Arial"/>
      <family val="2"/>
    </font>
    <font>
      <sz val="9"/>
      <color indexed="9"/>
      <name val="Arial"/>
      <family val="2"/>
    </font>
    <font>
      <sz val="7"/>
      <color indexed="8"/>
      <name val="Arial"/>
      <family val="2"/>
    </font>
    <font>
      <sz val="11"/>
      <color indexed="8"/>
      <name val="Arial"/>
      <family val="2"/>
    </font>
    <font>
      <sz val="12"/>
      <color indexed="8"/>
      <name val="Arial"/>
      <family val="2"/>
    </font>
    <font>
      <b/>
      <i/>
      <sz val="7"/>
      <color indexed="8"/>
      <name val="Arial"/>
      <family val="2"/>
    </font>
    <font>
      <b/>
      <sz val="11"/>
      <color indexed="8"/>
      <name val="Arial"/>
      <family val="2"/>
    </font>
    <font>
      <sz val="11"/>
      <color indexed="9"/>
      <name val="Arial"/>
      <family val="2"/>
    </font>
    <font>
      <b/>
      <i/>
      <sz val="11"/>
      <color indexed="8"/>
      <name val="Arial"/>
      <family val="2"/>
    </font>
    <font>
      <b/>
      <sz val="11"/>
      <color indexed="9"/>
      <name val="Arial"/>
      <family val="2"/>
    </font>
    <font>
      <sz val="22"/>
      <name val="Calibri"/>
      <family val="2"/>
    </font>
    <font>
      <sz val="11"/>
      <name val="Arial"/>
      <family val="2"/>
    </font>
    <font>
      <sz val="7"/>
      <color indexed="9"/>
      <name val="Arial"/>
      <family val="2"/>
    </font>
    <font>
      <sz val="8"/>
      <color indexed="8"/>
      <name val="Arial"/>
      <family val="2"/>
    </font>
    <font>
      <b/>
      <sz val="8"/>
      <color indexed="8"/>
      <name val="Arial"/>
      <family val="2"/>
    </font>
    <font>
      <b/>
      <i/>
      <sz val="8"/>
      <color indexed="8"/>
      <name val="Arial"/>
      <family val="2"/>
    </font>
    <font>
      <sz val="8"/>
      <color indexed="9"/>
      <name val="Arial"/>
      <family val="2"/>
    </font>
    <font>
      <sz val="16"/>
      <name val="Arial"/>
      <family val="2"/>
    </font>
    <font>
      <b/>
      <sz val="16"/>
      <name val="Calibri"/>
      <family val="2"/>
    </font>
    <font>
      <sz val="10"/>
      <name val="Calibri"/>
      <family val="2"/>
    </font>
    <font>
      <b/>
      <sz val="10"/>
      <name val="Calibri"/>
      <family val="2"/>
    </font>
    <font>
      <sz val="10"/>
      <color indexed="8"/>
      <name val="Calibri"/>
      <family val="2"/>
    </font>
    <font>
      <b/>
      <i/>
      <sz val="10"/>
      <name val="Calibri"/>
      <family val="2"/>
    </font>
    <font>
      <i/>
      <sz val="10"/>
      <name val="Calibri"/>
      <family val="2"/>
    </font>
    <font>
      <sz val="11"/>
      <name val="Calibri"/>
      <family val="2"/>
    </font>
    <font>
      <b/>
      <sz val="11"/>
      <name val="Calibri"/>
      <family val="2"/>
    </font>
    <font>
      <b/>
      <sz val="10"/>
      <color indexed="8"/>
      <name val="Calibri"/>
      <family val="2"/>
    </font>
    <font>
      <i/>
      <sz val="7"/>
      <color indexed="8"/>
      <name val="Arial"/>
    </font>
    <font>
      <b/>
      <i/>
      <sz val="7"/>
      <color indexed="8"/>
      <name val="Arial"/>
    </font>
    <font>
      <i/>
      <sz val="7"/>
      <color indexed="8"/>
      <name val="Arial"/>
      <family val="2"/>
    </font>
    <font>
      <b/>
      <sz val="11"/>
      <color indexed="8"/>
      <name val="Times New Roman"/>
      <family val="1"/>
    </font>
    <font>
      <sz val="11"/>
      <color indexed="8"/>
      <name val="Times New Roman"/>
      <family val="1"/>
    </font>
    <font>
      <sz val="7"/>
      <color indexed="8"/>
      <name val="Times New Roman"/>
      <family val="1"/>
    </font>
    <font>
      <i/>
      <sz val="11"/>
      <color indexed="8"/>
      <name val="Times New Roman"/>
      <family val="1"/>
    </font>
    <font>
      <sz val="12"/>
      <color indexed="8"/>
      <name val="Times New Roman"/>
      <family val="1"/>
    </font>
    <font>
      <sz val="12"/>
      <color indexed="8"/>
      <name val="Calibri"/>
      <family val="2"/>
    </font>
    <font>
      <i/>
      <sz val="12"/>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FFFF"/>
      <name val="Trebuchet MS"/>
      <family val="2"/>
    </font>
    <font>
      <u/>
      <sz val="11"/>
      <color rgb="FFFFFFFF"/>
      <name val="Trebuchet MS"/>
      <family val="2"/>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7"/>
      <color rgb="FFFF0000"/>
      <name val="Arial"/>
      <family val="2"/>
    </font>
    <font>
      <sz val="8.35"/>
      <color rgb="FF000000"/>
      <name val="Arial"/>
      <family val="2"/>
    </font>
    <font>
      <b/>
      <sz val="20"/>
      <color theme="1"/>
      <name val="Calibri"/>
      <family val="2"/>
      <scheme val="minor"/>
    </font>
    <font>
      <sz val="18"/>
      <color theme="1"/>
      <name val="Calibri"/>
      <family val="2"/>
      <scheme val="minor"/>
    </font>
    <font>
      <b/>
      <sz val="18"/>
      <color theme="1"/>
      <name val="Calibri"/>
      <family val="2"/>
      <scheme val="minor"/>
    </font>
    <font>
      <b/>
      <i/>
      <sz val="18"/>
      <color theme="1"/>
      <name val="Calibri"/>
      <family val="2"/>
      <scheme val="minor"/>
    </font>
    <font>
      <i/>
      <sz val="18"/>
      <color theme="1"/>
      <name val="Calibri"/>
      <family val="2"/>
      <scheme val="minor"/>
    </font>
    <font>
      <sz val="20"/>
      <color theme="1"/>
      <name val="Calibri"/>
      <family val="2"/>
      <scheme val="minor"/>
    </font>
    <font>
      <b/>
      <i/>
      <sz val="20"/>
      <color theme="1"/>
      <name val="Calibri"/>
      <family val="2"/>
      <scheme val="minor"/>
    </font>
    <font>
      <b/>
      <sz val="16"/>
      <name val="Calibri"/>
      <family val="2"/>
      <scheme val="minor"/>
    </font>
    <font>
      <sz val="16"/>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5"/>
      <color rgb="FF000000"/>
      <name val="Arial"/>
      <family val="2"/>
    </font>
    <font>
      <b/>
      <sz val="22"/>
      <color theme="1"/>
      <name val="Calibri"/>
      <family val="2"/>
      <scheme val="minor"/>
    </font>
    <font>
      <b/>
      <sz val="10"/>
      <color theme="1"/>
      <name val="Times New Roman"/>
      <family val="1"/>
    </font>
    <font>
      <sz val="10"/>
      <color theme="1"/>
      <name val="Times New Roman"/>
      <family val="1"/>
    </font>
    <font>
      <b/>
      <sz val="12"/>
      <color theme="1"/>
      <name val="Times New Roman"/>
      <family val="1"/>
    </font>
    <font>
      <b/>
      <sz val="11"/>
      <color theme="1"/>
      <name val="Times New Roman"/>
      <family val="1"/>
    </font>
    <font>
      <sz val="11"/>
      <color theme="1"/>
      <name val="Times New Roman"/>
      <family val="1"/>
    </font>
    <font>
      <sz val="7"/>
      <color theme="1"/>
      <name val="Times New Roman"/>
      <family val="1"/>
    </font>
    <font>
      <sz val="11"/>
      <color rgb="FFFF0000"/>
      <name val="Times New Roman"/>
      <family val="1"/>
    </font>
    <font>
      <sz val="12"/>
      <color theme="1"/>
      <name val="Times New Roman"/>
      <family val="1"/>
    </font>
    <font>
      <sz val="12"/>
      <color theme="1"/>
      <name val="Calibri"/>
      <family val="2"/>
    </font>
    <font>
      <i/>
      <sz val="12"/>
      <color theme="1"/>
      <name val="Times New Roman"/>
      <family val="1"/>
    </font>
  </fonts>
  <fills count="43">
    <fill>
      <patternFill patternType="none"/>
    </fill>
    <fill>
      <patternFill patternType="gray125"/>
    </fill>
    <fill>
      <patternFill patternType="solid">
        <fgColor indexed="9"/>
        <bgColor indexed="9"/>
      </patternFill>
    </fill>
    <fill>
      <patternFill patternType="solid">
        <fgColor indexed="22"/>
        <bgColor indexed="9"/>
      </patternFill>
    </fill>
    <fill>
      <patternFill patternType="solid">
        <fgColor indexed="27"/>
        <bgColor indexed="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9"/>
      </patternFill>
    </fill>
    <fill>
      <patternFill patternType="solid">
        <fgColor theme="5" tint="0.59999389629810485"/>
        <bgColor indexed="64"/>
      </patternFill>
    </fill>
    <fill>
      <patternFill patternType="solid">
        <fgColor theme="0" tint="-4.9989318521683403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32"/>
      </left>
      <right style="thin">
        <color indexed="32"/>
      </right>
      <top/>
      <bottom style="thin">
        <color indexed="32"/>
      </bottom>
      <diagonal/>
    </border>
    <border>
      <left/>
      <right style="thin">
        <color indexed="64"/>
      </right>
      <top style="thin">
        <color indexed="64"/>
      </top>
      <bottom style="thin">
        <color indexed="8"/>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double">
        <color indexed="64"/>
      </right>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64"/>
      </bottom>
      <diagonal/>
    </border>
    <border>
      <left/>
      <right/>
      <top style="double">
        <color indexed="64"/>
      </top>
      <bottom style="double">
        <color indexed="64"/>
      </bottom>
      <diagonal/>
    </border>
    <border>
      <left style="double">
        <color indexed="64"/>
      </left>
      <right/>
      <top/>
      <bottom/>
      <diagonal/>
    </border>
    <border>
      <left/>
      <right/>
      <top style="double">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thin">
        <color indexed="64"/>
      </top>
      <bottom/>
      <diagonal/>
    </border>
    <border>
      <left style="double">
        <color indexed="64"/>
      </left>
      <right/>
      <top style="double">
        <color indexed="64"/>
      </top>
      <bottom/>
      <diagonal/>
    </border>
    <border>
      <left/>
      <right/>
      <top style="thin">
        <color indexed="64"/>
      </top>
      <bottom style="double">
        <color indexed="64"/>
      </bottom>
      <diagonal/>
    </border>
    <border>
      <left/>
      <right style="double">
        <color indexed="64"/>
      </right>
      <top/>
      <bottom style="thin">
        <color indexed="64"/>
      </bottom>
      <diagonal/>
    </border>
    <border>
      <left style="thin">
        <color indexed="64"/>
      </left>
      <right/>
      <top/>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51">
    <xf numFmtId="0" fontId="0" fillId="0" borderId="0"/>
    <xf numFmtId="0" fontId="79" fillId="5" borderId="0" applyNumberFormat="0" applyBorder="0" applyAlignment="0" applyProtection="0"/>
    <xf numFmtId="0" fontId="79" fillId="6" borderId="0" applyNumberFormat="0" applyBorder="0" applyAlignment="0" applyProtection="0"/>
    <xf numFmtId="0" fontId="79" fillId="7" borderId="0" applyNumberFormat="0" applyBorder="0" applyAlignment="0" applyProtection="0"/>
    <xf numFmtId="0" fontId="79" fillId="8" borderId="0" applyNumberFormat="0" applyBorder="0" applyAlignment="0" applyProtection="0"/>
    <xf numFmtId="0" fontId="79" fillId="9" borderId="0" applyNumberFormat="0" applyBorder="0" applyAlignment="0" applyProtection="0"/>
    <xf numFmtId="0" fontId="79" fillId="10" borderId="0" applyNumberFormat="0" applyBorder="0" applyAlignment="0" applyProtection="0"/>
    <xf numFmtId="0" fontId="79" fillId="11" borderId="0" applyNumberFormat="0" applyBorder="0" applyAlignment="0" applyProtection="0"/>
    <xf numFmtId="0" fontId="79" fillId="12" borderId="0" applyNumberFormat="0" applyBorder="0" applyAlignment="0" applyProtection="0"/>
    <xf numFmtId="0" fontId="79" fillId="13" borderId="0" applyNumberFormat="0" applyBorder="0" applyAlignment="0" applyProtection="0"/>
    <xf numFmtId="0" fontId="79" fillId="14" borderId="0" applyNumberFormat="0" applyBorder="0" applyAlignment="0" applyProtection="0"/>
    <xf numFmtId="0" fontId="79" fillId="15" borderId="0" applyNumberFormat="0" applyBorder="0" applyAlignment="0" applyProtection="0"/>
    <xf numFmtId="0" fontId="79" fillId="16" borderId="0" applyNumberFormat="0" applyBorder="0" applyAlignment="0" applyProtection="0"/>
    <xf numFmtId="0" fontId="80" fillId="17" borderId="0" applyNumberFormat="0" applyBorder="0" applyAlignment="0" applyProtection="0"/>
    <xf numFmtId="0" fontId="80" fillId="18" borderId="0" applyNumberFormat="0" applyBorder="0" applyAlignment="0" applyProtection="0"/>
    <xf numFmtId="0" fontId="80" fillId="19" borderId="0" applyNumberFormat="0" applyBorder="0" applyAlignment="0" applyProtection="0"/>
    <xf numFmtId="0" fontId="80" fillId="20" borderId="0" applyNumberFormat="0" applyBorder="0" applyAlignment="0" applyProtection="0"/>
    <xf numFmtId="0" fontId="80" fillId="21" borderId="0" applyNumberFormat="0" applyBorder="0" applyAlignment="0" applyProtection="0"/>
    <xf numFmtId="0" fontId="80" fillId="22" borderId="0" applyNumberFormat="0" applyBorder="0" applyAlignment="0" applyProtection="0"/>
    <xf numFmtId="0" fontId="81" fillId="23" borderId="62" applyNumberFormat="0" applyAlignment="0" applyProtection="0"/>
    <xf numFmtId="0" fontId="82" fillId="0" borderId="63" applyNumberFormat="0" applyFill="0" applyAlignment="0" applyProtection="0"/>
    <xf numFmtId="0" fontId="83" fillId="24" borderId="6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6" fillId="31" borderId="62" applyNumberFormat="0" applyAlignment="0" applyProtection="0"/>
    <xf numFmtId="43" fontId="79" fillId="0" borderId="0" applyFont="0" applyFill="0" applyBorder="0" applyAlignment="0" applyProtection="0"/>
    <xf numFmtId="165" fontId="79" fillId="0" borderId="0" applyFont="0" applyFill="0" applyBorder="0" applyAlignment="0" applyProtection="0"/>
    <xf numFmtId="179" fontId="24" fillId="0" borderId="0" applyFont="0" applyFill="0" applyBorder="0" applyAlignment="0" applyProtection="0"/>
    <xf numFmtId="165" fontId="14" fillId="0" borderId="0" applyNumberFormat="0" applyFont="0" applyFill="0" applyBorder="0" applyAlignment="0" applyProtection="0"/>
    <xf numFmtId="0" fontId="87" fillId="32" borderId="0" applyNumberFormat="0" applyBorder="0" applyAlignment="0" applyProtection="0"/>
    <xf numFmtId="0" fontId="1" fillId="0" borderId="0"/>
    <xf numFmtId="0" fontId="14" fillId="0" borderId="0"/>
    <xf numFmtId="0" fontId="14" fillId="0" borderId="0" applyNumberFormat="0" applyFont="0" applyFill="0" applyBorder="0" applyAlignment="0" applyProtection="0"/>
    <xf numFmtId="0" fontId="79" fillId="33" borderId="65" applyNumberFormat="0" applyFont="0" applyAlignment="0" applyProtection="0"/>
    <xf numFmtId="0" fontId="88" fillId="23" borderId="66" applyNumberFormat="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67" applyNumberFormat="0" applyFill="0" applyAlignment="0" applyProtection="0"/>
    <xf numFmtId="0" fontId="93" fillId="0" borderId="68" applyNumberFormat="0" applyFill="0" applyAlignment="0" applyProtection="0"/>
    <xf numFmtId="0" fontId="94" fillId="0" borderId="69" applyNumberFormat="0" applyFill="0" applyAlignment="0" applyProtection="0"/>
    <xf numFmtId="0" fontId="94" fillId="0" borderId="0" applyNumberFormat="0" applyFill="0" applyBorder="0" applyAlignment="0" applyProtection="0"/>
    <xf numFmtId="0" fontId="95" fillId="0" borderId="70" applyNumberFormat="0" applyFill="0" applyAlignment="0" applyProtection="0"/>
    <xf numFmtId="0" fontId="96" fillId="34" borderId="0" applyNumberFormat="0" applyBorder="0" applyAlignment="0" applyProtection="0"/>
    <xf numFmtId="0" fontId="97" fillId="35" borderId="0" applyNumberFormat="0" applyBorder="0" applyAlignment="0" applyProtection="0"/>
  </cellStyleXfs>
  <cellXfs count="883">
    <xf numFmtId="0" fontId="0" fillId="0" borderId="0" xfId="0"/>
    <xf numFmtId="0" fontId="2" fillId="36" borderId="1" xfId="0" applyFont="1" applyFill="1" applyBorder="1" applyAlignment="1">
      <alignment horizontal="center" vertical="center" wrapText="1"/>
    </xf>
    <xf numFmtId="43" fontId="2" fillId="36" borderId="1" xfId="31" applyFont="1" applyFill="1" applyBorder="1" applyAlignment="1">
      <alignment horizontal="center" vertical="center" wrapText="1"/>
    </xf>
    <xf numFmtId="0" fontId="2" fillId="36" borderId="71" xfId="0" applyFont="1" applyFill="1" applyBorder="1" applyAlignment="1">
      <alignment horizontal="center" vertical="center" wrapText="1"/>
    </xf>
    <xf numFmtId="43" fontId="2" fillId="36" borderId="71" xfId="31" applyFont="1" applyFill="1" applyBorder="1" applyAlignment="1">
      <alignment horizontal="center" vertical="center" wrapText="1"/>
    </xf>
    <xf numFmtId="0" fontId="3" fillId="37" borderId="0" xfId="0" applyFont="1" applyFill="1" applyAlignment="1">
      <alignment horizontal="center" vertical="center" wrapText="1"/>
    </xf>
    <xf numFmtId="0" fontId="4" fillId="37" borderId="1" xfId="0" applyFont="1" applyFill="1" applyBorder="1" applyAlignment="1">
      <alignment horizontal="center" vertical="center" wrapText="1"/>
    </xf>
    <xf numFmtId="43" fontId="4" fillId="37" borderId="1" xfId="31" applyFont="1" applyFill="1" applyBorder="1" applyAlignment="1">
      <alignment horizontal="center" vertical="center" wrapText="1"/>
    </xf>
    <xf numFmtId="0" fontId="5" fillId="37" borderId="1" xfId="0" applyFont="1" applyFill="1" applyBorder="1" applyAlignment="1">
      <alignment horizontal="center" vertical="center" wrapText="1"/>
    </xf>
    <xf numFmtId="43" fontId="5" fillId="37" borderId="1" xfId="31" applyFont="1" applyFill="1" applyBorder="1" applyAlignment="1">
      <alignment horizontal="center" vertical="center" wrapText="1"/>
    </xf>
    <xf numFmtId="0" fontId="6" fillId="37" borderId="0" xfId="0" applyFont="1" applyFill="1" applyAlignment="1">
      <alignment horizontal="center" vertical="center" wrapText="1"/>
    </xf>
    <xf numFmtId="0" fontId="3" fillId="37" borderId="1" xfId="0" applyFont="1" applyFill="1" applyBorder="1" applyAlignment="1">
      <alignment horizontal="center" vertical="center" wrapText="1"/>
    </xf>
    <xf numFmtId="43" fontId="3" fillId="37" borderId="1" xfId="31" applyFont="1" applyFill="1" applyBorder="1" applyAlignment="1">
      <alignment horizontal="center" vertical="center" wrapText="1"/>
    </xf>
    <xf numFmtId="43" fontId="3" fillId="37" borderId="0" xfId="31" applyFont="1" applyFill="1" applyAlignment="1">
      <alignment horizontal="center" vertical="center" wrapText="1"/>
    </xf>
    <xf numFmtId="0" fontId="7" fillId="36" borderId="71" xfId="0" applyFont="1" applyFill="1" applyBorder="1" applyAlignment="1">
      <alignment horizontal="center" vertical="center" wrapText="1"/>
    </xf>
    <xf numFmtId="43" fontId="7" fillId="36" borderId="71" xfId="31" applyFont="1" applyFill="1" applyBorder="1" applyAlignment="1">
      <alignment horizontal="center" vertical="center" wrapText="1"/>
    </xf>
    <xf numFmtId="0" fontId="8" fillId="37" borderId="0" xfId="0" applyFont="1" applyFill="1" applyAlignment="1">
      <alignment horizontal="center" vertical="center" wrapText="1"/>
    </xf>
    <xf numFmtId="0" fontId="9" fillId="37" borderId="1" xfId="0" applyFont="1" applyFill="1" applyBorder="1" applyAlignment="1">
      <alignment horizontal="center" vertical="center" wrapText="1"/>
    </xf>
    <xf numFmtId="43" fontId="9" fillId="37" borderId="1" xfId="31" applyFont="1" applyFill="1" applyBorder="1" applyAlignment="1">
      <alignment horizontal="center" vertical="center" wrapText="1"/>
    </xf>
    <xf numFmtId="0" fontId="7" fillId="36" borderId="1" xfId="0" applyFont="1" applyFill="1" applyBorder="1" applyAlignment="1">
      <alignment horizontal="center" vertical="center" wrapText="1"/>
    </xf>
    <xf numFmtId="43" fontId="7" fillId="36" borderId="1" xfId="31" applyFont="1" applyFill="1" applyBorder="1" applyAlignment="1">
      <alignment horizontal="center" vertical="center" wrapText="1"/>
    </xf>
    <xf numFmtId="0" fontId="7" fillId="38" borderId="72" xfId="0" applyFont="1" applyFill="1" applyBorder="1" applyAlignment="1">
      <alignment horizontal="center" vertical="center" wrapText="1"/>
    </xf>
    <xf numFmtId="43" fontId="7" fillId="38" borderId="72" xfId="31" applyFont="1" applyFill="1" applyBorder="1" applyAlignment="1">
      <alignment horizontal="center" vertical="center" wrapText="1"/>
    </xf>
    <xf numFmtId="0" fontId="98" fillId="37" borderId="0" xfId="0" applyFont="1" applyFill="1" applyAlignment="1">
      <alignment horizontal="center" vertical="center" wrapText="1"/>
    </xf>
    <xf numFmtId="0" fontId="8" fillId="37" borderId="1" xfId="0" applyFont="1" applyFill="1" applyBorder="1" applyAlignment="1">
      <alignment horizontal="center" vertical="center" wrapText="1"/>
    </xf>
    <xf numFmtId="0" fontId="7" fillId="38" borderId="1" xfId="0" applyFont="1" applyFill="1" applyBorder="1" applyAlignment="1">
      <alignment horizontal="center" vertical="center" wrapText="1"/>
    </xf>
    <xf numFmtId="43" fontId="7" fillId="38" borderId="1" xfId="31" applyFont="1" applyFill="1" applyBorder="1" applyAlignment="1">
      <alignment horizontal="center" vertical="center" wrapText="1"/>
    </xf>
    <xf numFmtId="43" fontId="8" fillId="37" borderId="0" xfId="31" applyFont="1" applyFill="1" applyAlignment="1">
      <alignment horizontal="center" vertical="center" wrapText="1"/>
    </xf>
    <xf numFmtId="0" fontId="10" fillId="36" borderId="1" xfId="0" applyFont="1" applyFill="1" applyBorder="1" applyAlignment="1">
      <alignment horizontal="center" vertical="center" wrapText="1"/>
    </xf>
    <xf numFmtId="43" fontId="10" fillId="36" borderId="1" xfId="31" applyFont="1" applyFill="1" applyBorder="1" applyAlignment="1">
      <alignment horizontal="center" vertical="center" wrapText="1"/>
    </xf>
    <xf numFmtId="0" fontId="99" fillId="39" borderId="0" xfId="0" applyFont="1" applyFill="1"/>
    <xf numFmtId="0" fontId="11" fillId="37" borderId="1" xfId="0" applyFont="1" applyFill="1" applyBorder="1" applyAlignment="1">
      <alignment horizontal="center" vertical="center" wrapText="1"/>
    </xf>
    <xf numFmtId="43" fontId="11" fillId="37" borderId="1" xfId="31" applyFont="1" applyFill="1" applyBorder="1" applyAlignment="1">
      <alignment horizontal="center" vertical="center" wrapText="1"/>
    </xf>
    <xf numFmtId="0" fontId="11" fillId="37" borderId="0" xfId="0" applyFont="1" applyFill="1" applyAlignment="1">
      <alignment horizontal="center" vertical="center" wrapText="1"/>
    </xf>
    <xf numFmtId="43" fontId="11" fillId="37" borderId="0" xfId="31" applyFont="1" applyFill="1" applyBorder="1" applyAlignment="1">
      <alignment horizontal="center" vertical="center" wrapText="1"/>
    </xf>
    <xf numFmtId="43" fontId="99" fillId="39" borderId="0" xfId="31" applyFont="1" applyFill="1" applyBorder="1"/>
    <xf numFmtId="0" fontId="10" fillId="38" borderId="0" xfId="0" applyFont="1" applyFill="1" applyAlignment="1">
      <alignment horizontal="center" vertical="center" wrapText="1"/>
    </xf>
    <xf numFmtId="43" fontId="12" fillId="37" borderId="0" xfId="31" applyFont="1" applyFill="1" applyBorder="1" applyAlignment="1">
      <alignment horizontal="center" vertical="center" wrapText="1"/>
    </xf>
    <xf numFmtId="0" fontId="12" fillId="37" borderId="0" xfId="0" applyFont="1" applyFill="1" applyAlignment="1">
      <alignment horizontal="center" vertical="center" wrapText="1"/>
    </xf>
    <xf numFmtId="165" fontId="100" fillId="37" borderId="0" xfId="32" applyFont="1" applyFill="1" applyAlignment="1">
      <alignment horizontal="center" vertical="center" wrapText="1"/>
    </xf>
    <xf numFmtId="0" fontId="101" fillId="37" borderId="0" xfId="0" applyFont="1" applyFill="1" applyAlignment="1">
      <alignment horizontal="center" vertical="center" wrapText="1"/>
    </xf>
    <xf numFmtId="165" fontId="101" fillId="37" borderId="0" xfId="32" applyFont="1" applyFill="1" applyAlignment="1">
      <alignment horizontal="center" vertical="center" wrapText="1"/>
    </xf>
    <xf numFmtId="0" fontId="102" fillId="37" borderId="1" xfId="0" applyFont="1" applyFill="1" applyBorder="1" applyAlignment="1">
      <alignment horizontal="center" vertical="center" wrapText="1"/>
    </xf>
    <xf numFmtId="0" fontId="102" fillId="37" borderId="4" xfId="0" applyFont="1" applyFill="1" applyBorder="1" applyAlignment="1">
      <alignment horizontal="center" vertical="center" wrapText="1"/>
    </xf>
    <xf numFmtId="4" fontId="103" fillId="37" borderId="4" xfId="0" applyNumberFormat="1" applyFont="1" applyFill="1" applyBorder="1" applyAlignment="1">
      <alignment horizontal="center" vertical="center" wrapText="1"/>
    </xf>
    <xf numFmtId="4" fontId="102" fillId="37" borderId="4" xfId="0" applyNumberFormat="1" applyFont="1" applyFill="1" applyBorder="1" applyAlignment="1">
      <alignment horizontal="center" vertical="center" wrapText="1"/>
    </xf>
    <xf numFmtId="0" fontId="102" fillId="37" borderId="0" xfId="0" applyFont="1" applyFill="1" applyAlignment="1">
      <alignment horizontal="center" vertical="center" wrapText="1"/>
    </xf>
    <xf numFmtId="0" fontId="101" fillId="37" borderId="1" xfId="0" applyFont="1" applyFill="1" applyBorder="1" applyAlignment="1">
      <alignment horizontal="center" vertical="center" wrapText="1"/>
    </xf>
    <xf numFmtId="165" fontId="101" fillId="37" borderId="1" xfId="32" applyFont="1" applyFill="1" applyBorder="1" applyAlignment="1">
      <alignment horizontal="center" vertical="center" wrapText="1"/>
    </xf>
    <xf numFmtId="0" fontId="104" fillId="37" borderId="1" xfId="0" applyFont="1" applyFill="1" applyBorder="1" applyAlignment="1">
      <alignment horizontal="center" vertical="center" wrapText="1"/>
    </xf>
    <xf numFmtId="165" fontId="104" fillId="37" borderId="1" xfId="32" applyFont="1" applyFill="1" applyBorder="1" applyAlignment="1">
      <alignment horizontal="center" vertical="center" wrapText="1"/>
    </xf>
    <xf numFmtId="0" fontId="105" fillId="37" borderId="1" xfId="0" applyFont="1" applyFill="1" applyBorder="1" applyAlignment="1">
      <alignment horizontal="center" vertical="center" wrapText="1"/>
    </xf>
    <xf numFmtId="0" fontId="100" fillId="37" borderId="0" xfId="0" applyFont="1" applyFill="1" applyAlignment="1">
      <alignment horizontal="center" vertical="center" wrapText="1"/>
    </xf>
    <xf numFmtId="4" fontId="100" fillId="37" borderId="0" xfId="0" applyNumberFormat="1" applyFont="1" applyFill="1" applyAlignment="1">
      <alignment horizontal="center" vertical="center" wrapText="1"/>
    </xf>
    <xf numFmtId="179" fontId="13" fillId="0" borderId="1" xfId="0" applyNumberFormat="1" applyFont="1" applyBorder="1" applyAlignment="1">
      <alignment horizontal="center" vertical="center" wrapText="1"/>
    </xf>
    <xf numFmtId="0" fontId="100" fillId="37" borderId="1" xfId="0" applyFont="1" applyFill="1" applyBorder="1" applyAlignment="1">
      <alignment horizontal="center" vertical="center" wrapText="1"/>
    </xf>
    <xf numFmtId="165" fontId="101" fillId="37" borderId="1" xfId="0" applyNumberFormat="1" applyFont="1" applyFill="1" applyBorder="1" applyAlignment="1">
      <alignment horizontal="center" vertical="center" wrapText="1"/>
    </xf>
    <xf numFmtId="165" fontId="104" fillId="37" borderId="1" xfId="0" applyNumberFormat="1" applyFont="1" applyFill="1" applyBorder="1" applyAlignment="1">
      <alignment horizontal="center" vertical="center" wrapText="1"/>
    </xf>
    <xf numFmtId="4" fontId="101" fillId="37" borderId="1" xfId="0" applyNumberFormat="1" applyFont="1" applyFill="1" applyBorder="1" applyAlignment="1">
      <alignment horizontal="center" vertical="center" wrapText="1"/>
    </xf>
    <xf numFmtId="165" fontId="102" fillId="37" borderId="1" xfId="32" applyFont="1" applyFill="1" applyBorder="1" applyAlignment="1">
      <alignment horizontal="center" vertical="center" wrapText="1"/>
    </xf>
    <xf numFmtId="165" fontId="100" fillId="37" borderId="1" xfId="0" applyNumberFormat="1" applyFont="1" applyFill="1" applyBorder="1" applyAlignment="1">
      <alignment horizontal="center" vertical="center" wrapText="1"/>
    </xf>
    <xf numFmtId="165" fontId="106" fillId="37" borderId="1" xfId="0" applyNumberFormat="1" applyFont="1" applyFill="1" applyBorder="1" applyAlignment="1">
      <alignment horizontal="center" vertical="center" wrapText="1"/>
    </xf>
    <xf numFmtId="4" fontId="101" fillId="37" borderId="0" xfId="0" applyNumberFormat="1" applyFont="1" applyFill="1" applyAlignment="1">
      <alignment horizontal="center" vertical="center" wrapText="1"/>
    </xf>
    <xf numFmtId="0" fontId="15" fillId="2" borderId="0" xfId="37" applyFont="1" applyFill="1" applyAlignment="1">
      <alignment horizontal="left"/>
    </xf>
    <xf numFmtId="49" fontId="18" fillId="2" borderId="3" xfId="37" applyNumberFormat="1" applyFont="1" applyFill="1" applyBorder="1" applyAlignment="1">
      <alignment horizontal="center" vertical="center" wrapText="1"/>
    </xf>
    <xf numFmtId="0" fontId="19" fillId="2" borderId="0" xfId="37" applyFont="1" applyFill="1" applyAlignment="1">
      <alignment horizontal="left" vertical="center"/>
    </xf>
    <xf numFmtId="0" fontId="19" fillId="2" borderId="0" xfId="37" applyFont="1" applyFill="1" applyAlignment="1">
      <alignment horizontal="left" vertical="center" wrapText="1"/>
    </xf>
    <xf numFmtId="1" fontId="19" fillId="2" borderId="3" xfId="37" applyNumberFormat="1" applyFont="1" applyFill="1" applyBorder="1" applyAlignment="1">
      <alignment horizontal="right" vertical="center"/>
    </xf>
    <xf numFmtId="0" fontId="19" fillId="2" borderId="3" xfId="37" applyFont="1" applyFill="1" applyBorder="1" applyAlignment="1">
      <alignment horizontal="left" vertical="center" wrapText="1"/>
    </xf>
    <xf numFmtId="180" fontId="19" fillId="2" borderId="3" xfId="37" applyNumberFormat="1" applyFont="1" applyFill="1" applyBorder="1" applyAlignment="1">
      <alignment horizontal="right" vertical="center"/>
    </xf>
    <xf numFmtId="180" fontId="18" fillId="2" borderId="3" xfId="37" applyNumberFormat="1" applyFont="1" applyFill="1" applyBorder="1" applyAlignment="1">
      <alignment horizontal="right" vertical="center"/>
    </xf>
    <xf numFmtId="180" fontId="20" fillId="3" borderId="3" xfId="37" applyNumberFormat="1" applyFont="1" applyFill="1" applyBorder="1" applyAlignment="1">
      <alignment horizontal="right" vertical="center"/>
    </xf>
    <xf numFmtId="0" fontId="14" fillId="0" borderId="0" xfId="37"/>
    <xf numFmtId="0" fontId="18" fillId="2" borderId="3" xfId="37" applyFont="1" applyFill="1" applyBorder="1" applyAlignment="1">
      <alignment horizontal="center" vertical="center" wrapText="1"/>
    </xf>
    <xf numFmtId="0" fontId="18" fillId="2" borderId="0" xfId="37" applyFont="1" applyFill="1" applyAlignment="1">
      <alignment horizontal="center" vertical="center" wrapText="1"/>
    </xf>
    <xf numFmtId="0" fontId="18" fillId="2" borderId="5" xfId="37" applyFont="1" applyFill="1" applyBorder="1" applyAlignment="1">
      <alignment horizontal="center" vertical="center" wrapText="1"/>
    </xf>
    <xf numFmtId="0" fontId="18" fillId="2" borderId="6" xfId="37" applyFont="1" applyFill="1" applyBorder="1" applyAlignment="1">
      <alignment horizontal="center" vertical="center" wrapText="1"/>
    </xf>
    <xf numFmtId="49" fontId="18" fillId="2" borderId="6" xfId="37" applyNumberFormat="1" applyFont="1" applyFill="1" applyBorder="1" applyAlignment="1">
      <alignment horizontal="left" vertical="center" wrapText="1"/>
    </xf>
    <xf numFmtId="39" fontId="18" fillId="2" borderId="6" xfId="37" applyNumberFormat="1" applyFont="1" applyFill="1" applyBorder="1" applyAlignment="1">
      <alignment horizontal="right" vertical="center" wrapText="1"/>
    </xf>
    <xf numFmtId="39" fontId="18" fillId="2" borderId="7" xfId="37" applyNumberFormat="1" applyFont="1" applyFill="1" applyBorder="1" applyAlignment="1">
      <alignment horizontal="right" vertical="center" wrapText="1"/>
    </xf>
    <xf numFmtId="49" fontId="18" fillId="2" borderId="8" xfId="37" applyNumberFormat="1" applyFont="1" applyFill="1" applyBorder="1" applyAlignment="1">
      <alignment horizontal="center" vertical="center" wrapText="1"/>
    </xf>
    <xf numFmtId="0" fontId="18" fillId="2" borderId="9" xfId="37" applyFont="1" applyFill="1" applyBorder="1" applyAlignment="1">
      <alignment horizontal="left" vertical="center" wrapText="1"/>
    </xf>
    <xf numFmtId="49" fontId="18" fillId="2" borderId="9" xfId="37" applyNumberFormat="1" applyFont="1" applyFill="1" applyBorder="1" applyAlignment="1">
      <alignment horizontal="left" vertical="center" wrapText="1"/>
    </xf>
    <xf numFmtId="0" fontId="19" fillId="2" borderId="10" xfId="37" applyFont="1" applyFill="1" applyBorder="1" applyAlignment="1">
      <alignment horizontal="left" vertical="center"/>
    </xf>
    <xf numFmtId="49" fontId="19" fillId="2" borderId="0" xfId="37" applyNumberFormat="1" applyFont="1" applyFill="1" applyAlignment="1">
      <alignment horizontal="left" vertical="center"/>
    </xf>
    <xf numFmtId="39" fontId="19" fillId="2" borderId="0" xfId="37" applyNumberFormat="1" applyFont="1" applyFill="1" applyAlignment="1">
      <alignment horizontal="right" vertical="center"/>
    </xf>
    <xf numFmtId="39" fontId="19" fillId="2" borderId="11" xfId="37" applyNumberFormat="1" applyFont="1" applyFill="1" applyBorder="1" applyAlignment="1">
      <alignment horizontal="right" vertical="center"/>
    </xf>
    <xf numFmtId="0" fontId="18" fillId="2" borderId="5" xfId="37" applyFont="1" applyFill="1" applyBorder="1" applyAlignment="1">
      <alignment horizontal="left" vertical="center"/>
    </xf>
    <xf numFmtId="0" fontId="18" fillId="2" borderId="6" xfId="37" applyFont="1" applyFill="1" applyBorder="1" applyAlignment="1">
      <alignment horizontal="left" vertical="center" wrapText="1"/>
    </xf>
    <xf numFmtId="39" fontId="18" fillId="2" borderId="6" xfId="37" applyNumberFormat="1" applyFont="1" applyFill="1" applyBorder="1" applyAlignment="1">
      <alignment horizontal="right" vertical="center"/>
    </xf>
    <xf numFmtId="39" fontId="18" fillId="2" borderId="7" xfId="37" applyNumberFormat="1" applyFont="1" applyFill="1" applyBorder="1" applyAlignment="1">
      <alignment horizontal="right" vertical="center"/>
    </xf>
    <xf numFmtId="0" fontId="18" fillId="2" borderId="0" xfId="37" applyFont="1" applyFill="1" applyAlignment="1">
      <alignment horizontal="left" vertical="center"/>
    </xf>
    <xf numFmtId="0" fontId="18" fillId="2" borderId="0" xfId="37" applyFont="1" applyFill="1" applyAlignment="1">
      <alignment horizontal="left" vertical="center" wrapText="1"/>
    </xf>
    <xf numFmtId="0" fontId="18" fillId="3" borderId="5" xfId="37" applyFont="1" applyFill="1" applyBorder="1" applyAlignment="1">
      <alignment horizontal="center" vertical="center" wrapText="1"/>
    </xf>
    <xf numFmtId="49" fontId="18" fillId="3" borderId="6" xfId="37" applyNumberFormat="1" applyFont="1" applyFill="1" applyBorder="1" applyAlignment="1">
      <alignment horizontal="left" vertical="center" wrapText="1"/>
    </xf>
    <xf numFmtId="39" fontId="18" fillId="3" borderId="6" xfId="37" applyNumberFormat="1" applyFont="1" applyFill="1" applyBorder="1" applyAlignment="1">
      <alignment horizontal="right" vertical="center" wrapText="1"/>
    </xf>
    <xf numFmtId="39" fontId="18" fillId="3" borderId="7" xfId="37" applyNumberFormat="1" applyFont="1" applyFill="1" applyBorder="1" applyAlignment="1">
      <alignment horizontal="right" vertical="center" wrapText="1"/>
    </xf>
    <xf numFmtId="49" fontId="18" fillId="2" borderId="6" xfId="37" applyNumberFormat="1" applyFont="1" applyFill="1" applyBorder="1" applyAlignment="1">
      <alignment horizontal="left" vertical="center"/>
    </xf>
    <xf numFmtId="4" fontId="18" fillId="2" borderId="6" xfId="37" applyNumberFormat="1" applyFont="1" applyFill="1" applyBorder="1" applyAlignment="1">
      <alignment horizontal="right" vertical="center" wrapText="1"/>
    </xf>
    <xf numFmtId="4" fontId="18" fillId="2" borderId="7" xfId="37" applyNumberFormat="1" applyFont="1" applyFill="1" applyBorder="1" applyAlignment="1">
      <alignment horizontal="right" vertical="center" wrapText="1"/>
    </xf>
    <xf numFmtId="49" fontId="18" fillId="2" borderId="5" xfId="37" applyNumberFormat="1" applyFont="1" applyFill="1" applyBorder="1" applyAlignment="1">
      <alignment horizontal="left" vertical="center" wrapText="1"/>
    </xf>
    <xf numFmtId="49" fontId="18" fillId="2" borderId="5" xfId="37" applyNumberFormat="1" applyFont="1" applyFill="1" applyBorder="1" applyAlignment="1">
      <alignment horizontal="center" vertical="center" wrapText="1"/>
    </xf>
    <xf numFmtId="0" fontId="18" fillId="2" borderId="9" xfId="37" applyFont="1" applyFill="1" applyBorder="1" applyAlignment="1">
      <alignment horizontal="center" vertical="center" wrapText="1"/>
    </xf>
    <xf numFmtId="49" fontId="19" fillId="2" borderId="3" xfId="37" applyNumberFormat="1" applyFont="1" applyFill="1" applyBorder="1" applyAlignment="1">
      <alignment horizontal="center" vertical="center" wrapText="1"/>
    </xf>
    <xf numFmtId="1" fontId="19" fillId="2" borderId="5" xfId="37" applyNumberFormat="1" applyFont="1" applyFill="1" applyBorder="1" applyAlignment="1">
      <alignment horizontal="center" vertical="center" wrapText="1"/>
    </xf>
    <xf numFmtId="0" fontId="19" fillId="2" borderId="6" xfId="37" applyFont="1" applyFill="1" applyBorder="1" applyAlignment="1">
      <alignment horizontal="left" vertical="top" wrapText="1"/>
    </xf>
    <xf numFmtId="39" fontId="19" fillId="2" borderId="6" xfId="37" applyNumberFormat="1" applyFont="1" applyFill="1" applyBorder="1" applyAlignment="1">
      <alignment horizontal="right" vertical="center" wrapText="1"/>
    </xf>
    <xf numFmtId="39" fontId="19" fillId="2" borderId="7" xfId="37" applyNumberFormat="1" applyFont="1" applyFill="1" applyBorder="1" applyAlignment="1">
      <alignment horizontal="right" vertical="center" wrapText="1"/>
    </xf>
    <xf numFmtId="49" fontId="19" fillId="2" borderId="6" xfId="37" applyNumberFormat="1" applyFont="1" applyFill="1" applyBorder="1" applyAlignment="1">
      <alignment horizontal="left" vertical="top" wrapText="1"/>
    </xf>
    <xf numFmtId="39" fontId="17" fillId="4" borderId="6" xfId="37" applyNumberFormat="1" applyFont="1" applyFill="1" applyBorder="1" applyAlignment="1">
      <alignment horizontal="right" vertical="center" wrapText="1"/>
    </xf>
    <xf numFmtId="39" fontId="17" fillId="4" borderId="7" xfId="37" applyNumberFormat="1" applyFont="1" applyFill="1" applyBorder="1" applyAlignment="1">
      <alignment horizontal="right" vertical="center" wrapText="1"/>
    </xf>
    <xf numFmtId="39" fontId="20" fillId="3" borderId="6" xfId="37" applyNumberFormat="1" applyFont="1" applyFill="1" applyBorder="1" applyAlignment="1">
      <alignment horizontal="right" vertical="center" wrapText="1"/>
    </xf>
    <xf numFmtId="39" fontId="20" fillId="3" borderId="7" xfId="37" applyNumberFormat="1" applyFont="1" applyFill="1" applyBorder="1" applyAlignment="1">
      <alignment horizontal="right" vertical="center" wrapText="1"/>
    </xf>
    <xf numFmtId="0" fontId="18" fillId="2" borderId="8" xfId="37" applyFont="1" applyFill="1" applyBorder="1" applyAlignment="1">
      <alignment horizontal="center" vertical="center" wrapText="1"/>
    </xf>
    <xf numFmtId="0" fontId="18" fillId="2" borderId="9" xfId="37" applyFont="1" applyFill="1" applyBorder="1" applyAlignment="1">
      <alignment horizontal="right" vertical="center" wrapText="1"/>
    </xf>
    <xf numFmtId="180" fontId="18" fillId="2" borderId="9" xfId="37" applyNumberFormat="1" applyFont="1" applyFill="1" applyBorder="1" applyAlignment="1">
      <alignment horizontal="right" vertical="center" wrapText="1"/>
    </xf>
    <xf numFmtId="180" fontId="18" fillId="2" borderId="12" xfId="37" applyNumberFormat="1" applyFont="1" applyFill="1" applyBorder="1" applyAlignment="1">
      <alignment horizontal="right" vertical="center" wrapText="1"/>
    </xf>
    <xf numFmtId="0" fontId="18" fillId="2" borderId="10" xfId="37" applyFont="1" applyFill="1" applyBorder="1" applyAlignment="1">
      <alignment horizontal="center" vertical="center" wrapText="1"/>
    </xf>
    <xf numFmtId="49" fontId="18" fillId="2" borderId="0" xfId="37" applyNumberFormat="1" applyFont="1" applyFill="1" applyAlignment="1">
      <alignment horizontal="left" vertical="center" wrapText="1"/>
    </xf>
    <xf numFmtId="0" fontId="18" fillId="2" borderId="0" xfId="37" applyFont="1" applyFill="1" applyAlignment="1">
      <alignment horizontal="right" vertical="center" wrapText="1"/>
    </xf>
    <xf numFmtId="180" fontId="18" fillId="2" borderId="0" xfId="37" applyNumberFormat="1" applyFont="1" applyFill="1" applyAlignment="1">
      <alignment horizontal="right" vertical="center" wrapText="1"/>
    </xf>
    <xf numFmtId="180" fontId="18" fillId="2" borderId="11" xfId="37" applyNumberFormat="1" applyFont="1" applyFill="1" applyBorder="1" applyAlignment="1">
      <alignment horizontal="right" vertical="center" wrapText="1"/>
    </xf>
    <xf numFmtId="0" fontId="18" fillId="2" borderId="13" xfId="37" applyFont="1" applyFill="1" applyBorder="1" applyAlignment="1">
      <alignment horizontal="center" vertical="center" wrapText="1"/>
    </xf>
    <xf numFmtId="49" fontId="18" fillId="2" borderId="14" xfId="37" applyNumberFormat="1" applyFont="1" applyFill="1" applyBorder="1" applyAlignment="1">
      <alignment horizontal="left" vertical="center" wrapText="1"/>
    </xf>
    <xf numFmtId="0" fontId="18" fillId="2" borderId="14" xfId="37" applyFont="1" applyFill="1" applyBorder="1" applyAlignment="1">
      <alignment horizontal="left" vertical="center" wrapText="1"/>
    </xf>
    <xf numFmtId="180" fontId="18" fillId="2" borderId="14" xfId="37" applyNumberFormat="1" applyFont="1" applyFill="1" applyBorder="1" applyAlignment="1">
      <alignment horizontal="right" vertical="center" wrapText="1"/>
    </xf>
    <xf numFmtId="0" fontId="18" fillId="2" borderId="15" xfId="37" applyFont="1" applyFill="1" applyBorder="1" applyAlignment="1">
      <alignment horizontal="left" vertical="center" wrapText="1"/>
    </xf>
    <xf numFmtId="49" fontId="19" fillId="2" borderId="5" xfId="37" applyNumberFormat="1" applyFont="1" applyFill="1" applyBorder="1" applyAlignment="1">
      <alignment horizontal="center" vertical="center"/>
    </xf>
    <xf numFmtId="180" fontId="19" fillId="2" borderId="6" xfId="37" applyNumberFormat="1" applyFont="1" applyFill="1" applyBorder="1" applyAlignment="1">
      <alignment horizontal="right" vertical="center"/>
    </xf>
    <xf numFmtId="180" fontId="19" fillId="2" borderId="7" xfId="37" applyNumberFormat="1" applyFont="1" applyFill="1" applyBorder="1" applyAlignment="1">
      <alignment horizontal="right" vertical="center"/>
    </xf>
    <xf numFmtId="180" fontId="18" fillId="3" borderId="6" xfId="37" applyNumberFormat="1" applyFont="1" applyFill="1" applyBorder="1" applyAlignment="1">
      <alignment horizontal="right" vertical="center"/>
    </xf>
    <xf numFmtId="180" fontId="18" fillId="3" borderId="7" xfId="37" applyNumberFormat="1" applyFont="1" applyFill="1" applyBorder="1" applyAlignment="1">
      <alignment horizontal="right" vertical="center"/>
    </xf>
    <xf numFmtId="180" fontId="18" fillId="2" borderId="6" xfId="37" applyNumberFormat="1" applyFont="1" applyFill="1" applyBorder="1" applyAlignment="1">
      <alignment horizontal="right" vertical="center" wrapText="1"/>
    </xf>
    <xf numFmtId="180" fontId="18" fillId="2" borderId="7" xfId="37" applyNumberFormat="1" applyFont="1" applyFill="1" applyBorder="1" applyAlignment="1">
      <alignment horizontal="right" vertical="center" wrapText="1"/>
    </xf>
    <xf numFmtId="0" fontId="19" fillId="2" borderId="0" xfId="37" applyFont="1" applyFill="1" applyAlignment="1">
      <alignment horizontal="center" vertical="center"/>
    </xf>
    <xf numFmtId="180" fontId="18" fillId="2" borderId="6" xfId="37" applyNumberFormat="1" applyFont="1" applyFill="1" applyBorder="1" applyAlignment="1">
      <alignment horizontal="right" vertical="center"/>
    </xf>
    <xf numFmtId="180" fontId="18" fillId="2" borderId="7" xfId="37" applyNumberFormat="1" applyFont="1" applyFill="1" applyBorder="1" applyAlignment="1">
      <alignment horizontal="right" vertical="center"/>
    </xf>
    <xf numFmtId="49" fontId="21" fillId="2" borderId="0" xfId="37" applyNumberFormat="1" applyFont="1" applyFill="1" applyAlignment="1">
      <alignment horizontal="left" vertical="center"/>
    </xf>
    <xf numFmtId="0" fontId="22" fillId="2" borderId="0" xfId="37" applyFont="1" applyFill="1" applyAlignment="1">
      <alignment horizontal="left"/>
    </xf>
    <xf numFmtId="0" fontId="23" fillId="0" borderId="0" xfId="37" applyFont="1" applyAlignment="1">
      <alignment horizontal="center" vertical="center"/>
    </xf>
    <xf numFmtId="181" fontId="23" fillId="0" borderId="0" xfId="33" applyNumberFormat="1" applyFont="1" applyAlignment="1">
      <alignment horizontal="center" vertical="center"/>
    </xf>
    <xf numFmtId="0" fontId="22" fillId="2" borderId="0" xfId="37" applyFont="1" applyFill="1" applyAlignment="1">
      <alignment horizontal="center" vertical="center"/>
    </xf>
    <xf numFmtId="49" fontId="25" fillId="0" borderId="1" xfId="37" applyNumberFormat="1" applyFont="1" applyFill="1" applyBorder="1" applyAlignment="1">
      <alignment horizontal="center" vertical="center" wrapText="1"/>
    </xf>
    <xf numFmtId="181" fontId="25" fillId="0" borderId="1" xfId="33" applyNumberFormat="1" applyFont="1" applyFill="1" applyBorder="1" applyAlignment="1">
      <alignment horizontal="center" vertical="center" wrapText="1"/>
    </xf>
    <xf numFmtId="0" fontId="22" fillId="0" borderId="0" xfId="37" applyFont="1" applyFill="1" applyAlignment="1">
      <alignment horizontal="center" vertical="center"/>
    </xf>
    <xf numFmtId="1" fontId="22" fillId="0" borderId="1" xfId="37" applyNumberFormat="1" applyFont="1" applyFill="1" applyBorder="1" applyAlignment="1">
      <alignment horizontal="center" vertical="center"/>
    </xf>
    <xf numFmtId="49" fontId="22" fillId="0" borderId="1" xfId="37" applyNumberFormat="1" applyFont="1" applyFill="1" applyBorder="1" applyAlignment="1">
      <alignment horizontal="center" vertical="center" wrapText="1"/>
    </xf>
    <xf numFmtId="4" fontId="22" fillId="0" borderId="1" xfId="33" applyNumberFormat="1" applyFont="1" applyFill="1" applyBorder="1" applyAlignment="1">
      <alignment horizontal="center" vertical="center"/>
    </xf>
    <xf numFmtId="0" fontId="22" fillId="0" borderId="1" xfId="37" applyFont="1" applyFill="1" applyBorder="1" applyAlignment="1">
      <alignment horizontal="center" vertical="center" wrapText="1"/>
    </xf>
    <xf numFmtId="1" fontId="22" fillId="0" borderId="1" xfId="37" applyNumberFormat="1" applyFont="1" applyFill="1" applyBorder="1" applyAlignment="1">
      <alignment horizontal="center" vertical="center" wrapText="1"/>
    </xf>
    <xf numFmtId="49" fontId="26" fillId="0" borderId="1" xfId="37" applyNumberFormat="1" applyFont="1" applyFill="1" applyBorder="1" applyAlignment="1">
      <alignment horizontal="center" vertical="center" wrapText="1"/>
    </xf>
    <xf numFmtId="1" fontId="26" fillId="0" borderId="1" xfId="37" applyNumberFormat="1" applyFont="1" applyFill="1" applyBorder="1" applyAlignment="1">
      <alignment horizontal="center" vertical="center"/>
    </xf>
    <xf numFmtId="4" fontId="26" fillId="0" borderId="1" xfId="33" applyNumberFormat="1" applyFont="1" applyFill="1" applyBorder="1" applyAlignment="1">
      <alignment horizontal="center" vertical="center"/>
    </xf>
    <xf numFmtId="1" fontId="26" fillId="0" borderId="1" xfId="37" applyNumberFormat="1" applyFont="1" applyFill="1" applyBorder="1" applyAlignment="1">
      <alignment horizontal="center" vertical="center" wrapText="1"/>
    </xf>
    <xf numFmtId="0" fontId="27" fillId="0" borderId="0" xfId="37" applyFont="1" applyFill="1" applyAlignment="1">
      <alignment horizontal="center" vertical="center"/>
    </xf>
    <xf numFmtId="1" fontId="28" fillId="0" borderId="1" xfId="37" applyNumberFormat="1" applyFont="1" applyFill="1" applyBorder="1" applyAlignment="1">
      <alignment horizontal="center" vertical="center"/>
    </xf>
    <xf numFmtId="4" fontId="28" fillId="0" borderId="1" xfId="33" applyNumberFormat="1" applyFont="1" applyFill="1" applyBorder="1" applyAlignment="1">
      <alignment horizontal="center" vertical="center"/>
    </xf>
    <xf numFmtId="0" fontId="26" fillId="0" borderId="1" xfId="37" applyFont="1" applyFill="1" applyBorder="1" applyAlignment="1">
      <alignment horizontal="center" vertical="center"/>
    </xf>
    <xf numFmtId="0" fontId="26" fillId="0" borderId="1" xfId="37" applyFont="1" applyFill="1" applyBorder="1" applyAlignment="1">
      <alignment horizontal="center" vertical="center" wrapText="1"/>
    </xf>
    <xf numFmtId="0" fontId="23" fillId="0" borderId="0" xfId="37" applyFont="1" applyFill="1" applyAlignment="1">
      <alignment horizontal="center" vertical="center"/>
    </xf>
    <xf numFmtId="181" fontId="26" fillId="0" borderId="16" xfId="33" applyNumberFormat="1" applyFont="1" applyFill="1" applyBorder="1" applyAlignment="1">
      <alignment horizontal="center" vertical="center"/>
    </xf>
    <xf numFmtId="49" fontId="21" fillId="0" borderId="0" xfId="37" applyNumberFormat="1" applyFont="1" applyFill="1" applyAlignment="1">
      <alignment horizontal="left" vertical="center"/>
    </xf>
    <xf numFmtId="0" fontId="22" fillId="0" borderId="0" xfId="37" applyFont="1" applyFill="1" applyAlignment="1">
      <alignment horizontal="left"/>
    </xf>
    <xf numFmtId="1" fontId="22" fillId="0" borderId="1" xfId="37" applyNumberFormat="1" applyFont="1" applyFill="1" applyBorder="1" applyAlignment="1">
      <alignment horizontal="right"/>
    </xf>
    <xf numFmtId="4" fontId="22" fillId="0" borderId="1" xfId="37" applyNumberFormat="1" applyFont="1" applyFill="1" applyBorder="1" applyAlignment="1">
      <alignment horizontal="right"/>
    </xf>
    <xf numFmtId="0" fontId="23" fillId="0" borderId="1" xfId="37" applyFont="1" applyFill="1" applyBorder="1"/>
    <xf numFmtId="0" fontId="29" fillId="0" borderId="1" xfId="37" applyFont="1" applyFill="1" applyBorder="1" applyAlignment="1">
      <alignment horizontal="center"/>
    </xf>
    <xf numFmtId="4" fontId="29" fillId="0" borderId="1" xfId="37" applyNumberFormat="1" applyFont="1" applyFill="1" applyBorder="1" applyAlignment="1">
      <alignment horizontal="center"/>
    </xf>
    <xf numFmtId="0" fontId="1" fillId="37" borderId="0" xfId="37" applyFont="1" applyFill="1"/>
    <xf numFmtId="0" fontId="1" fillId="37" borderId="0" xfId="37" applyFont="1" applyFill="1" applyAlignment="1">
      <alignment wrapText="1"/>
    </xf>
    <xf numFmtId="0" fontId="30" fillId="37" borderId="0" xfId="37" applyFont="1" applyFill="1" applyAlignment="1">
      <alignment horizontal="right"/>
    </xf>
    <xf numFmtId="0" fontId="31" fillId="40" borderId="0" xfId="37" applyFont="1" applyFill="1" applyAlignment="1">
      <alignment horizontal="left"/>
    </xf>
    <xf numFmtId="0" fontId="32" fillId="40" borderId="0" xfId="37" applyFont="1" applyFill="1" applyAlignment="1">
      <alignment horizontal="center" vertical="center"/>
    </xf>
    <xf numFmtId="0" fontId="32" fillId="40" borderId="1" xfId="37" applyFont="1" applyFill="1" applyBorder="1" applyAlignment="1">
      <alignment horizontal="center" vertical="center" wrapText="1"/>
    </xf>
    <xf numFmtId="49" fontId="32" fillId="40" borderId="1" xfId="37" applyNumberFormat="1" applyFont="1" applyFill="1" applyBorder="1" applyAlignment="1">
      <alignment horizontal="center" vertical="center" wrapText="1"/>
    </xf>
    <xf numFmtId="49" fontId="32" fillId="40" borderId="4" xfId="37" applyNumberFormat="1" applyFont="1" applyFill="1" applyBorder="1" applyAlignment="1">
      <alignment horizontal="center" vertical="center" wrapText="1"/>
    </xf>
    <xf numFmtId="49" fontId="32" fillId="40" borderId="14" xfId="37" applyNumberFormat="1" applyFont="1" applyFill="1" applyBorder="1" applyAlignment="1">
      <alignment horizontal="center" vertical="center" wrapText="1"/>
    </xf>
    <xf numFmtId="49" fontId="32" fillId="40" borderId="17" xfId="37" applyNumberFormat="1" applyFont="1" applyFill="1" applyBorder="1" applyAlignment="1">
      <alignment horizontal="center" vertical="center" wrapText="1"/>
    </xf>
    <xf numFmtId="0" fontId="31" fillId="40" borderId="0" xfId="37" applyFont="1" applyFill="1" applyAlignment="1">
      <alignment horizontal="left" wrapText="1"/>
    </xf>
    <xf numFmtId="0" fontId="31" fillId="40" borderId="18" xfId="37" applyFont="1" applyFill="1" applyBorder="1" applyAlignment="1">
      <alignment horizontal="left"/>
    </xf>
    <xf numFmtId="0" fontId="32" fillId="40" borderId="0" xfId="37" applyFont="1" applyFill="1" applyAlignment="1">
      <alignment horizontal="left"/>
    </xf>
    <xf numFmtId="49" fontId="32" fillId="40" borderId="19" xfId="37" applyNumberFormat="1" applyFont="1" applyFill="1" applyBorder="1" applyAlignment="1">
      <alignment vertical="center" wrapText="1"/>
    </xf>
    <xf numFmtId="4" fontId="31" fillId="40" borderId="20" xfId="37" applyNumberFormat="1" applyFont="1" applyFill="1" applyBorder="1" applyAlignment="1">
      <alignment vertical="center"/>
    </xf>
    <xf numFmtId="4" fontId="31" fillId="40" borderId="21" xfId="37" applyNumberFormat="1" applyFont="1" applyFill="1" applyBorder="1" applyAlignment="1">
      <alignment vertical="center"/>
    </xf>
    <xf numFmtId="49" fontId="32" fillId="40" borderId="0" xfId="37" applyNumberFormat="1" applyFont="1" applyFill="1" applyAlignment="1">
      <alignment vertical="center" wrapText="1"/>
    </xf>
    <xf numFmtId="4" fontId="31" fillId="40" borderId="22" xfId="37" applyNumberFormat="1" applyFont="1" applyFill="1" applyBorder="1" applyAlignment="1">
      <alignment vertical="center"/>
    </xf>
    <xf numFmtId="4" fontId="31" fillId="40" borderId="18" xfId="37" applyNumberFormat="1" applyFont="1" applyFill="1" applyBorder="1" applyAlignment="1">
      <alignment vertical="center"/>
    </xf>
    <xf numFmtId="49" fontId="32" fillId="40" borderId="23" xfId="37" applyNumberFormat="1" applyFont="1" applyFill="1" applyBorder="1" applyAlignment="1">
      <alignment vertical="center" wrapText="1"/>
    </xf>
    <xf numFmtId="4" fontId="31" fillId="40" borderId="24" xfId="37" applyNumberFormat="1" applyFont="1" applyFill="1" applyBorder="1" applyAlignment="1">
      <alignment vertical="center"/>
    </xf>
    <xf numFmtId="0" fontId="31" fillId="40" borderId="25" xfId="37" applyFont="1" applyFill="1" applyBorder="1" applyAlignment="1">
      <alignment horizontal="right" vertical="center"/>
    </xf>
    <xf numFmtId="0" fontId="31" fillId="40" borderId="26" xfId="37" applyFont="1" applyFill="1" applyBorder="1" applyAlignment="1">
      <alignment horizontal="left" vertical="center"/>
    </xf>
    <xf numFmtId="0" fontId="31" fillId="40" borderId="22" xfId="37" applyFont="1" applyFill="1" applyBorder="1" applyAlignment="1">
      <alignment horizontal="left"/>
    </xf>
    <xf numFmtId="0" fontId="32" fillId="40" borderId="2" xfId="37" applyFont="1" applyFill="1" applyBorder="1" applyAlignment="1">
      <alignment horizontal="center" vertical="center"/>
    </xf>
    <xf numFmtId="49" fontId="34" fillId="40" borderId="2" xfId="37" applyNumberFormat="1" applyFont="1" applyFill="1" applyBorder="1" applyAlignment="1">
      <alignment horizontal="left" vertical="center" wrapText="1"/>
    </xf>
    <xf numFmtId="0" fontId="32" fillId="40" borderId="27" xfId="37" applyFont="1" applyFill="1" applyBorder="1" applyAlignment="1">
      <alignment horizontal="center" vertical="center"/>
    </xf>
    <xf numFmtId="0" fontId="32" fillId="40" borderId="28" xfId="37" applyFont="1" applyFill="1" applyBorder="1" applyAlignment="1">
      <alignment horizontal="center" vertical="center"/>
    </xf>
    <xf numFmtId="0" fontId="32" fillId="40" borderId="29" xfId="37" applyFont="1" applyFill="1" applyBorder="1" applyAlignment="1">
      <alignment horizontal="center" vertical="center"/>
    </xf>
    <xf numFmtId="0" fontId="32" fillId="40" borderId="29" xfId="37" applyFont="1" applyFill="1" applyBorder="1" applyAlignment="1">
      <alignment horizontal="center" vertical="center" wrapText="1"/>
    </xf>
    <xf numFmtId="0" fontId="32" fillId="40" borderId="30" xfId="37" applyFont="1" applyFill="1" applyBorder="1" applyAlignment="1">
      <alignment horizontal="center" vertical="center"/>
    </xf>
    <xf numFmtId="0" fontId="32" fillId="40" borderId="22" xfId="37" applyFont="1" applyFill="1" applyBorder="1" applyAlignment="1">
      <alignment horizontal="center" vertical="center"/>
    </xf>
    <xf numFmtId="49" fontId="32" fillId="40" borderId="29" xfId="37" applyNumberFormat="1" applyFont="1" applyFill="1" applyBorder="1" applyAlignment="1">
      <alignment horizontal="center" vertical="center"/>
    </xf>
    <xf numFmtId="49" fontId="32" fillId="40" borderId="29" xfId="37" applyNumberFormat="1" applyFont="1" applyFill="1" applyBorder="1" applyAlignment="1">
      <alignment horizontal="left" vertical="center" wrapText="1"/>
    </xf>
    <xf numFmtId="4" fontId="35" fillId="37" borderId="30" xfId="37" applyNumberFormat="1" applyFont="1" applyFill="1" applyBorder="1"/>
    <xf numFmtId="49" fontId="31" fillId="40" borderId="29" xfId="37" applyNumberFormat="1" applyFont="1" applyFill="1" applyBorder="1" applyAlignment="1">
      <alignment horizontal="center" vertical="center"/>
    </xf>
    <xf numFmtId="49" fontId="31" fillId="40" borderId="29" xfId="37" applyNumberFormat="1" applyFont="1" applyFill="1" applyBorder="1" applyAlignment="1">
      <alignment horizontal="left" vertical="center" wrapText="1"/>
    </xf>
    <xf numFmtId="4" fontId="1" fillId="37" borderId="30" xfId="37" applyNumberFormat="1" applyFont="1" applyFill="1" applyBorder="1"/>
    <xf numFmtId="4" fontId="1" fillId="37" borderId="22" xfId="37" applyNumberFormat="1" applyFont="1" applyFill="1" applyBorder="1"/>
    <xf numFmtId="4" fontId="31" fillId="40" borderId="30" xfId="37" applyNumberFormat="1" applyFont="1" applyFill="1" applyBorder="1" applyAlignment="1">
      <alignment vertical="center"/>
    </xf>
    <xf numFmtId="0" fontId="31" fillId="40" borderId="29" xfId="37" applyFont="1" applyFill="1" applyBorder="1" applyAlignment="1">
      <alignment horizontal="right" vertical="center"/>
    </xf>
    <xf numFmtId="0" fontId="34" fillId="40" borderId="29" xfId="37" applyFont="1" applyFill="1" applyBorder="1" applyAlignment="1">
      <alignment horizontal="right" vertical="center" wrapText="1"/>
    </xf>
    <xf numFmtId="0" fontId="32" fillId="40" borderId="30" xfId="37" applyFont="1" applyFill="1" applyBorder="1" applyAlignment="1">
      <alignment horizontal="left" vertical="center"/>
    </xf>
    <xf numFmtId="0" fontId="32" fillId="40" borderId="22" xfId="37" applyFont="1" applyFill="1" applyBorder="1" applyAlignment="1">
      <alignment horizontal="left" vertical="center"/>
    </xf>
    <xf numFmtId="4" fontId="32" fillId="40" borderId="30" xfId="37" applyNumberFormat="1" applyFont="1" applyFill="1" applyBorder="1" applyAlignment="1">
      <alignment vertical="center"/>
    </xf>
    <xf numFmtId="4" fontId="32" fillId="40" borderId="22" xfId="37" applyNumberFormat="1" applyFont="1" applyFill="1" applyBorder="1" applyAlignment="1">
      <alignment vertical="center"/>
    </xf>
    <xf numFmtId="49" fontId="32" fillId="40" borderId="31" xfId="37" applyNumberFormat="1" applyFont="1" applyFill="1" applyBorder="1" applyAlignment="1">
      <alignment horizontal="center" vertical="center"/>
    </xf>
    <xf numFmtId="49" fontId="34" fillId="40" borderId="31" xfId="37" applyNumberFormat="1" applyFont="1" applyFill="1" applyBorder="1" applyAlignment="1">
      <alignment horizontal="left" vertical="center" wrapText="1"/>
    </xf>
    <xf numFmtId="4" fontId="32" fillId="40" borderId="32" xfId="37" applyNumberFormat="1" applyFont="1" applyFill="1" applyBorder="1" applyAlignment="1">
      <alignment vertical="center"/>
    </xf>
    <xf numFmtId="4" fontId="32" fillId="40" borderId="33" xfId="37" applyNumberFormat="1" applyFont="1" applyFill="1" applyBorder="1" applyAlignment="1">
      <alignment vertical="center"/>
    </xf>
    <xf numFmtId="0" fontId="34" fillId="40" borderId="0" xfId="37" applyFont="1" applyFill="1" applyAlignment="1">
      <alignment horizontal="left" vertical="center" wrapText="1"/>
    </xf>
    <xf numFmtId="0" fontId="31" fillId="40" borderId="6" xfId="37" applyFont="1" applyFill="1" applyBorder="1" applyAlignment="1">
      <alignment horizontal="left"/>
    </xf>
    <xf numFmtId="0" fontId="31" fillId="40" borderId="34" xfId="37" applyFont="1" applyFill="1" applyBorder="1" applyAlignment="1">
      <alignment horizontal="left"/>
    </xf>
    <xf numFmtId="4" fontId="31" fillId="40" borderId="0" xfId="37" applyNumberFormat="1" applyFont="1" applyFill="1" applyAlignment="1">
      <alignment horizontal="left"/>
    </xf>
    <xf numFmtId="0" fontId="33" fillId="40" borderId="0" xfId="37" applyFont="1" applyFill="1" applyAlignment="1">
      <alignment horizontal="left"/>
    </xf>
    <xf numFmtId="49" fontId="34" fillId="40" borderId="29" xfId="37" applyNumberFormat="1" applyFont="1" applyFill="1" applyBorder="1" applyAlignment="1">
      <alignment horizontal="left" vertical="center" wrapText="1"/>
    </xf>
    <xf numFmtId="0" fontId="36" fillId="40" borderId="0" xfId="37" applyFont="1" applyFill="1" applyAlignment="1">
      <alignment horizontal="left"/>
    </xf>
    <xf numFmtId="0" fontId="31" fillId="40" borderId="5" xfId="37" applyFont="1" applyFill="1" applyBorder="1" applyAlignment="1">
      <alignment horizontal="right" vertical="center"/>
    </xf>
    <xf numFmtId="49" fontId="34" fillId="40" borderId="7" xfId="37" applyNumberFormat="1" applyFont="1" applyFill="1" applyBorder="1" applyAlignment="1">
      <alignment horizontal="right" vertical="center" wrapText="1"/>
    </xf>
    <xf numFmtId="179" fontId="32" fillId="40" borderId="5" xfId="33" applyFont="1" applyFill="1" applyBorder="1" applyAlignment="1">
      <alignment horizontal="center" vertical="center"/>
    </xf>
    <xf numFmtId="179" fontId="32" fillId="40" borderId="34" xfId="33" applyFont="1" applyFill="1" applyBorder="1" applyAlignment="1">
      <alignment horizontal="center" vertical="center"/>
    </xf>
    <xf numFmtId="179" fontId="32" fillId="40" borderId="35" xfId="33" applyFont="1" applyFill="1" applyBorder="1" applyAlignment="1">
      <alignment horizontal="center" vertical="center"/>
    </xf>
    <xf numFmtId="0" fontId="31" fillId="40" borderId="0" xfId="37" applyFont="1" applyFill="1" applyAlignment="1">
      <alignment horizontal="right" vertical="center"/>
    </xf>
    <xf numFmtId="0" fontId="34" fillId="40" borderId="0" xfId="37" applyFont="1" applyFill="1" applyAlignment="1">
      <alignment horizontal="right" vertical="center" wrapText="1"/>
    </xf>
    <xf numFmtId="0" fontId="32" fillId="40" borderId="6" xfId="37" applyFont="1" applyFill="1" applyBorder="1" applyAlignment="1">
      <alignment horizontal="left" vertical="center"/>
    </xf>
    <xf numFmtId="0" fontId="32" fillId="40" borderId="34" xfId="37" applyFont="1" applyFill="1" applyBorder="1" applyAlignment="1">
      <alignment horizontal="left" vertical="center"/>
    </xf>
    <xf numFmtId="0" fontId="32" fillId="40" borderId="18" xfId="37" applyFont="1" applyFill="1" applyBorder="1" applyAlignment="1">
      <alignment horizontal="left" vertical="center"/>
    </xf>
    <xf numFmtId="4" fontId="32" fillId="40" borderId="5" xfId="37" applyNumberFormat="1" applyFont="1" applyFill="1" applyBorder="1" applyAlignment="1">
      <alignment horizontal="center" vertical="center"/>
    </xf>
    <xf numFmtId="4" fontId="32" fillId="40" borderId="36" xfId="37" applyNumberFormat="1" applyFont="1" applyFill="1" applyBorder="1" applyAlignment="1">
      <alignment horizontal="center" vertical="center"/>
    </xf>
    <xf numFmtId="4" fontId="32" fillId="40" borderId="35" xfId="37" applyNumberFormat="1" applyFont="1" applyFill="1" applyBorder="1" applyAlignment="1">
      <alignment horizontal="center" vertical="center"/>
    </xf>
    <xf numFmtId="4" fontId="1" fillId="37" borderId="0" xfId="37" applyNumberFormat="1" applyFont="1" applyFill="1" applyAlignment="1">
      <alignment wrapText="1"/>
    </xf>
    <xf numFmtId="0" fontId="1" fillId="37" borderId="0" xfId="37" applyFont="1" applyFill="1" applyAlignment="1">
      <alignment horizontal="right" wrapText="1"/>
    </xf>
    <xf numFmtId="0" fontId="37" fillId="40" borderId="0" xfId="37" applyFont="1" applyFill="1" applyAlignment="1">
      <alignment horizontal="left"/>
    </xf>
    <xf numFmtId="0" fontId="38" fillId="40" borderId="0" xfId="37" applyFont="1" applyFill="1" applyAlignment="1">
      <alignment horizontal="left"/>
    </xf>
    <xf numFmtId="49" fontId="39" fillId="40" borderId="3" xfId="37" applyNumberFormat="1" applyFont="1" applyFill="1" applyBorder="1" applyAlignment="1">
      <alignment horizontal="center" vertical="center"/>
    </xf>
    <xf numFmtId="0" fontId="40" fillId="40" borderId="0" xfId="37" applyFont="1" applyFill="1" applyAlignment="1">
      <alignment horizontal="left"/>
    </xf>
    <xf numFmtId="0" fontId="40" fillId="40" borderId="11" xfId="37" applyFont="1" applyFill="1" applyBorder="1" applyAlignment="1">
      <alignment horizontal="left"/>
    </xf>
    <xf numFmtId="0" fontId="37" fillId="40" borderId="11" xfId="37" applyFont="1" applyFill="1" applyBorder="1" applyAlignment="1">
      <alignment horizontal="left"/>
    </xf>
    <xf numFmtId="0" fontId="39" fillId="40" borderId="5" xfId="37" applyFont="1" applyFill="1" applyBorder="1" applyAlignment="1">
      <alignment horizontal="center" vertical="center"/>
    </xf>
    <xf numFmtId="49" fontId="39" fillId="40" borderId="7" xfId="37" applyNumberFormat="1" applyFont="1" applyFill="1" applyBorder="1" applyAlignment="1">
      <alignment horizontal="left" vertical="center"/>
    </xf>
    <xf numFmtId="4" fontId="39" fillId="40" borderId="5" xfId="37" applyNumberFormat="1" applyFont="1" applyFill="1" applyBorder="1" applyAlignment="1">
      <alignment horizontal="right" vertical="center"/>
    </xf>
    <xf numFmtId="4" fontId="39" fillId="40" borderId="3" xfId="37" applyNumberFormat="1" applyFont="1" applyFill="1" applyBorder="1" applyAlignment="1">
      <alignment horizontal="right" vertical="center"/>
    </xf>
    <xf numFmtId="49" fontId="41" fillId="40" borderId="0" xfId="37" applyNumberFormat="1" applyFont="1" applyFill="1" applyAlignment="1">
      <alignment horizontal="left"/>
    </xf>
    <xf numFmtId="49" fontId="42" fillId="40" borderId="2" xfId="37" applyNumberFormat="1" applyFont="1" applyFill="1" applyBorder="1" applyAlignment="1">
      <alignment horizontal="left" vertical="center"/>
    </xf>
    <xf numFmtId="49" fontId="39" fillId="40" borderId="8" xfId="37" applyNumberFormat="1" applyFont="1" applyFill="1" applyBorder="1" applyAlignment="1">
      <alignment horizontal="left" vertical="center"/>
    </xf>
    <xf numFmtId="49" fontId="42" fillId="40" borderId="20" xfId="37" applyNumberFormat="1" applyFont="1" applyFill="1" applyBorder="1" applyAlignment="1">
      <alignment horizontal="left" vertical="center"/>
    </xf>
    <xf numFmtId="49" fontId="42" fillId="40" borderId="12" xfId="37" applyNumberFormat="1" applyFont="1" applyFill="1" applyBorder="1" applyAlignment="1">
      <alignment horizontal="left" vertical="center"/>
    </xf>
    <xf numFmtId="49" fontId="43" fillId="40" borderId="0" xfId="37" applyNumberFormat="1" applyFont="1" applyFill="1" applyAlignment="1">
      <alignment horizontal="left"/>
    </xf>
    <xf numFmtId="49" fontId="44" fillId="40" borderId="29" xfId="37" applyNumberFormat="1" applyFont="1" applyFill="1" applyBorder="1" applyAlignment="1">
      <alignment horizontal="center" vertical="center"/>
    </xf>
    <xf numFmtId="49" fontId="44" fillId="40" borderId="10" xfId="37" applyNumberFormat="1" applyFont="1" applyFill="1" applyBorder="1" applyAlignment="1">
      <alignment horizontal="left" vertical="center"/>
    </xf>
    <xf numFmtId="4" fontId="44" fillId="40" borderId="22" xfId="37" applyNumberFormat="1" applyFont="1" applyFill="1" applyBorder="1" applyAlignment="1">
      <alignment horizontal="right" vertical="center"/>
    </xf>
    <xf numFmtId="4" fontId="44" fillId="40" borderId="11" xfId="37" applyNumberFormat="1" applyFont="1" applyFill="1" applyBorder="1" applyAlignment="1">
      <alignment horizontal="right" vertical="center"/>
    </xf>
    <xf numFmtId="4" fontId="44" fillId="40" borderId="29" xfId="37" applyNumberFormat="1" applyFont="1" applyFill="1" applyBorder="1" applyAlignment="1">
      <alignment horizontal="right" vertical="center"/>
    </xf>
    <xf numFmtId="179" fontId="40" fillId="40" borderId="0" xfId="33" applyFont="1" applyFill="1" applyAlignment="1">
      <alignment horizontal="left"/>
    </xf>
    <xf numFmtId="0" fontId="43" fillId="40" borderId="0" xfId="37" applyFont="1" applyFill="1" applyAlignment="1">
      <alignment horizontal="left"/>
    </xf>
    <xf numFmtId="179" fontId="31" fillId="40" borderId="0" xfId="33" applyFont="1" applyFill="1" applyAlignment="1">
      <alignment horizontal="left"/>
    </xf>
    <xf numFmtId="49" fontId="43" fillId="40" borderId="0" xfId="37" applyNumberFormat="1" applyFont="1" applyFill="1" applyAlignment="1">
      <alignment horizontal="left" vertical="center"/>
    </xf>
    <xf numFmtId="49" fontId="39" fillId="40" borderId="31" xfId="37" applyNumberFormat="1" applyFont="1" applyFill="1" applyBorder="1" applyAlignment="1">
      <alignment horizontal="center" vertical="center"/>
    </xf>
    <xf numFmtId="49" fontId="39" fillId="40" borderId="13" xfId="37" applyNumberFormat="1" applyFont="1" applyFill="1" applyBorder="1" applyAlignment="1">
      <alignment horizontal="left" vertical="center"/>
    </xf>
    <xf numFmtId="4" fontId="39" fillId="40" borderId="25" xfId="37" applyNumberFormat="1" applyFont="1" applyFill="1" applyBorder="1" applyAlignment="1">
      <alignment horizontal="right" vertical="center"/>
    </xf>
    <xf numFmtId="4" fontId="39" fillId="40" borderId="15" xfId="37" applyNumberFormat="1" applyFont="1" applyFill="1" applyBorder="1" applyAlignment="1">
      <alignment horizontal="right" vertical="center"/>
    </xf>
    <xf numFmtId="4" fontId="39" fillId="40" borderId="31" xfId="37" applyNumberFormat="1" applyFont="1" applyFill="1" applyBorder="1" applyAlignment="1">
      <alignment horizontal="right" vertical="center"/>
    </xf>
    <xf numFmtId="179" fontId="45" fillId="40" borderId="0" xfId="33" applyFont="1" applyFill="1" applyAlignment="1">
      <alignment horizontal="left"/>
    </xf>
    <xf numFmtId="0" fontId="46" fillId="40" borderId="0" xfId="37" applyFont="1" applyFill="1" applyAlignment="1">
      <alignment horizontal="left"/>
    </xf>
    <xf numFmtId="0" fontId="46" fillId="40" borderId="11" xfId="37" applyFont="1" applyFill="1" applyBorder="1" applyAlignment="1">
      <alignment horizontal="left"/>
    </xf>
    <xf numFmtId="49" fontId="39" fillId="40" borderId="2" xfId="37" applyNumberFormat="1" applyFont="1" applyFill="1" applyBorder="1" applyAlignment="1">
      <alignment horizontal="left" vertical="center"/>
    </xf>
    <xf numFmtId="49" fontId="44" fillId="40" borderId="29" xfId="37" applyNumberFormat="1" applyFont="1" applyFill="1" applyBorder="1" applyAlignment="1">
      <alignment horizontal="left" vertical="center"/>
    </xf>
    <xf numFmtId="49" fontId="39" fillId="40" borderId="31" xfId="37" applyNumberFormat="1" applyFont="1" applyFill="1" applyBorder="1" applyAlignment="1">
      <alignment horizontal="left" vertical="center"/>
    </xf>
    <xf numFmtId="49" fontId="39" fillId="40" borderId="0" xfId="37" applyNumberFormat="1" applyFont="1" applyFill="1" applyAlignment="1">
      <alignment horizontal="center" vertical="center"/>
    </xf>
    <xf numFmtId="49" fontId="39" fillId="40" borderId="0" xfId="37" applyNumberFormat="1" applyFont="1" applyFill="1" applyAlignment="1">
      <alignment horizontal="left" vertical="center"/>
    </xf>
    <xf numFmtId="4" fontId="39" fillId="40" borderId="0" xfId="37" applyNumberFormat="1" applyFont="1" applyFill="1" applyAlignment="1">
      <alignment horizontal="right" vertical="center"/>
    </xf>
    <xf numFmtId="4" fontId="39" fillId="40" borderId="11" xfId="37" applyNumberFormat="1" applyFont="1" applyFill="1" applyBorder="1" applyAlignment="1">
      <alignment horizontal="right" vertical="center"/>
    </xf>
    <xf numFmtId="0" fontId="43" fillId="40" borderId="0" xfId="37" applyFont="1" applyFill="1" applyAlignment="1">
      <alignment horizontal="left" vertical="center"/>
    </xf>
    <xf numFmtId="0" fontId="47" fillId="40" borderId="0" xfId="37" applyFont="1" applyFill="1" applyAlignment="1">
      <alignment horizontal="right" vertical="center"/>
    </xf>
    <xf numFmtId="0" fontId="39" fillId="40" borderId="0" xfId="37" applyFont="1" applyFill="1" applyAlignment="1">
      <alignment horizontal="left" vertical="center"/>
    </xf>
    <xf numFmtId="0" fontId="39" fillId="40" borderId="11" xfId="37" applyFont="1" applyFill="1" applyBorder="1" applyAlignment="1">
      <alignment horizontal="left" vertical="center"/>
    </xf>
    <xf numFmtId="0" fontId="47" fillId="40" borderId="5" xfId="37" applyFont="1" applyFill="1" applyBorder="1" applyAlignment="1">
      <alignment horizontal="right" vertical="center"/>
    </xf>
    <xf numFmtId="49" fontId="47" fillId="40" borderId="7" xfId="37" applyNumberFormat="1" applyFont="1" applyFill="1" applyBorder="1" applyAlignment="1">
      <alignment horizontal="right" vertical="center"/>
    </xf>
    <xf numFmtId="179" fontId="39" fillId="40" borderId="3" xfId="33" applyFont="1" applyFill="1" applyBorder="1" applyAlignment="1">
      <alignment horizontal="right" vertical="center"/>
    </xf>
    <xf numFmtId="0" fontId="14" fillId="37" borderId="0" xfId="37" applyFill="1"/>
    <xf numFmtId="4" fontId="1" fillId="37" borderId="0" xfId="37" applyNumberFormat="1" applyFont="1" applyFill="1"/>
    <xf numFmtId="0" fontId="48" fillId="40" borderId="0" xfId="37" applyFont="1" applyFill="1" applyAlignment="1">
      <alignment horizontal="center" vertical="top" wrapText="1"/>
    </xf>
    <xf numFmtId="0" fontId="48" fillId="40" borderId="0" xfId="37" applyFont="1" applyFill="1" applyAlignment="1">
      <alignment vertical="top" wrapText="1"/>
    </xf>
    <xf numFmtId="0" fontId="45" fillId="40" borderId="0" xfId="37" applyFont="1" applyFill="1" applyAlignment="1">
      <alignment horizontal="left"/>
    </xf>
    <xf numFmtId="49" fontId="48" fillId="40" borderId="3" xfId="37" applyNumberFormat="1" applyFont="1" applyFill="1" applyBorder="1" applyAlignment="1">
      <alignment horizontal="center" vertical="center" wrapText="1"/>
    </xf>
    <xf numFmtId="49" fontId="48" fillId="40" borderId="3" xfId="37" applyNumberFormat="1" applyFont="1" applyFill="1" applyBorder="1" applyAlignment="1">
      <alignment horizontal="center" vertical="center"/>
    </xf>
    <xf numFmtId="49" fontId="48" fillId="40" borderId="0" xfId="37" applyNumberFormat="1" applyFont="1" applyFill="1" applyAlignment="1">
      <alignment horizontal="center" vertical="center"/>
    </xf>
    <xf numFmtId="0" fontId="49" fillId="40" borderId="0" xfId="37" applyFont="1" applyFill="1" applyAlignment="1">
      <alignment horizontal="left"/>
    </xf>
    <xf numFmtId="0" fontId="50" fillId="40" borderId="0" xfId="37" applyFont="1" applyFill="1" applyAlignment="1">
      <alignment horizontal="left" vertical="center"/>
    </xf>
    <xf numFmtId="4" fontId="46" fillId="40" borderId="22" xfId="37" applyNumberFormat="1" applyFont="1" applyFill="1" applyBorder="1" applyAlignment="1">
      <alignment horizontal="right" vertical="center"/>
    </xf>
    <xf numFmtId="49" fontId="49" fillId="40" borderId="0" xfId="37" applyNumberFormat="1" applyFont="1" applyFill="1" applyAlignment="1">
      <alignment horizontal="left" vertical="center"/>
    </xf>
    <xf numFmtId="0" fontId="45" fillId="40" borderId="0" xfId="37" applyFont="1" applyFill="1" applyAlignment="1">
      <alignment horizontal="right" vertical="center"/>
    </xf>
    <xf numFmtId="49" fontId="50" fillId="40" borderId="2" xfId="37" applyNumberFormat="1" applyFont="1" applyFill="1" applyBorder="1" applyAlignment="1">
      <alignment horizontal="center" vertical="center"/>
    </xf>
    <xf numFmtId="49" fontId="50" fillId="40" borderId="2" xfId="37" applyNumberFormat="1" applyFont="1" applyFill="1" applyBorder="1" applyAlignment="1">
      <alignment horizontal="left" vertical="center" wrapText="1"/>
    </xf>
    <xf numFmtId="49" fontId="49" fillId="40" borderId="2" xfId="37" applyNumberFormat="1" applyFont="1" applyFill="1" applyBorder="1" applyAlignment="1">
      <alignment horizontal="left" vertical="center"/>
    </xf>
    <xf numFmtId="0" fontId="45" fillId="40" borderId="2" xfId="37" applyFont="1" applyFill="1" applyBorder="1" applyAlignment="1">
      <alignment horizontal="right" vertical="center"/>
    </xf>
    <xf numFmtId="49" fontId="51" fillId="40" borderId="0" xfId="37" applyNumberFormat="1" applyFont="1" applyFill="1" applyAlignment="1">
      <alignment horizontal="left"/>
    </xf>
    <xf numFmtId="49" fontId="45" fillId="40" borderId="29" xfId="37" applyNumberFormat="1" applyFont="1" applyFill="1" applyBorder="1" applyAlignment="1">
      <alignment horizontal="center" vertical="center"/>
    </xf>
    <xf numFmtId="49" fontId="45" fillId="40" borderId="29" xfId="37" applyNumberFormat="1" applyFont="1" applyFill="1" applyBorder="1" applyAlignment="1">
      <alignment horizontal="left" vertical="center" wrapText="1"/>
    </xf>
    <xf numFmtId="4" fontId="45" fillId="40" borderId="29" xfId="37" applyNumberFormat="1" applyFont="1" applyFill="1" applyBorder="1" applyAlignment="1">
      <alignment horizontal="right" vertical="center"/>
    </xf>
    <xf numFmtId="4" fontId="45" fillId="40" borderId="0" xfId="37" applyNumberFormat="1" applyFont="1" applyFill="1" applyAlignment="1">
      <alignment horizontal="right" vertical="center"/>
    </xf>
    <xf numFmtId="0" fontId="51" fillId="40" borderId="0" xfId="37" applyFont="1" applyFill="1" applyAlignment="1">
      <alignment horizontal="left"/>
    </xf>
    <xf numFmtId="4" fontId="45" fillId="40" borderId="0" xfId="37" applyNumberFormat="1" applyFont="1" applyFill="1" applyAlignment="1">
      <alignment horizontal="left"/>
    </xf>
    <xf numFmtId="0" fontId="45" fillId="40" borderId="31" xfId="37" applyFont="1" applyFill="1" applyBorder="1" applyAlignment="1">
      <alignment horizontal="left" vertical="center"/>
    </xf>
    <xf numFmtId="49" fontId="50" fillId="40" borderId="31" xfId="37" applyNumberFormat="1" applyFont="1" applyFill="1" applyBorder="1" applyAlignment="1">
      <alignment horizontal="left" vertical="center" wrapText="1"/>
    </xf>
    <xf numFmtId="4" fontId="48" fillId="40" borderId="31" xfId="37" applyNumberFormat="1" applyFont="1" applyFill="1" applyBorder="1" applyAlignment="1">
      <alignment horizontal="right" vertical="center"/>
    </xf>
    <xf numFmtId="4" fontId="48" fillId="40" borderId="0" xfId="37" applyNumberFormat="1" applyFont="1" applyFill="1" applyAlignment="1">
      <alignment horizontal="right" vertical="center"/>
    </xf>
    <xf numFmtId="4" fontId="40" fillId="40" borderId="0" xfId="37" applyNumberFormat="1" applyFont="1" applyFill="1" applyAlignment="1">
      <alignment horizontal="left"/>
    </xf>
    <xf numFmtId="0" fontId="45" fillId="40" borderId="0" xfId="37" applyFont="1" applyFill="1" applyAlignment="1">
      <alignment horizontal="left" wrapText="1"/>
    </xf>
    <xf numFmtId="179" fontId="52" fillId="37" borderId="37" xfId="33" quotePrefix="1" applyFont="1" applyFill="1" applyBorder="1" applyAlignment="1">
      <alignment horizontal="center"/>
    </xf>
    <xf numFmtId="4" fontId="53" fillId="40" borderId="29" xfId="37" applyNumberFormat="1" applyFont="1" applyFill="1" applyBorder="1" applyAlignment="1">
      <alignment horizontal="right" vertical="center"/>
    </xf>
    <xf numFmtId="0" fontId="45" fillId="40" borderId="0" xfId="37" applyFont="1" applyFill="1" applyAlignment="1">
      <alignment horizontal="left" vertical="center"/>
    </xf>
    <xf numFmtId="49" fontId="50" fillId="40" borderId="0" xfId="37" applyNumberFormat="1" applyFont="1" applyFill="1" applyAlignment="1">
      <alignment horizontal="left" vertical="center" wrapText="1"/>
    </xf>
    <xf numFmtId="0" fontId="50" fillId="40" borderId="0" xfId="37" applyFont="1" applyFill="1" applyAlignment="1">
      <alignment horizontal="right" vertical="center"/>
    </xf>
    <xf numFmtId="0" fontId="50" fillId="40" borderId="0" xfId="37" applyFont="1" applyFill="1" applyAlignment="1">
      <alignment horizontal="right" vertical="center" wrapText="1"/>
    </xf>
    <xf numFmtId="0" fontId="48" fillId="40" borderId="0" xfId="37" applyFont="1" applyFill="1" applyAlignment="1">
      <alignment horizontal="left" vertical="center"/>
    </xf>
    <xf numFmtId="4" fontId="48" fillId="40" borderId="3" xfId="37" applyNumberFormat="1" applyFont="1" applyFill="1" applyBorder="1" applyAlignment="1">
      <alignment horizontal="right" vertical="center"/>
    </xf>
    <xf numFmtId="0" fontId="53" fillId="37" borderId="0" xfId="37" applyFont="1" applyFill="1"/>
    <xf numFmtId="0" fontId="53" fillId="37" borderId="0" xfId="37" applyFont="1" applyFill="1" applyAlignment="1">
      <alignment wrapText="1"/>
    </xf>
    <xf numFmtId="4" fontId="53" fillId="37" borderId="0" xfId="37" applyNumberFormat="1" applyFont="1" applyFill="1"/>
    <xf numFmtId="0" fontId="50" fillId="40" borderId="0" xfId="37" applyFont="1" applyFill="1" applyAlignment="1">
      <alignment horizontal="left" vertical="center" wrapText="1"/>
    </xf>
    <xf numFmtId="49" fontId="49" fillId="40" borderId="8" xfId="37" applyNumberFormat="1" applyFont="1" applyFill="1" applyBorder="1" applyAlignment="1">
      <alignment horizontal="left" vertical="center"/>
    </xf>
    <xf numFmtId="0" fontId="45" fillId="40" borderId="20" xfId="37" applyFont="1" applyFill="1" applyBorder="1" applyAlignment="1">
      <alignment horizontal="right" vertical="center"/>
    </xf>
    <xf numFmtId="4" fontId="45" fillId="40" borderId="10" xfId="37" applyNumberFormat="1" applyFont="1" applyFill="1" applyBorder="1" applyAlignment="1">
      <alignment horizontal="right" vertical="center"/>
    </xf>
    <xf numFmtId="4" fontId="45" fillId="40" borderId="22" xfId="37" applyNumberFormat="1" applyFont="1" applyFill="1" applyBorder="1" applyAlignment="1">
      <alignment horizontal="right" vertical="center"/>
    </xf>
    <xf numFmtId="4" fontId="48" fillId="40" borderId="13" xfId="37" applyNumberFormat="1" applyFont="1" applyFill="1" applyBorder="1" applyAlignment="1">
      <alignment horizontal="right" vertical="center"/>
    </xf>
    <xf numFmtId="4" fontId="48" fillId="40" borderId="25" xfId="37" applyNumberFormat="1" applyFont="1" applyFill="1" applyBorder="1" applyAlignment="1">
      <alignment horizontal="right" vertical="center"/>
    </xf>
    <xf numFmtId="0" fontId="53" fillId="0" borderId="0" xfId="37" applyFont="1"/>
    <xf numFmtId="0" fontId="37" fillId="40" borderId="0" xfId="36" applyFont="1" applyFill="1" applyAlignment="1">
      <alignment horizontal="left"/>
    </xf>
    <xf numFmtId="0" fontId="37" fillId="40" borderId="0" xfId="36" applyFont="1" applyFill="1" applyAlignment="1">
      <alignment horizontal="left" wrapText="1"/>
    </xf>
    <xf numFmtId="49" fontId="48" fillId="40" borderId="3" xfId="36" applyNumberFormat="1" applyFont="1" applyFill="1" applyBorder="1" applyAlignment="1">
      <alignment horizontal="center" vertical="center" wrapText="1"/>
    </xf>
    <xf numFmtId="0" fontId="45" fillId="40" borderId="0" xfId="36" applyFont="1" applyFill="1" applyAlignment="1">
      <alignment horizontal="left"/>
    </xf>
    <xf numFmtId="49" fontId="48" fillId="40" borderId="3" xfId="36" applyNumberFormat="1" applyFont="1" applyFill="1" applyBorder="1" applyAlignment="1">
      <alignment horizontal="center" vertical="center"/>
    </xf>
    <xf numFmtId="0" fontId="50" fillId="40" borderId="0" xfId="36" applyFont="1" applyFill="1" applyAlignment="1">
      <alignment horizontal="left" vertical="center"/>
    </xf>
    <xf numFmtId="0" fontId="50" fillId="40" borderId="0" xfId="36" applyFont="1" applyFill="1" applyAlignment="1">
      <alignment horizontal="left" vertical="center" wrapText="1"/>
    </xf>
    <xf numFmtId="49" fontId="49" fillId="40" borderId="0" xfId="36" applyNumberFormat="1" applyFont="1" applyFill="1" applyAlignment="1">
      <alignment horizontal="left" vertical="center"/>
    </xf>
    <xf numFmtId="0" fontId="49" fillId="40" borderId="0" xfId="36" applyFont="1" applyFill="1" applyAlignment="1">
      <alignment horizontal="left" vertical="center"/>
    </xf>
    <xf numFmtId="0" fontId="45" fillId="40" borderId="0" xfId="36" applyFont="1" applyFill="1" applyAlignment="1">
      <alignment horizontal="left" vertical="center"/>
    </xf>
    <xf numFmtId="49" fontId="50" fillId="40" borderId="2" xfId="36" applyNumberFormat="1" applyFont="1" applyFill="1" applyBorder="1" applyAlignment="1">
      <alignment horizontal="center" vertical="center"/>
    </xf>
    <xf numFmtId="49" fontId="50" fillId="40" borderId="2" xfId="36" applyNumberFormat="1" applyFont="1" applyFill="1" applyBorder="1" applyAlignment="1">
      <alignment horizontal="left" vertical="center" wrapText="1"/>
    </xf>
    <xf numFmtId="49" fontId="49" fillId="40" borderId="2" xfId="36" applyNumberFormat="1" applyFont="1" applyFill="1" applyBorder="1" applyAlignment="1">
      <alignment horizontal="left" vertical="center"/>
    </xf>
    <xf numFmtId="0" fontId="45" fillId="40" borderId="12" xfId="36" applyFont="1" applyFill="1" applyBorder="1" applyAlignment="1">
      <alignment horizontal="left" vertical="center"/>
    </xf>
    <xf numFmtId="49" fontId="45" fillId="40" borderId="29" xfId="36" applyNumberFormat="1" applyFont="1" applyFill="1" applyBorder="1" applyAlignment="1">
      <alignment horizontal="center" vertical="center"/>
    </xf>
    <xf numFmtId="49" fontId="45" fillId="40" borderId="29" xfId="36" applyNumberFormat="1" applyFont="1" applyFill="1" applyBorder="1" applyAlignment="1">
      <alignment horizontal="left" vertical="center" wrapText="1"/>
    </xf>
    <xf numFmtId="4" fontId="45" fillId="40" borderId="29" xfId="36" applyNumberFormat="1" applyFont="1" applyFill="1" applyBorder="1" applyAlignment="1">
      <alignment horizontal="right" vertical="center"/>
    </xf>
    <xf numFmtId="4" fontId="45" fillId="40" borderId="11" xfId="36" applyNumberFormat="1" applyFont="1" applyFill="1" applyBorder="1" applyAlignment="1">
      <alignment horizontal="right" vertical="center"/>
    </xf>
    <xf numFmtId="0" fontId="45" fillId="40" borderId="31" xfId="36" applyFont="1" applyFill="1" applyBorder="1" applyAlignment="1">
      <alignment horizontal="left" vertical="center"/>
    </xf>
    <xf numFmtId="49" fontId="50" fillId="40" borderId="31" xfId="36" applyNumberFormat="1" applyFont="1" applyFill="1" applyBorder="1" applyAlignment="1">
      <alignment horizontal="left" vertical="center" wrapText="1"/>
    </xf>
    <xf numFmtId="4" fontId="48" fillId="40" borderId="31" xfId="36" applyNumberFormat="1" applyFont="1" applyFill="1" applyBorder="1" applyAlignment="1">
      <alignment horizontal="right" vertical="center"/>
    </xf>
    <xf numFmtId="0" fontId="45" fillId="40" borderId="0" xfId="36" applyFont="1" applyFill="1" applyAlignment="1">
      <alignment horizontal="left" wrapText="1"/>
    </xf>
    <xf numFmtId="49" fontId="50" fillId="40" borderId="0" xfId="36" applyNumberFormat="1" applyFont="1" applyFill="1" applyAlignment="1">
      <alignment horizontal="left" vertical="center" wrapText="1"/>
    </xf>
    <xf numFmtId="4" fontId="48" fillId="40" borderId="0" xfId="36" applyNumberFormat="1" applyFont="1" applyFill="1" applyAlignment="1">
      <alignment horizontal="right" vertical="center"/>
    </xf>
    <xf numFmtId="49" fontId="49" fillId="40" borderId="38" xfId="36" applyNumberFormat="1" applyFont="1" applyFill="1" applyBorder="1" applyAlignment="1">
      <alignment horizontal="left" vertical="center"/>
    </xf>
    <xf numFmtId="0" fontId="45" fillId="40" borderId="39" xfId="36" applyFont="1" applyFill="1" applyBorder="1" applyAlignment="1">
      <alignment horizontal="left" vertical="center"/>
    </xf>
    <xf numFmtId="4" fontId="48" fillId="40" borderId="3" xfId="36" applyNumberFormat="1" applyFont="1" applyFill="1" applyBorder="1" applyAlignment="1">
      <alignment horizontal="right" vertical="center"/>
    </xf>
    <xf numFmtId="0" fontId="1" fillId="37" borderId="0" xfId="36" applyFill="1" applyAlignment="1">
      <alignment wrapText="1"/>
    </xf>
    <xf numFmtId="0" fontId="1" fillId="37" borderId="0" xfId="36" applyFill="1"/>
    <xf numFmtId="0" fontId="32" fillId="40" borderId="0" xfId="36" applyFont="1" applyFill="1" applyAlignment="1">
      <alignment vertical="top" wrapText="1"/>
    </xf>
    <xf numFmtId="0" fontId="46" fillId="40" borderId="0" xfId="36" applyFont="1" applyFill="1" applyAlignment="1">
      <alignment horizontal="left"/>
    </xf>
    <xf numFmtId="0" fontId="42" fillId="40" borderId="0" xfId="36" applyFont="1" applyFill="1" applyAlignment="1">
      <alignment horizontal="left" vertical="center"/>
    </xf>
    <xf numFmtId="0" fontId="42" fillId="40" borderId="0" xfId="36" applyFont="1" applyFill="1" applyAlignment="1">
      <alignment horizontal="left" vertical="center" wrapText="1"/>
    </xf>
    <xf numFmtId="49" fontId="42" fillId="40" borderId="0" xfId="36" applyNumberFormat="1" applyFont="1" applyFill="1" applyAlignment="1">
      <alignment horizontal="center" vertical="center" wrapText="1"/>
    </xf>
    <xf numFmtId="0" fontId="42" fillId="40" borderId="0" xfId="36" applyFont="1" applyFill="1" applyAlignment="1">
      <alignment horizontal="center" vertical="center" wrapText="1"/>
    </xf>
    <xf numFmtId="49" fontId="54" fillId="40" borderId="0" xfId="36" applyNumberFormat="1" applyFont="1" applyFill="1" applyAlignment="1">
      <alignment horizontal="left" vertical="center"/>
    </xf>
    <xf numFmtId="0" fontId="31" fillId="40" borderId="0" xfId="36" applyFont="1" applyFill="1" applyAlignment="1">
      <alignment horizontal="left"/>
    </xf>
    <xf numFmtId="49" fontId="32" fillId="40" borderId="3" xfId="36" applyNumberFormat="1" applyFont="1" applyFill="1" applyBorder="1" applyAlignment="1">
      <alignment horizontal="center" vertical="center" wrapText="1"/>
    </xf>
    <xf numFmtId="49" fontId="32" fillId="40" borderId="3" xfId="36" applyNumberFormat="1" applyFont="1" applyFill="1" applyBorder="1" applyAlignment="1">
      <alignment horizontal="center" vertical="center"/>
    </xf>
    <xf numFmtId="0" fontId="36" fillId="40" borderId="0" xfId="36" applyFont="1" applyFill="1" applyAlignment="1">
      <alignment horizontal="left"/>
    </xf>
    <xf numFmtId="0" fontId="34" fillId="40" borderId="0" xfId="36" applyFont="1" applyFill="1" applyAlignment="1">
      <alignment horizontal="left" vertical="center"/>
    </xf>
    <xf numFmtId="0" fontId="34" fillId="40" borderId="0" xfId="36" applyFont="1" applyFill="1" applyAlignment="1">
      <alignment horizontal="left" vertical="center" wrapText="1"/>
    </xf>
    <xf numFmtId="49" fontId="36" fillId="40" borderId="0" xfId="36" applyNumberFormat="1" applyFont="1" applyFill="1" applyAlignment="1">
      <alignment horizontal="left" vertical="center"/>
    </xf>
    <xf numFmtId="0" fontId="36" fillId="40" borderId="0" xfId="36" applyFont="1" applyFill="1" applyAlignment="1">
      <alignment horizontal="left" vertical="center"/>
    </xf>
    <xf numFmtId="0" fontId="31" fillId="40" borderId="0" xfId="36" applyFont="1" applyFill="1" applyAlignment="1">
      <alignment horizontal="left" vertical="center"/>
    </xf>
    <xf numFmtId="49" fontId="34" fillId="40" borderId="2" xfId="36" applyNumberFormat="1" applyFont="1" applyFill="1" applyBorder="1" applyAlignment="1">
      <alignment horizontal="center" vertical="center"/>
    </xf>
    <xf numFmtId="49" fontId="34" fillId="40" borderId="2" xfId="36" applyNumberFormat="1" applyFont="1" applyFill="1" applyBorder="1" applyAlignment="1">
      <alignment horizontal="left" vertical="center" wrapText="1"/>
    </xf>
    <xf numFmtId="49" fontId="36" fillId="40" borderId="2" xfId="36" applyNumberFormat="1" applyFont="1" applyFill="1" applyBorder="1" applyAlignment="1">
      <alignment horizontal="left" vertical="center"/>
    </xf>
    <xf numFmtId="0" fontId="31" fillId="40" borderId="12" xfId="36" applyFont="1" applyFill="1" applyBorder="1" applyAlignment="1">
      <alignment horizontal="left" vertical="center"/>
    </xf>
    <xf numFmtId="49" fontId="33" fillId="40" borderId="0" xfId="36" applyNumberFormat="1" applyFont="1" applyFill="1" applyAlignment="1">
      <alignment horizontal="left"/>
    </xf>
    <xf numFmtId="49" fontId="31" fillId="40" borderId="29" xfId="36" applyNumberFormat="1" applyFont="1" applyFill="1" applyBorder="1" applyAlignment="1">
      <alignment horizontal="center" vertical="center"/>
    </xf>
    <xf numFmtId="49" fontId="31" fillId="40" borderId="29" xfId="36" applyNumberFormat="1" applyFont="1" applyFill="1" applyBorder="1" applyAlignment="1">
      <alignment horizontal="left" vertical="center" wrapText="1"/>
    </xf>
    <xf numFmtId="4" fontId="31" fillId="40" borderId="29" xfId="36" applyNumberFormat="1" applyFont="1" applyFill="1" applyBorder="1" applyAlignment="1">
      <alignment horizontal="right" vertical="center"/>
    </xf>
    <xf numFmtId="4" fontId="31" fillId="40" borderId="11" xfId="36" applyNumberFormat="1" applyFont="1" applyFill="1" applyBorder="1" applyAlignment="1">
      <alignment horizontal="right" vertical="center"/>
    </xf>
    <xf numFmtId="0" fontId="33" fillId="40" borderId="0" xfId="36" applyFont="1" applyFill="1" applyAlignment="1">
      <alignment horizontal="left"/>
    </xf>
    <xf numFmtId="0" fontId="31" fillId="40" borderId="31" xfId="36" applyFont="1" applyFill="1" applyBorder="1" applyAlignment="1">
      <alignment horizontal="left" vertical="center"/>
    </xf>
    <xf numFmtId="49" fontId="34" fillId="40" borderId="31" xfId="36" applyNumberFormat="1" applyFont="1" applyFill="1" applyBorder="1" applyAlignment="1">
      <alignment horizontal="left" vertical="center" wrapText="1"/>
    </xf>
    <xf numFmtId="4" fontId="32" fillId="40" borderId="31" xfId="36" applyNumberFormat="1" applyFont="1" applyFill="1" applyBorder="1" applyAlignment="1">
      <alignment horizontal="right" vertical="center"/>
    </xf>
    <xf numFmtId="0" fontId="31" fillId="40" borderId="0" xfId="36" applyFont="1" applyFill="1" applyAlignment="1">
      <alignment horizontal="left" wrapText="1"/>
    </xf>
    <xf numFmtId="4" fontId="32" fillId="40" borderId="15" xfId="36" applyNumberFormat="1" applyFont="1" applyFill="1" applyBorder="1" applyAlignment="1">
      <alignment horizontal="right" vertical="center"/>
    </xf>
    <xf numFmtId="4" fontId="32" fillId="40" borderId="3" xfId="36" applyNumberFormat="1" applyFont="1" applyFill="1" applyBorder="1" applyAlignment="1">
      <alignment horizontal="right" vertical="center"/>
    </xf>
    <xf numFmtId="0" fontId="32" fillId="40" borderId="0" xfId="37" applyFont="1" applyFill="1" applyAlignment="1">
      <alignment vertical="top" wrapText="1"/>
    </xf>
    <xf numFmtId="0" fontId="55" fillId="40" borderId="0" xfId="37" applyFont="1" applyFill="1" applyAlignment="1">
      <alignment horizontal="left"/>
    </xf>
    <xf numFmtId="49" fontId="56" fillId="40" borderId="3" xfId="37" applyNumberFormat="1" applyFont="1" applyFill="1" applyBorder="1" applyAlignment="1">
      <alignment horizontal="center" vertical="center" wrapText="1"/>
    </xf>
    <xf numFmtId="49" fontId="56" fillId="40" borderId="3" xfId="37" applyNumberFormat="1" applyFont="1" applyFill="1" applyBorder="1" applyAlignment="1">
      <alignment horizontal="center" vertical="center"/>
    </xf>
    <xf numFmtId="0" fontId="57" fillId="40" borderId="0" xfId="37" applyFont="1" applyFill="1" applyAlignment="1">
      <alignment horizontal="left" vertical="center"/>
    </xf>
    <xf numFmtId="49" fontId="58" fillId="40" borderId="0" xfId="37" applyNumberFormat="1" applyFont="1" applyFill="1" applyAlignment="1">
      <alignment horizontal="left" vertical="center"/>
    </xf>
    <xf numFmtId="0" fontId="55" fillId="40" borderId="0" xfId="37" applyFont="1" applyFill="1" applyAlignment="1">
      <alignment horizontal="right" vertical="center"/>
    </xf>
    <xf numFmtId="49" fontId="57" fillId="40" borderId="2" xfId="37" applyNumberFormat="1" applyFont="1" applyFill="1" applyBorder="1" applyAlignment="1">
      <alignment horizontal="center" vertical="center"/>
    </xf>
    <xf numFmtId="49" fontId="57" fillId="40" borderId="2" xfId="37" applyNumberFormat="1" applyFont="1" applyFill="1" applyBorder="1" applyAlignment="1">
      <alignment horizontal="left" vertical="center"/>
    </xf>
    <xf numFmtId="49" fontId="58" fillId="40" borderId="2" xfId="37" applyNumberFormat="1" applyFont="1" applyFill="1" applyBorder="1" applyAlignment="1">
      <alignment horizontal="left" vertical="center"/>
    </xf>
    <xf numFmtId="0" fontId="55" fillId="40" borderId="2" xfId="37" applyFont="1" applyFill="1" applyBorder="1" applyAlignment="1">
      <alignment horizontal="right" vertical="center"/>
    </xf>
    <xf numFmtId="49" fontId="55" fillId="40" borderId="29" xfId="37" applyNumberFormat="1" applyFont="1" applyFill="1" applyBorder="1" applyAlignment="1">
      <alignment horizontal="center" vertical="center"/>
    </xf>
    <xf numFmtId="49" fontId="55" fillId="40" borderId="29" xfId="37" applyNumberFormat="1" applyFont="1" applyFill="1" applyBorder="1" applyAlignment="1">
      <alignment horizontal="left" vertical="center" wrapText="1"/>
    </xf>
    <xf numFmtId="4" fontId="55" fillId="40" borderId="29" xfId="37" applyNumberFormat="1" applyFont="1" applyFill="1" applyBorder="1" applyAlignment="1">
      <alignment horizontal="right" vertical="center"/>
    </xf>
    <xf numFmtId="0" fontId="55" fillId="40" borderId="40" xfId="37" applyFont="1" applyFill="1" applyBorder="1" applyAlignment="1">
      <alignment horizontal="left" vertical="center"/>
    </xf>
    <xf numFmtId="49" fontId="57" fillId="40" borderId="31" xfId="37" applyNumberFormat="1" applyFont="1" applyFill="1" applyBorder="1" applyAlignment="1">
      <alignment horizontal="left" vertical="center"/>
    </xf>
    <xf numFmtId="4" fontId="56" fillId="40" borderId="31" xfId="37" applyNumberFormat="1" applyFont="1" applyFill="1" applyBorder="1" applyAlignment="1">
      <alignment horizontal="right" vertical="center"/>
    </xf>
    <xf numFmtId="0" fontId="57" fillId="40" borderId="0" xfId="37" applyFont="1" applyFill="1" applyAlignment="1">
      <alignment horizontal="right" vertical="center"/>
    </xf>
    <xf numFmtId="0" fontId="56" fillId="40" borderId="0" xfId="37" applyFont="1" applyFill="1" applyAlignment="1">
      <alignment horizontal="left" vertical="center"/>
    </xf>
    <xf numFmtId="4" fontId="56" fillId="40" borderId="3" xfId="37" applyNumberFormat="1" applyFont="1" applyFill="1" applyBorder="1" applyAlignment="1">
      <alignment horizontal="right" vertical="center"/>
    </xf>
    <xf numFmtId="0" fontId="55" fillId="40" borderId="31" xfId="37" applyFont="1" applyFill="1" applyBorder="1" applyAlignment="1">
      <alignment horizontal="left" vertical="center"/>
    </xf>
    <xf numFmtId="4" fontId="56" fillId="40" borderId="41" xfId="37" applyNumberFormat="1" applyFont="1" applyFill="1" applyBorder="1" applyAlignment="1">
      <alignment horizontal="right" vertical="center"/>
    </xf>
    <xf numFmtId="49" fontId="107" fillId="41" borderId="1" xfId="38" applyNumberFormat="1" applyFont="1" applyFill="1" applyBorder="1" applyAlignment="1">
      <alignment horizontal="center" vertical="center" wrapText="1"/>
    </xf>
    <xf numFmtId="49" fontId="107" fillId="41" borderId="1" xfId="34" applyNumberFormat="1" applyFont="1" applyFill="1" applyBorder="1" applyAlignment="1">
      <alignment horizontal="center" vertical="center" wrapText="1"/>
    </xf>
    <xf numFmtId="44" fontId="107" fillId="41" borderId="1" xfId="38" applyNumberFormat="1" applyFont="1" applyFill="1" applyBorder="1" applyAlignment="1">
      <alignment horizontal="center" vertical="center" wrapText="1"/>
    </xf>
    <xf numFmtId="0" fontId="108" fillId="37" borderId="1" xfId="38" applyNumberFormat="1" applyFont="1" applyFill="1" applyBorder="1" applyAlignment="1">
      <alignment horizontal="center" vertical="center" wrapText="1"/>
    </xf>
    <xf numFmtId="0" fontId="108" fillId="37" borderId="0" xfId="38" applyNumberFormat="1" applyFont="1" applyFill="1" applyBorder="1" applyAlignment="1">
      <alignment horizontal="center" vertical="center" wrapText="1"/>
    </xf>
    <xf numFmtId="49" fontId="108" fillId="37" borderId="1" xfId="38" applyNumberFormat="1" applyFont="1" applyFill="1" applyBorder="1" applyAlignment="1">
      <alignment horizontal="center" vertical="center" wrapText="1"/>
    </xf>
    <xf numFmtId="4" fontId="108" fillId="37" borderId="1" xfId="34" applyNumberFormat="1" applyFont="1" applyFill="1" applyBorder="1" applyAlignment="1">
      <alignment horizontal="center" vertical="center" wrapText="1"/>
    </xf>
    <xf numFmtId="44" fontId="108" fillId="37" borderId="1" xfId="38" applyNumberFormat="1" applyFont="1" applyFill="1" applyBorder="1" applyAlignment="1">
      <alignment horizontal="center" vertical="center" wrapText="1"/>
    </xf>
    <xf numFmtId="0" fontId="108" fillId="42" borderId="1" xfId="38" applyNumberFormat="1" applyFont="1" applyFill="1" applyBorder="1" applyAlignment="1">
      <alignment horizontal="center" vertical="center" wrapText="1"/>
    </xf>
    <xf numFmtId="49" fontId="108" fillId="42" borderId="1" xfId="38" applyNumberFormat="1" applyFont="1" applyFill="1" applyBorder="1" applyAlignment="1">
      <alignment horizontal="center" vertical="center" wrapText="1"/>
    </xf>
    <xf numFmtId="4" fontId="108" fillId="42" borderId="1" xfId="34" applyNumberFormat="1" applyFont="1" applyFill="1" applyBorder="1" applyAlignment="1">
      <alignment horizontal="center" vertical="center" wrapText="1"/>
    </xf>
    <xf numFmtId="44" fontId="108" fillId="42" borderId="1" xfId="38" applyNumberFormat="1" applyFont="1" applyFill="1" applyBorder="1" applyAlignment="1">
      <alignment horizontal="center" vertical="center" wrapText="1"/>
    </xf>
    <xf numFmtId="17" fontId="108" fillId="42" borderId="1" xfId="38" quotePrefix="1" applyNumberFormat="1" applyFont="1" applyFill="1" applyBorder="1" applyAlignment="1">
      <alignment horizontal="center" vertical="center" wrapText="1"/>
    </xf>
    <xf numFmtId="0" fontId="59" fillId="42" borderId="1" xfId="38" applyNumberFormat="1" applyFont="1" applyFill="1" applyBorder="1" applyAlignment="1">
      <alignment horizontal="center" vertical="center" wrapText="1"/>
    </xf>
    <xf numFmtId="49" fontId="108" fillId="37" borderId="0" xfId="38" applyNumberFormat="1" applyFont="1" applyFill="1" applyBorder="1" applyAlignment="1">
      <alignment horizontal="center" vertical="center" wrapText="1"/>
    </xf>
    <xf numFmtId="0" fontId="108" fillId="37" borderId="0" xfId="34" applyNumberFormat="1" applyFont="1" applyFill="1" applyBorder="1" applyAlignment="1">
      <alignment horizontal="center" vertical="center" wrapText="1"/>
    </xf>
    <xf numFmtId="44" fontId="108" fillId="37" borderId="0" xfId="38" applyNumberFormat="1" applyFont="1" applyFill="1" applyBorder="1" applyAlignment="1">
      <alignment horizontal="center" vertical="center" wrapText="1"/>
    </xf>
    <xf numFmtId="49" fontId="108" fillId="37" borderId="0" xfId="34" applyNumberFormat="1" applyFont="1" applyFill="1" applyBorder="1" applyAlignment="1">
      <alignment horizontal="center" vertical="center" wrapText="1"/>
    </xf>
    <xf numFmtId="0" fontId="59" fillId="37" borderId="1" xfId="38" applyNumberFormat="1" applyFont="1" applyFill="1" applyBorder="1" applyAlignment="1">
      <alignment horizontal="center" vertical="center" wrapText="1"/>
    </xf>
    <xf numFmtId="49" fontId="59" fillId="37" borderId="1" xfId="38" applyNumberFormat="1" applyFont="1" applyFill="1" applyBorder="1" applyAlignment="1">
      <alignment horizontal="center" vertical="center" wrapText="1"/>
    </xf>
    <xf numFmtId="44" fontId="59" fillId="37" borderId="1" xfId="38" applyNumberFormat="1" applyFont="1" applyFill="1" applyBorder="1" applyAlignment="1">
      <alignment horizontal="center" vertical="center" wrapText="1"/>
    </xf>
    <xf numFmtId="49" fontId="59" fillId="42" borderId="1" xfId="38" applyNumberFormat="1" applyFont="1" applyFill="1" applyBorder="1" applyAlignment="1">
      <alignment horizontal="center" vertical="center" wrapText="1"/>
    </xf>
    <xf numFmtId="44" fontId="59" fillId="42" borderId="1" xfId="38" applyNumberFormat="1" applyFont="1" applyFill="1" applyBorder="1" applyAlignment="1">
      <alignment horizontal="center" vertical="center" wrapText="1"/>
    </xf>
    <xf numFmtId="49" fontId="59" fillId="42" borderId="1" xfId="38" quotePrefix="1" applyNumberFormat="1" applyFont="1" applyFill="1" applyBorder="1" applyAlignment="1">
      <alignment horizontal="center" vertical="center" wrapText="1"/>
    </xf>
    <xf numFmtId="0" fontId="59" fillId="37" borderId="0" xfId="38" applyNumberFormat="1" applyFont="1" applyFill="1" applyBorder="1" applyAlignment="1">
      <alignment horizontal="center" vertical="center" wrapText="1"/>
    </xf>
    <xf numFmtId="0" fontId="59" fillId="42" borderId="1" xfId="38" quotePrefix="1" applyNumberFormat="1" applyFont="1" applyFill="1" applyBorder="1" applyAlignment="1">
      <alignment horizontal="center" vertical="center" wrapText="1"/>
    </xf>
    <xf numFmtId="17" fontId="59" fillId="42" borderId="1" xfId="38" quotePrefix="1" applyNumberFormat="1" applyFont="1" applyFill="1" applyBorder="1" applyAlignment="1">
      <alignment horizontal="center" vertical="center" wrapText="1"/>
    </xf>
    <xf numFmtId="15" fontId="59" fillId="42" borderId="1" xfId="38" quotePrefix="1" applyNumberFormat="1" applyFont="1" applyFill="1" applyBorder="1" applyAlignment="1">
      <alignment horizontal="center" vertical="center" wrapText="1"/>
    </xf>
    <xf numFmtId="0" fontId="59" fillId="37" borderId="1" xfId="38" quotePrefix="1" applyNumberFormat="1" applyFont="1" applyFill="1" applyBorder="1" applyAlignment="1">
      <alignment horizontal="center" vertical="center" wrapText="1"/>
    </xf>
    <xf numFmtId="0" fontId="109" fillId="36" borderId="1" xfId="0" applyFont="1" applyFill="1" applyBorder="1" applyAlignment="1">
      <alignment horizontal="center" vertical="center" wrapText="1"/>
    </xf>
    <xf numFmtId="4" fontId="109" fillId="36" borderId="1" xfId="0" applyNumberFormat="1" applyFont="1" applyFill="1" applyBorder="1" applyAlignment="1">
      <alignment horizontal="center" vertical="center" wrapText="1"/>
    </xf>
    <xf numFmtId="0" fontId="110" fillId="0" borderId="1" xfId="0" applyFont="1" applyBorder="1" applyAlignment="1">
      <alignment horizontal="center" vertical="center" wrapText="1"/>
    </xf>
    <xf numFmtId="4" fontId="110" fillId="0" borderId="1" xfId="0" applyNumberFormat="1" applyFont="1" applyBorder="1" applyAlignment="1">
      <alignment horizontal="center" vertical="center" wrapText="1"/>
    </xf>
    <xf numFmtId="0" fontId="110" fillId="37" borderId="1" xfId="0" applyFont="1" applyFill="1" applyBorder="1" applyAlignment="1">
      <alignment horizontal="center" vertical="center" wrapText="1"/>
    </xf>
    <xf numFmtId="4" fontId="110" fillId="37" borderId="1" xfId="0" applyNumberFormat="1" applyFont="1" applyFill="1" applyBorder="1" applyAlignment="1">
      <alignment horizontal="center" vertical="center" wrapText="1"/>
    </xf>
    <xf numFmtId="0" fontId="0" fillId="0" borderId="0" xfId="0" applyAlignment="1">
      <alignment horizontal="center"/>
    </xf>
    <xf numFmtId="0" fontId="110" fillId="0" borderId="0" xfId="0" applyFont="1" applyAlignment="1">
      <alignment horizontal="center" vertical="center" wrapText="1"/>
    </xf>
    <xf numFmtId="4" fontId="110" fillId="0" borderId="0" xfId="0" applyNumberFormat="1" applyFont="1" applyAlignment="1">
      <alignment horizontal="center" vertical="center" wrapText="1"/>
    </xf>
    <xf numFmtId="0" fontId="61" fillId="0" borderId="0" xfId="0" applyFont="1"/>
    <xf numFmtId="0" fontId="61" fillId="0" borderId="0" xfId="0" applyFont="1" applyAlignment="1">
      <alignment horizontal="center" wrapText="1"/>
    </xf>
    <xf numFmtId="165" fontId="61" fillId="0" borderId="0" xfId="32" applyFont="1" applyFill="1" applyBorder="1" applyAlignment="1">
      <alignment horizontal="center" wrapText="1"/>
    </xf>
    <xf numFmtId="0" fontId="0" fillId="0" borderId="37" xfId="0" applyBorder="1"/>
    <xf numFmtId="0" fontId="64" fillId="0" borderId="42" xfId="0" applyFont="1" applyBorder="1" applyAlignment="1">
      <alignment horizontal="left" vertical="center" wrapText="1"/>
    </xf>
    <xf numFmtId="0" fontId="62" fillId="0" borderId="43" xfId="0" applyFont="1" applyBorder="1" applyAlignment="1">
      <alignment horizontal="center" wrapText="1"/>
    </xf>
    <xf numFmtId="0" fontId="62" fillId="0" borderId="0" xfId="0" applyFont="1" applyAlignment="1">
      <alignment horizontal="center" vertical="center" wrapText="1"/>
    </xf>
    <xf numFmtId="0" fontId="62" fillId="0" borderId="0" xfId="0" applyFont="1" applyAlignment="1">
      <alignment horizontal="left" wrapText="1"/>
    </xf>
    <xf numFmtId="165" fontId="62" fillId="0" borderId="44" xfId="32" applyFont="1" applyFill="1" applyBorder="1" applyAlignment="1">
      <alignment horizontal="center" wrapText="1"/>
    </xf>
    <xf numFmtId="0" fontId="62" fillId="0" borderId="43" xfId="0" quotePrefix="1" applyFont="1" applyBorder="1" applyAlignment="1">
      <alignment horizontal="center" wrapText="1"/>
    </xf>
    <xf numFmtId="0" fontId="61" fillId="0" borderId="0" xfId="0" applyFont="1" applyAlignment="1">
      <alignment horizontal="left" wrapText="1"/>
    </xf>
    <xf numFmtId="0" fontId="62" fillId="0" borderId="45" xfId="0" quotePrefix="1" applyFont="1" applyBorder="1" applyAlignment="1">
      <alignment horizontal="center" wrapText="1"/>
    </xf>
    <xf numFmtId="0" fontId="62" fillId="0" borderId="23" xfId="0" applyFont="1" applyBorder="1" applyAlignment="1">
      <alignment horizontal="center" vertical="center" wrapText="1"/>
    </xf>
    <xf numFmtId="0" fontId="61" fillId="0" borderId="23" xfId="0" applyFont="1" applyBorder="1" applyAlignment="1">
      <alignment horizontal="left" wrapText="1"/>
    </xf>
    <xf numFmtId="165" fontId="61" fillId="0" borderId="23" xfId="32" applyFont="1" applyFill="1" applyBorder="1" applyAlignment="1">
      <alignment horizontal="center" wrapText="1"/>
    </xf>
    <xf numFmtId="0" fontId="62" fillId="0" borderId="0" xfId="0" applyFont="1" applyAlignment="1">
      <alignment horizontal="center" wrapText="1"/>
    </xf>
    <xf numFmtId="0" fontId="64" fillId="0" borderId="0" xfId="0" applyFont="1" applyAlignment="1">
      <alignment horizontal="left" vertical="center" wrapText="1"/>
    </xf>
    <xf numFmtId="165" fontId="62" fillId="0" borderId="0" xfId="32" applyFont="1" applyFill="1" applyBorder="1" applyAlignment="1">
      <alignment horizontal="center" wrapText="1"/>
    </xf>
    <xf numFmtId="0" fontId="62" fillId="0" borderId="23" xfId="0" applyFont="1" applyBorder="1" applyAlignment="1">
      <alignment horizontal="left" vertical="center" wrapText="1"/>
    </xf>
    <xf numFmtId="165" fontId="62" fillId="0" borderId="23" xfId="32" applyFont="1" applyFill="1" applyBorder="1" applyAlignment="1">
      <alignment horizontal="center" wrapText="1"/>
    </xf>
    <xf numFmtId="0" fontId="62" fillId="0" borderId="46" xfId="0" applyFont="1" applyBorder="1" applyAlignment="1">
      <alignment horizontal="center" wrapText="1"/>
    </xf>
    <xf numFmtId="0" fontId="62" fillId="0" borderId="47" xfId="0" applyFont="1" applyBorder="1" applyAlignment="1">
      <alignment horizontal="center" vertical="center" wrapText="1"/>
    </xf>
    <xf numFmtId="0" fontId="61" fillId="0" borderId="47" xfId="0" applyFont="1" applyBorder="1" applyAlignment="1">
      <alignment horizontal="left" wrapText="1"/>
    </xf>
    <xf numFmtId="165" fontId="61" fillId="0" borderId="47" xfId="32" applyFont="1" applyFill="1" applyBorder="1" applyAlignment="1">
      <alignment horizontal="center" wrapText="1"/>
    </xf>
    <xf numFmtId="0" fontId="64" fillId="0" borderId="47" xfId="0" applyFont="1" applyBorder="1" applyAlignment="1">
      <alignment horizontal="left" vertical="center" wrapText="1"/>
    </xf>
    <xf numFmtId="165" fontId="62" fillId="0" borderId="47" xfId="32" applyFont="1" applyFill="1" applyBorder="1" applyAlignment="1">
      <alignment horizontal="center" wrapText="1"/>
    </xf>
    <xf numFmtId="0" fontId="62" fillId="0" borderId="45" xfId="0" applyFont="1" applyBorder="1" applyAlignment="1">
      <alignment horizontal="center" wrapText="1"/>
    </xf>
    <xf numFmtId="0" fontId="62" fillId="0" borderId="23" xfId="0" applyFont="1" applyBorder="1" applyAlignment="1">
      <alignment horizontal="left" wrapText="1"/>
    </xf>
    <xf numFmtId="165" fontId="62" fillId="0" borderId="42" xfId="32" applyFont="1" applyFill="1" applyBorder="1" applyAlignment="1">
      <alignment horizontal="center" wrapText="1"/>
    </xf>
    <xf numFmtId="0" fontId="61" fillId="0" borderId="0" xfId="0" applyFont="1" applyAlignment="1">
      <alignment wrapText="1"/>
    </xf>
    <xf numFmtId="182" fontId="66" fillId="0" borderId="0" xfId="32" applyNumberFormat="1" applyFont="1" applyFill="1" applyBorder="1" applyAlignment="1">
      <alignment horizontal="right" wrapText="1"/>
    </xf>
    <xf numFmtId="0" fontId="62" fillId="0" borderId="47" xfId="0" applyFont="1" applyBorder="1" applyAlignment="1">
      <alignment horizontal="left" wrapText="1"/>
    </xf>
    <xf numFmtId="0" fontId="62" fillId="0" borderId="48" xfId="0" applyFont="1" applyBorder="1" applyAlignment="1">
      <alignment horizontal="center" wrapText="1"/>
    </xf>
    <xf numFmtId="0" fontId="62" fillId="0" borderId="19" xfId="0" applyFont="1" applyBorder="1" applyAlignment="1">
      <alignment horizontal="center" vertical="center" wrapText="1"/>
    </xf>
    <xf numFmtId="0" fontId="64" fillId="0" borderId="19" xfId="0" applyFont="1" applyBorder="1" applyAlignment="1">
      <alignment horizontal="left" vertical="center" wrapText="1"/>
    </xf>
    <xf numFmtId="165" fontId="62" fillId="0" borderId="19" xfId="32" applyFont="1" applyFill="1" applyBorder="1" applyAlignment="1">
      <alignment horizontal="center" wrapText="1"/>
    </xf>
    <xf numFmtId="0" fontId="64" fillId="0" borderId="43" xfId="0" applyFont="1" applyBorder="1" applyAlignment="1">
      <alignment horizontal="center" vertical="center" wrapText="1"/>
    </xf>
    <xf numFmtId="0" fontId="64" fillId="0" borderId="0" xfId="0" applyFont="1" applyAlignment="1">
      <alignment horizontal="center" vertical="center" wrapText="1"/>
    </xf>
    <xf numFmtId="0" fontId="61" fillId="0" borderId="37" xfId="0" applyFont="1" applyBorder="1"/>
    <xf numFmtId="165" fontId="61" fillId="0" borderId="19" xfId="32" applyFont="1" applyFill="1" applyBorder="1" applyAlignment="1">
      <alignment horizontal="center" wrapText="1"/>
    </xf>
    <xf numFmtId="0" fontId="64" fillId="0" borderId="23" xfId="0" applyFont="1" applyBorder="1" applyAlignment="1">
      <alignment horizontal="left" vertical="center" wrapText="1"/>
    </xf>
    <xf numFmtId="0" fontId="61" fillId="0" borderId="43" xfId="0" applyFont="1" applyBorder="1"/>
    <xf numFmtId="0" fontId="62" fillId="0" borderId="49" xfId="0" applyFont="1" applyBorder="1" applyAlignment="1">
      <alignment horizontal="center" wrapText="1"/>
    </xf>
    <xf numFmtId="0" fontId="62" fillId="0" borderId="44" xfId="0" applyFont="1" applyBorder="1" applyAlignment="1">
      <alignment horizontal="center" vertical="center" wrapText="1"/>
    </xf>
    <xf numFmtId="0" fontId="64" fillId="0" borderId="44" xfId="0" applyFont="1" applyBorder="1" applyAlignment="1">
      <alignment horizontal="left" vertical="center" wrapText="1"/>
    </xf>
    <xf numFmtId="0" fontId="64" fillId="0" borderId="43" xfId="0" applyFont="1" applyBorder="1" applyAlignment="1">
      <alignment horizontal="left" vertical="center"/>
    </xf>
    <xf numFmtId="2" fontId="62" fillId="0" borderId="0" xfId="0" applyNumberFormat="1" applyFont="1" applyAlignment="1">
      <alignment horizontal="center" wrapText="1"/>
    </xf>
    <xf numFmtId="0" fontId="64" fillId="0" borderId="46" xfId="0" applyFont="1" applyBorder="1" applyAlignment="1">
      <alignment horizontal="left" vertical="center"/>
    </xf>
    <xf numFmtId="2" fontId="62" fillId="0" borderId="47" xfId="0" applyNumberFormat="1" applyFont="1" applyBorder="1" applyAlignment="1">
      <alignment horizontal="center" wrapText="1"/>
    </xf>
    <xf numFmtId="165" fontId="79" fillId="0" borderId="0" xfId="32" applyFont="1" applyFill="1"/>
    <xf numFmtId="0" fontId="61" fillId="0" borderId="47" xfId="0" applyFont="1" applyBorder="1"/>
    <xf numFmtId="0" fontId="61" fillId="0" borderId="0" xfId="0" applyFont="1" applyAlignment="1">
      <alignment horizontal="center"/>
    </xf>
    <xf numFmtId="0" fontId="64" fillId="0" borderId="47" xfId="0" quotePrefix="1" applyFont="1" applyBorder="1" applyAlignment="1">
      <alignment horizontal="center" wrapText="1"/>
    </xf>
    <xf numFmtId="0" fontId="64" fillId="0" borderId="47" xfId="0" applyFont="1" applyBorder="1"/>
    <xf numFmtId="165" fontId="64" fillId="0" borderId="47" xfId="32" applyFont="1" applyFill="1" applyBorder="1" applyAlignment="1">
      <alignment horizontal="center" vertical="center" wrapText="1"/>
    </xf>
    <xf numFmtId="0" fontId="62" fillId="0" borderId="43" xfId="0" quotePrefix="1" applyFont="1" applyBorder="1" applyAlignment="1">
      <alignment wrapText="1"/>
    </xf>
    <xf numFmtId="0" fontId="62" fillId="0" borderId="0" xfId="0" applyFont="1" applyAlignment="1">
      <alignment wrapText="1"/>
    </xf>
    <xf numFmtId="165" fontId="61" fillId="0" borderId="0" xfId="32" applyFont="1" applyFill="1" applyBorder="1" applyAlignment="1">
      <alignment horizontal="center"/>
    </xf>
    <xf numFmtId="165" fontId="61" fillId="0" borderId="0" xfId="32" quotePrefix="1" applyFont="1" applyFill="1" applyBorder="1" applyAlignment="1">
      <alignment horizontal="center"/>
    </xf>
    <xf numFmtId="0" fontId="62" fillId="0" borderId="43" xfId="0" applyFont="1" applyBorder="1" applyAlignment="1">
      <alignment horizontal="left" wrapText="1"/>
    </xf>
    <xf numFmtId="0" fontId="62" fillId="0" borderId="37" xfId="0" applyFont="1" applyBorder="1" applyAlignment="1">
      <alignment horizontal="left" wrapText="1"/>
    </xf>
    <xf numFmtId="0" fontId="62" fillId="0" borderId="0" xfId="0" quotePrefix="1" applyFont="1" applyAlignment="1">
      <alignment horizontal="center" wrapText="1"/>
    </xf>
    <xf numFmtId="0" fontId="62" fillId="0" borderId="0" xfId="0" applyFont="1" applyAlignment="1">
      <alignment horizontal="left"/>
    </xf>
    <xf numFmtId="0" fontId="62" fillId="0" borderId="45" xfId="0" applyFont="1" applyBorder="1" applyAlignment="1">
      <alignment horizontal="left" wrapText="1"/>
    </xf>
    <xf numFmtId="0" fontId="62" fillId="0" borderId="43" xfId="0" quotePrefix="1" applyFont="1" applyBorder="1"/>
    <xf numFmtId="0" fontId="62" fillId="0" borderId="0" xfId="0" applyFont="1"/>
    <xf numFmtId="0" fontId="61" fillId="0" borderId="37" xfId="0" applyFont="1" applyBorder="1" applyAlignment="1">
      <alignment wrapText="1"/>
    </xf>
    <xf numFmtId="182" fontId="66" fillId="0" borderId="0" xfId="32" quotePrefix="1" applyNumberFormat="1" applyFont="1" applyFill="1" applyBorder="1" applyAlignment="1">
      <alignment horizontal="right"/>
    </xf>
    <xf numFmtId="0" fontId="62" fillId="0" borderId="23" xfId="0" applyFont="1" applyBorder="1" applyAlignment="1">
      <alignment horizontal="center" wrapText="1"/>
    </xf>
    <xf numFmtId="165" fontId="61" fillId="0" borderId="23" xfId="32" applyFont="1" applyFill="1" applyBorder="1" applyAlignment="1">
      <alignment horizontal="center"/>
    </xf>
    <xf numFmtId="0" fontId="62" fillId="0" borderId="19" xfId="0" quotePrefix="1" applyFont="1" applyBorder="1" applyAlignment="1">
      <alignment horizontal="center" wrapText="1"/>
    </xf>
    <xf numFmtId="0" fontId="64" fillId="0" borderId="19" xfId="0" applyFont="1" applyBorder="1" applyAlignment="1">
      <alignment horizontal="left" wrapText="1"/>
    </xf>
    <xf numFmtId="165" fontId="62" fillId="0" borderId="19" xfId="32" applyFont="1" applyFill="1" applyBorder="1" applyAlignment="1">
      <alignment horizontal="center"/>
    </xf>
    <xf numFmtId="0" fontId="62" fillId="0" borderId="37" xfId="0" applyFont="1" applyBorder="1"/>
    <xf numFmtId="0" fontId="64" fillId="0" borderId="43" xfId="0" applyFont="1" applyBorder="1" applyAlignment="1">
      <alignment horizontal="center"/>
    </xf>
    <xf numFmtId="0" fontId="64" fillId="0" borderId="0" xfId="0" applyFont="1" applyAlignment="1">
      <alignment horizontal="center"/>
    </xf>
    <xf numFmtId="0" fontId="64" fillId="0" borderId="0" xfId="0" applyFont="1" applyAlignment="1">
      <alignment horizontal="left" wrapText="1"/>
    </xf>
    <xf numFmtId="165" fontId="62" fillId="0" borderId="0" xfId="32" applyFont="1" applyFill="1" applyBorder="1" applyAlignment="1">
      <alignment horizontal="center"/>
    </xf>
    <xf numFmtId="0" fontId="64" fillId="0" borderId="47" xfId="0" applyFont="1" applyBorder="1" applyAlignment="1">
      <alignment horizontal="left" wrapText="1"/>
    </xf>
    <xf numFmtId="0" fontId="64" fillId="0" borderId="47" xfId="0" applyFont="1" applyBorder="1" applyAlignment="1">
      <alignment horizontal="left"/>
    </xf>
    <xf numFmtId="165" fontId="62" fillId="0" borderId="47" xfId="32" applyFont="1" applyFill="1" applyBorder="1" applyAlignment="1">
      <alignment horizontal="center"/>
    </xf>
    <xf numFmtId="0" fontId="62" fillId="0" borderId="0" xfId="0" applyFont="1" applyAlignment="1">
      <alignment horizontal="left" vertical="top" wrapText="1"/>
    </xf>
    <xf numFmtId="0" fontId="61" fillId="0" borderId="43" xfId="0" applyFont="1" applyBorder="1" applyAlignment="1">
      <alignment horizontal="left" wrapText="1"/>
    </xf>
    <xf numFmtId="165" fontId="62" fillId="0" borderId="0" xfId="32" quotePrefix="1" applyFont="1" applyFill="1" applyBorder="1" applyAlignment="1">
      <alignment horizontal="center"/>
    </xf>
    <xf numFmtId="165" fontId="62" fillId="0" borderId="37" xfId="32" quotePrefix="1" applyFont="1" applyFill="1" applyBorder="1" applyAlignment="1">
      <alignment horizontal="center"/>
    </xf>
    <xf numFmtId="165" fontId="62" fillId="0" borderId="23" xfId="32" applyFont="1" applyFill="1" applyBorder="1" applyAlignment="1">
      <alignment horizontal="center"/>
    </xf>
    <xf numFmtId="0" fontId="64" fillId="0" borderId="0" xfId="0" quotePrefix="1" applyFont="1" applyAlignment="1">
      <alignment horizontal="center" wrapText="1"/>
    </xf>
    <xf numFmtId="182" fontId="67" fillId="0" borderId="0" xfId="32" applyNumberFormat="1" applyFont="1" applyFill="1" applyBorder="1" applyAlignment="1">
      <alignment horizontal="right" wrapText="1"/>
    </xf>
    <xf numFmtId="0" fontId="64" fillId="0" borderId="50" xfId="0" quotePrefix="1" applyFont="1" applyBorder="1" applyAlignment="1">
      <alignment horizontal="center"/>
    </xf>
    <xf numFmtId="0" fontId="64" fillId="0" borderId="50" xfId="0" applyFont="1" applyBorder="1" applyAlignment="1">
      <alignment horizontal="left"/>
    </xf>
    <xf numFmtId="0" fontId="64" fillId="0" borderId="47" xfId="0" quotePrefix="1" applyFont="1" applyBorder="1" applyAlignment="1">
      <alignment horizontal="center"/>
    </xf>
    <xf numFmtId="0" fontId="62" fillId="0" borderId="23" xfId="0" quotePrefix="1" applyFont="1" applyBorder="1" applyAlignment="1">
      <alignment horizontal="center" wrapText="1"/>
    </xf>
    <xf numFmtId="0" fontId="62" fillId="0" borderId="43" xfId="0" applyFont="1" applyBorder="1"/>
    <xf numFmtId="0" fontId="62" fillId="0" borderId="43" xfId="0" quotePrefix="1" applyFont="1" applyBorder="1" applyAlignment="1">
      <alignment horizontal="left" wrapText="1"/>
    </xf>
    <xf numFmtId="182" fontId="67" fillId="0" borderId="0" xfId="32" quotePrefix="1" applyNumberFormat="1" applyFont="1" applyFill="1" applyBorder="1" applyAlignment="1">
      <alignment horizontal="right"/>
    </xf>
    <xf numFmtId="0" fontId="62" fillId="0" borderId="51" xfId="0" applyFont="1" applyBorder="1"/>
    <xf numFmtId="0" fontId="62" fillId="0" borderId="23" xfId="0" applyFont="1" applyBorder="1"/>
    <xf numFmtId="182" fontId="62" fillId="0" borderId="0" xfId="32" applyNumberFormat="1" applyFont="1" applyFill="1" applyBorder="1" applyAlignment="1">
      <alignment horizontal="right" wrapText="1"/>
    </xf>
    <xf numFmtId="0" fontId="64" fillId="37" borderId="47" xfId="0" quotePrefix="1" applyFont="1" applyFill="1" applyBorder="1" applyAlignment="1">
      <alignment horizontal="center"/>
    </xf>
    <xf numFmtId="0" fontId="64" fillId="37" borderId="47" xfId="0" applyFont="1" applyFill="1" applyBorder="1" applyAlignment="1">
      <alignment horizontal="left"/>
    </xf>
    <xf numFmtId="165" fontId="62" fillId="37" borderId="47" xfId="32" applyFont="1" applyFill="1" applyBorder="1" applyAlignment="1">
      <alignment horizontal="center" wrapText="1"/>
    </xf>
    <xf numFmtId="0" fontId="61" fillId="37" borderId="37" xfId="0" applyFont="1" applyFill="1" applyBorder="1" applyAlignment="1">
      <alignment wrapText="1"/>
    </xf>
    <xf numFmtId="0" fontId="61" fillId="37" borderId="0" xfId="0" applyFont="1" applyFill="1" applyAlignment="1">
      <alignment wrapText="1"/>
    </xf>
    <xf numFmtId="0" fontId="62" fillId="37" borderId="43" xfId="0" applyFont="1" applyFill="1" applyBorder="1" applyAlignment="1">
      <alignment horizontal="center" wrapText="1"/>
    </xf>
    <xf numFmtId="0" fontId="62" fillId="37" borderId="0" xfId="0" applyFont="1" applyFill="1" applyAlignment="1">
      <alignment horizontal="center" wrapText="1"/>
    </xf>
    <xf numFmtId="0" fontId="61" fillId="37" borderId="0" xfId="0" applyFont="1" applyFill="1" applyAlignment="1">
      <alignment horizontal="left" wrapText="1"/>
    </xf>
    <xf numFmtId="165" fontId="61" fillId="37" borderId="0" xfId="32" applyFont="1" applyFill="1" applyBorder="1" applyAlignment="1">
      <alignment horizontal="center" wrapText="1"/>
    </xf>
    <xf numFmtId="0" fontId="62" fillId="37" borderId="43" xfId="0" applyFont="1" applyFill="1" applyBorder="1" applyAlignment="1">
      <alignment horizontal="left" wrapText="1"/>
    </xf>
    <xf numFmtId="0" fontId="62" fillId="37" borderId="0" xfId="0" applyFont="1" applyFill="1" applyAlignment="1">
      <alignment wrapText="1"/>
    </xf>
    <xf numFmtId="0" fontId="62" fillId="37" borderId="0" xfId="0" quotePrefix="1" applyFont="1" applyFill="1" applyAlignment="1">
      <alignment horizontal="center" wrapText="1"/>
    </xf>
    <xf numFmtId="0" fontId="62" fillId="37" borderId="0" xfId="0" applyFont="1" applyFill="1" applyAlignment="1">
      <alignment horizontal="left" wrapText="1"/>
    </xf>
    <xf numFmtId="165" fontId="61" fillId="37" borderId="0" xfId="32" quotePrefix="1" applyFont="1" applyFill="1" applyBorder="1" applyAlignment="1">
      <alignment horizontal="center"/>
    </xf>
    <xf numFmtId="165" fontId="61" fillId="37" borderId="0" xfId="32" applyFont="1" applyFill="1" applyBorder="1" applyAlignment="1">
      <alignment horizontal="center"/>
    </xf>
    <xf numFmtId="0" fontId="62" fillId="37" borderId="0" xfId="0" applyFont="1" applyFill="1"/>
    <xf numFmtId="165" fontId="62" fillId="37" borderId="0" xfId="32" quotePrefix="1" applyFont="1" applyFill="1" applyBorder="1" applyAlignment="1">
      <alignment horizontal="center"/>
    </xf>
    <xf numFmtId="182" fontId="66" fillId="37" borderId="0" xfId="32" quotePrefix="1" applyNumberFormat="1" applyFont="1" applyFill="1" applyBorder="1" applyAlignment="1">
      <alignment horizontal="right"/>
    </xf>
    <xf numFmtId="0" fontId="62" fillId="37" borderId="45" xfId="0" applyFont="1" applyFill="1" applyBorder="1" applyAlignment="1">
      <alignment horizontal="center" wrapText="1"/>
    </xf>
    <xf numFmtId="0" fontId="62" fillId="37" borderId="23" xfId="0" applyFont="1" applyFill="1" applyBorder="1" applyAlignment="1">
      <alignment horizontal="center" wrapText="1"/>
    </xf>
    <xf numFmtId="0" fontId="61" fillId="37" borderId="23" xfId="0" applyFont="1" applyFill="1" applyBorder="1" applyAlignment="1">
      <alignment horizontal="left" wrapText="1"/>
    </xf>
    <xf numFmtId="165" fontId="61" fillId="37" borderId="23" xfId="32" applyFont="1" applyFill="1" applyBorder="1" applyAlignment="1">
      <alignment horizontal="center" wrapText="1"/>
    </xf>
    <xf numFmtId="0" fontId="61" fillId="37" borderId="37" xfId="0" applyFont="1" applyFill="1" applyBorder="1"/>
    <xf numFmtId="0" fontId="61" fillId="37" borderId="0" xfId="0" applyFont="1" applyFill="1"/>
    <xf numFmtId="165" fontId="62" fillId="37" borderId="0" xfId="32" applyFont="1" applyFill="1" applyBorder="1" applyAlignment="1">
      <alignment horizontal="center" wrapText="1"/>
    </xf>
    <xf numFmtId="0" fontId="62" fillId="37" borderId="37" xfId="0" applyFont="1" applyFill="1" applyBorder="1"/>
    <xf numFmtId="0" fontId="62" fillId="37" borderId="23" xfId="0" applyFont="1" applyFill="1" applyBorder="1" applyAlignment="1">
      <alignment horizontal="left" wrapText="1"/>
    </xf>
    <xf numFmtId="0" fontId="62" fillId="37" borderId="43" xfId="0" quotePrefix="1" applyFont="1" applyFill="1" applyBorder="1" applyAlignment="1">
      <alignment horizontal="left" wrapText="1"/>
    </xf>
    <xf numFmtId="182" fontId="62" fillId="0" borderId="0" xfId="32" quotePrefix="1" applyNumberFormat="1" applyFont="1" applyFill="1" applyBorder="1" applyAlignment="1">
      <alignment horizontal="right"/>
    </xf>
    <xf numFmtId="0" fontId="62" fillId="0" borderId="43" xfId="0" applyFont="1" applyBorder="1" applyAlignment="1">
      <alignment wrapText="1"/>
    </xf>
    <xf numFmtId="0" fontId="68" fillId="0" borderId="0" xfId="0" applyFont="1"/>
    <xf numFmtId="0" fontId="68" fillId="0" borderId="0" xfId="0" applyFont="1" applyAlignment="1">
      <alignment horizontal="center"/>
    </xf>
    <xf numFmtId="0" fontId="62" fillId="0" borderId="47" xfId="0" quotePrefix="1" applyFont="1" applyBorder="1" applyAlignment="1">
      <alignment horizontal="center" wrapText="1"/>
    </xf>
    <xf numFmtId="0" fontId="61" fillId="0" borderId="52" xfId="0" applyFont="1" applyBorder="1"/>
    <xf numFmtId="165" fontId="66" fillId="0" borderId="0" xfId="32" applyFont="1" applyFill="1" applyBorder="1" applyAlignment="1">
      <alignment horizontal="center"/>
    </xf>
    <xf numFmtId="0" fontId="66" fillId="0" borderId="0" xfId="0" applyFont="1"/>
    <xf numFmtId="0" fontId="111" fillId="0" borderId="0" xfId="0" quotePrefix="1" applyFont="1"/>
    <xf numFmtId="179" fontId="79" fillId="0" borderId="0" xfId="33" applyFont="1"/>
    <xf numFmtId="0" fontId="35" fillId="0" borderId="0" xfId="37" applyFont="1"/>
    <xf numFmtId="179" fontId="15" fillId="2" borderId="0" xfId="33" applyFont="1" applyFill="1" applyAlignment="1">
      <alignment horizontal="left"/>
    </xf>
    <xf numFmtId="179" fontId="18" fillId="2" borderId="3" xfId="33" applyFont="1" applyFill="1" applyBorder="1" applyAlignment="1">
      <alignment horizontal="center" vertical="center" wrapText="1"/>
    </xf>
    <xf numFmtId="4" fontId="18" fillId="2" borderId="9" xfId="37" applyNumberFormat="1" applyFont="1" applyFill="1" applyBorder="1" applyAlignment="1">
      <alignment horizontal="right" vertical="center" wrapText="1"/>
    </xf>
    <xf numFmtId="179" fontId="18" fillId="2" borderId="9" xfId="33" applyFont="1" applyFill="1" applyBorder="1" applyAlignment="1">
      <alignment horizontal="right" vertical="center" wrapText="1"/>
    </xf>
    <xf numFmtId="0" fontId="112" fillId="39" borderId="9" xfId="37" applyFont="1" applyFill="1" applyBorder="1" applyAlignment="1">
      <alignment horizontal="right" vertical="center" wrapText="1"/>
    </xf>
    <xf numFmtId="4" fontId="18" fillId="2" borderId="12" xfId="37" applyNumberFormat="1" applyFont="1" applyFill="1" applyBorder="1" applyAlignment="1">
      <alignment horizontal="right" vertical="center" wrapText="1"/>
    </xf>
    <xf numFmtId="4" fontId="18" fillId="2" borderId="0" xfId="37" applyNumberFormat="1" applyFont="1" applyFill="1" applyAlignment="1">
      <alignment horizontal="right" vertical="center" wrapText="1"/>
    </xf>
    <xf numFmtId="179" fontId="18" fillId="2" borderId="0" xfId="33" applyFont="1" applyFill="1" applyAlignment="1">
      <alignment horizontal="right" vertical="center" wrapText="1"/>
    </xf>
    <xf numFmtId="4" fontId="18" fillId="2" borderId="11" xfId="37" applyNumberFormat="1" applyFont="1" applyFill="1" applyBorder="1" applyAlignment="1">
      <alignment horizontal="right" vertical="center" wrapText="1"/>
    </xf>
    <xf numFmtId="4" fontId="18" fillId="2" borderId="14" xfId="37" applyNumberFormat="1" applyFont="1" applyFill="1" applyBorder="1" applyAlignment="1">
      <alignment horizontal="right" vertical="center" wrapText="1"/>
    </xf>
    <xf numFmtId="179" fontId="18" fillId="2" borderId="14" xfId="33" applyFont="1" applyFill="1" applyBorder="1" applyAlignment="1">
      <alignment horizontal="right" vertical="center" wrapText="1"/>
    </xf>
    <xf numFmtId="4" fontId="18" fillId="2" borderId="15" xfId="37" applyNumberFormat="1" applyFont="1" applyFill="1" applyBorder="1" applyAlignment="1">
      <alignment horizontal="right" vertical="center" wrapText="1"/>
    </xf>
    <xf numFmtId="49" fontId="18" fillId="2" borderId="8" xfId="37" applyNumberFormat="1" applyFont="1" applyFill="1" applyBorder="1" applyAlignment="1">
      <alignment horizontal="left" vertical="center" wrapText="1"/>
    </xf>
    <xf numFmtId="179" fontId="18" fillId="2" borderId="9" xfId="33" applyFont="1" applyFill="1" applyBorder="1" applyAlignment="1">
      <alignment horizontal="left" vertical="center" wrapText="1"/>
    </xf>
    <xf numFmtId="0" fontId="18" fillId="2" borderId="12" xfId="37" applyFont="1" applyFill="1" applyBorder="1" applyAlignment="1">
      <alignment horizontal="left" vertical="center" wrapText="1"/>
    </xf>
    <xf numFmtId="49" fontId="19" fillId="2" borderId="10" xfId="37" applyNumberFormat="1" applyFont="1" applyFill="1" applyBorder="1" applyAlignment="1">
      <alignment horizontal="left" vertical="center"/>
    </xf>
    <xf numFmtId="49" fontId="19" fillId="2" borderId="0" xfId="37" applyNumberFormat="1" applyFont="1" applyFill="1" applyAlignment="1">
      <alignment horizontal="left" vertical="center" wrapText="1"/>
    </xf>
    <xf numFmtId="49" fontId="69" fillId="2" borderId="0" xfId="37" applyNumberFormat="1" applyFont="1" applyFill="1" applyAlignment="1">
      <alignment horizontal="left" vertical="center"/>
    </xf>
    <xf numFmtId="4" fontId="19" fillId="2" borderId="0" xfId="37" applyNumberFormat="1" applyFont="1" applyFill="1" applyAlignment="1">
      <alignment horizontal="right" vertical="center"/>
    </xf>
    <xf numFmtId="179" fontId="19" fillId="2" borderId="0" xfId="33" applyFont="1" applyFill="1" applyAlignment="1">
      <alignment horizontal="right" vertical="center"/>
    </xf>
    <xf numFmtId="4" fontId="19" fillId="2" borderId="11" xfId="37" applyNumberFormat="1" applyFont="1" applyFill="1" applyBorder="1" applyAlignment="1">
      <alignment horizontal="right" vertical="center"/>
    </xf>
    <xf numFmtId="0" fontId="69" fillId="2" borderId="0" xfId="37" applyFont="1" applyFill="1" applyAlignment="1">
      <alignment horizontal="left" vertical="center"/>
    </xf>
    <xf numFmtId="49" fontId="18" fillId="3" borderId="8" xfId="37" applyNumberFormat="1" applyFont="1" applyFill="1" applyBorder="1" applyAlignment="1">
      <alignment horizontal="left" vertical="center"/>
    </xf>
    <xf numFmtId="49" fontId="18" fillId="3" borderId="9" xfId="37" applyNumberFormat="1" applyFont="1" applyFill="1" applyBorder="1" applyAlignment="1">
      <alignment horizontal="left" vertical="center" wrapText="1"/>
    </xf>
    <xf numFmtId="49" fontId="70" fillId="3" borderId="9" xfId="37" applyNumberFormat="1" applyFont="1" applyFill="1" applyBorder="1" applyAlignment="1">
      <alignment horizontal="left" vertical="center" wrapText="1"/>
    </xf>
    <xf numFmtId="4" fontId="18" fillId="3" borderId="9" xfId="37" applyNumberFormat="1" applyFont="1" applyFill="1" applyBorder="1" applyAlignment="1">
      <alignment horizontal="right" vertical="center"/>
    </xf>
    <xf numFmtId="179" fontId="18" fillId="3" borderId="9" xfId="33" applyFont="1" applyFill="1" applyBorder="1" applyAlignment="1">
      <alignment horizontal="right" vertical="center"/>
    </xf>
    <xf numFmtId="4" fontId="18" fillId="3" borderId="12" xfId="37" applyNumberFormat="1" applyFont="1" applyFill="1" applyBorder="1" applyAlignment="1">
      <alignment horizontal="right" vertical="center"/>
    </xf>
    <xf numFmtId="0" fontId="18" fillId="3" borderId="10" xfId="37" applyFont="1" applyFill="1" applyBorder="1" applyAlignment="1">
      <alignment horizontal="left" vertical="center"/>
    </xf>
    <xf numFmtId="0" fontId="70" fillId="3" borderId="0" xfId="37" applyFont="1" applyFill="1" applyAlignment="1">
      <alignment horizontal="left" vertical="center" wrapText="1"/>
    </xf>
    <xf numFmtId="49" fontId="70" fillId="3" borderId="0" xfId="37" applyNumberFormat="1" applyFont="1" applyFill="1" applyAlignment="1">
      <alignment horizontal="left" vertical="center" wrapText="1"/>
    </xf>
    <xf numFmtId="4" fontId="18" fillId="3" borderId="0" xfId="37" applyNumberFormat="1" applyFont="1" applyFill="1" applyAlignment="1">
      <alignment horizontal="right" vertical="center"/>
    </xf>
    <xf numFmtId="179" fontId="18" fillId="3" borderId="0" xfId="33" applyFont="1" applyFill="1" applyAlignment="1">
      <alignment horizontal="right" vertical="center"/>
    </xf>
    <xf numFmtId="4" fontId="18" fillId="3" borderId="11" xfId="37" applyNumberFormat="1" applyFont="1" applyFill="1" applyBorder="1" applyAlignment="1">
      <alignment horizontal="right" vertical="center"/>
    </xf>
    <xf numFmtId="0" fontId="18" fillId="3" borderId="13" xfId="37" applyFont="1" applyFill="1" applyBorder="1" applyAlignment="1">
      <alignment horizontal="left" vertical="center"/>
    </xf>
    <xf numFmtId="0" fontId="70" fillId="3" borderId="14" xfId="37" applyFont="1" applyFill="1" applyBorder="1" applyAlignment="1">
      <alignment horizontal="left" vertical="center" wrapText="1"/>
    </xf>
    <xf numFmtId="49" fontId="70" fillId="3" borderId="14" xfId="37" applyNumberFormat="1" applyFont="1" applyFill="1" applyBorder="1" applyAlignment="1">
      <alignment horizontal="left" vertical="center" wrapText="1"/>
    </xf>
    <xf numFmtId="4" fontId="18" fillId="3" borderId="14" xfId="37" applyNumberFormat="1" applyFont="1" applyFill="1" applyBorder="1" applyAlignment="1">
      <alignment horizontal="right" vertical="center"/>
    </xf>
    <xf numFmtId="179" fontId="18" fillId="3" borderId="14" xfId="33" applyFont="1" applyFill="1" applyBorder="1" applyAlignment="1">
      <alignment horizontal="right" vertical="center"/>
    </xf>
    <xf numFmtId="4" fontId="18" fillId="3" borderId="15" xfId="37" applyNumberFormat="1" applyFont="1" applyFill="1" applyBorder="1" applyAlignment="1">
      <alignment horizontal="right" vertical="center"/>
    </xf>
    <xf numFmtId="4" fontId="44" fillId="2" borderId="0" xfId="37" applyNumberFormat="1" applyFont="1" applyFill="1" applyAlignment="1">
      <alignment horizontal="right" vertical="center"/>
    </xf>
    <xf numFmtId="4" fontId="18" fillId="3" borderId="53" xfId="37" applyNumberFormat="1" applyFont="1" applyFill="1" applyBorder="1" applyAlignment="1">
      <alignment horizontal="right" vertical="center"/>
    </xf>
    <xf numFmtId="4" fontId="18" fillId="3" borderId="18" xfId="37" applyNumberFormat="1" applyFont="1" applyFill="1" applyBorder="1" applyAlignment="1">
      <alignment horizontal="right" vertical="center"/>
    </xf>
    <xf numFmtId="4" fontId="18" fillId="3" borderId="26" xfId="37" applyNumberFormat="1" applyFont="1" applyFill="1" applyBorder="1" applyAlignment="1">
      <alignment horizontal="right" vertical="center"/>
    </xf>
    <xf numFmtId="0" fontId="18" fillId="3" borderId="8" xfId="37" applyFont="1" applyFill="1" applyBorder="1" applyAlignment="1">
      <alignment horizontal="center" vertical="center" wrapText="1"/>
    </xf>
    <xf numFmtId="49" fontId="18" fillId="3" borderId="9" xfId="37" applyNumberFormat="1" applyFont="1" applyFill="1" applyBorder="1" applyAlignment="1">
      <alignment horizontal="left" vertical="center"/>
    </xf>
    <xf numFmtId="49" fontId="70" fillId="3" borderId="9" xfId="37" applyNumberFormat="1" applyFont="1" applyFill="1" applyBorder="1" applyAlignment="1">
      <alignment horizontal="left" vertical="center"/>
    </xf>
    <xf numFmtId="0" fontId="18" fillId="3" borderId="9" xfId="37" applyFont="1" applyFill="1" applyBorder="1" applyAlignment="1">
      <alignment horizontal="right" vertical="center" wrapText="1"/>
    </xf>
    <xf numFmtId="179" fontId="18" fillId="3" borderId="9" xfId="33" applyFont="1" applyFill="1" applyBorder="1" applyAlignment="1">
      <alignment horizontal="right" vertical="center" wrapText="1"/>
    </xf>
    <xf numFmtId="0" fontId="18" fillId="3" borderId="12" xfId="37" applyFont="1" applyFill="1" applyBorder="1" applyAlignment="1">
      <alignment horizontal="right" vertical="center" wrapText="1"/>
    </xf>
    <xf numFmtId="0" fontId="18" fillId="3" borderId="10" xfId="37" applyFont="1" applyFill="1" applyBorder="1" applyAlignment="1">
      <alignment horizontal="center" vertical="center" wrapText="1"/>
    </xf>
    <xf numFmtId="0" fontId="18" fillId="3" borderId="0" xfId="37" applyFont="1" applyFill="1" applyAlignment="1">
      <alignment horizontal="left" vertical="center"/>
    </xf>
    <xf numFmtId="49" fontId="70" fillId="3" borderId="0" xfId="37" applyNumberFormat="1" applyFont="1" applyFill="1" applyAlignment="1">
      <alignment horizontal="left" vertical="center"/>
    </xf>
    <xf numFmtId="0" fontId="18" fillId="3" borderId="0" xfId="37" applyFont="1" applyFill="1" applyAlignment="1">
      <alignment horizontal="right" vertical="center" wrapText="1"/>
    </xf>
    <xf numFmtId="179" fontId="18" fillId="3" borderId="0" xfId="33" applyFont="1" applyFill="1" applyAlignment="1">
      <alignment horizontal="right" vertical="center" wrapText="1"/>
    </xf>
    <xf numFmtId="0" fontId="18" fillId="3" borderId="11" xfId="37" applyFont="1" applyFill="1" applyBorder="1" applyAlignment="1">
      <alignment horizontal="right" vertical="center" wrapText="1"/>
    </xf>
    <xf numFmtId="0" fontId="18" fillId="3" borderId="13" xfId="37" applyFont="1" applyFill="1" applyBorder="1" applyAlignment="1">
      <alignment horizontal="center" vertical="center" wrapText="1"/>
    </xf>
    <xf numFmtId="0" fontId="18" fillId="3" borderId="14" xfId="37" applyFont="1" applyFill="1" applyBorder="1" applyAlignment="1">
      <alignment horizontal="left" vertical="center"/>
    </xf>
    <xf numFmtId="49" fontId="70" fillId="3" borderId="14" xfId="37" applyNumberFormat="1" applyFont="1" applyFill="1" applyBorder="1" applyAlignment="1">
      <alignment horizontal="left" vertical="center"/>
    </xf>
    <xf numFmtId="0" fontId="18" fillId="3" borderId="14" xfId="37" applyFont="1" applyFill="1" applyBorder="1" applyAlignment="1">
      <alignment horizontal="right" vertical="center" wrapText="1"/>
    </xf>
    <xf numFmtId="179" fontId="18" fillId="3" borderId="14" xfId="33" applyFont="1" applyFill="1" applyBorder="1" applyAlignment="1">
      <alignment horizontal="right" vertical="center" wrapText="1"/>
    </xf>
    <xf numFmtId="0" fontId="18" fillId="3" borderId="15" xfId="37" applyFont="1" applyFill="1" applyBorder="1" applyAlignment="1">
      <alignment horizontal="right" vertical="center" wrapText="1"/>
    </xf>
    <xf numFmtId="4" fontId="18" fillId="3" borderId="9" xfId="37" applyNumberFormat="1" applyFont="1" applyFill="1" applyBorder="1" applyAlignment="1">
      <alignment horizontal="right" vertical="center" wrapText="1"/>
    </xf>
    <xf numFmtId="4" fontId="18" fillId="3" borderId="12" xfId="37" applyNumberFormat="1" applyFont="1" applyFill="1" applyBorder="1" applyAlignment="1">
      <alignment horizontal="right" vertical="center" wrapText="1"/>
    </xf>
    <xf numFmtId="0" fontId="18" fillId="3" borderId="0" xfId="37" applyFont="1" applyFill="1" applyAlignment="1">
      <alignment horizontal="left" vertical="center" wrapText="1"/>
    </xf>
    <xf numFmtId="4" fontId="18" fillId="3" borderId="0" xfId="37" applyNumberFormat="1" applyFont="1" applyFill="1" applyAlignment="1">
      <alignment horizontal="right" vertical="center" wrapText="1"/>
    </xf>
    <xf numFmtId="4" fontId="18" fillId="3" borderId="11" xfId="37" applyNumberFormat="1" applyFont="1" applyFill="1" applyBorder="1" applyAlignment="1">
      <alignment horizontal="right" vertical="center" wrapText="1"/>
    </xf>
    <xf numFmtId="0" fontId="18" fillId="3" borderId="14" xfId="37" applyFont="1" applyFill="1" applyBorder="1" applyAlignment="1">
      <alignment horizontal="left" vertical="center" wrapText="1"/>
    </xf>
    <xf numFmtId="4" fontId="18" fillId="3" borderId="23" xfId="37" applyNumberFormat="1" applyFont="1" applyFill="1" applyBorder="1" applyAlignment="1">
      <alignment horizontal="right" vertical="center" wrapText="1"/>
    </xf>
    <xf numFmtId="4" fontId="18" fillId="3" borderId="15" xfId="37" applyNumberFormat="1" applyFont="1" applyFill="1" applyBorder="1" applyAlignment="1">
      <alignment horizontal="right" vertical="center" wrapText="1"/>
    </xf>
    <xf numFmtId="0" fontId="40" fillId="2" borderId="0" xfId="36" applyFont="1" applyFill="1" applyAlignment="1">
      <alignment horizontal="left"/>
    </xf>
    <xf numFmtId="49" fontId="39" fillId="2" borderId="3" xfId="36" applyNumberFormat="1" applyFont="1" applyFill="1" applyBorder="1" applyAlignment="1">
      <alignment horizontal="center" vertical="center" wrapText="1"/>
    </xf>
    <xf numFmtId="0" fontId="39" fillId="2" borderId="0" xfId="36" applyFont="1" applyFill="1" applyAlignment="1">
      <alignment horizontal="center" vertical="center" wrapText="1"/>
    </xf>
    <xf numFmtId="0" fontId="39" fillId="2" borderId="5" xfId="36" applyFont="1" applyFill="1" applyBorder="1" applyAlignment="1">
      <alignment horizontal="center" vertical="center" wrapText="1"/>
    </xf>
    <xf numFmtId="0" fontId="39" fillId="2" borderId="6" xfId="36" applyFont="1" applyFill="1" applyBorder="1" applyAlignment="1">
      <alignment horizontal="center" vertical="center" wrapText="1"/>
    </xf>
    <xf numFmtId="49" fontId="39" fillId="2" borderId="6" xfId="36" applyNumberFormat="1" applyFont="1" applyFill="1" applyBorder="1" applyAlignment="1">
      <alignment horizontal="left" vertical="center" wrapText="1"/>
    </xf>
    <xf numFmtId="0" fontId="39" fillId="2" borderId="6" xfId="36" applyFont="1" applyFill="1" applyBorder="1" applyAlignment="1">
      <alignment horizontal="left" vertical="center" wrapText="1"/>
    </xf>
    <xf numFmtId="39" fontId="39" fillId="2" borderId="6" xfId="36" applyNumberFormat="1" applyFont="1" applyFill="1" applyBorder="1" applyAlignment="1">
      <alignment horizontal="right" vertical="center" wrapText="1"/>
    </xf>
    <xf numFmtId="4" fontId="39" fillId="2" borderId="6" xfId="36" applyNumberFormat="1" applyFont="1" applyFill="1" applyBorder="1" applyAlignment="1">
      <alignment horizontal="right" vertical="center" wrapText="1"/>
    </xf>
    <xf numFmtId="0" fontId="39" fillId="2" borderId="7" xfId="36" applyFont="1" applyFill="1" applyBorder="1" applyAlignment="1">
      <alignment horizontal="right" vertical="center" wrapText="1"/>
    </xf>
    <xf numFmtId="49" fontId="39" fillId="2" borderId="8" xfId="36" applyNumberFormat="1" applyFont="1" applyFill="1" applyBorder="1" applyAlignment="1">
      <alignment horizontal="center" vertical="center" wrapText="1"/>
    </xf>
    <xf numFmtId="0" fontId="39" fillId="2" borderId="9" xfId="36" applyFont="1" applyFill="1" applyBorder="1" applyAlignment="1">
      <alignment horizontal="left" vertical="center" wrapText="1"/>
    </xf>
    <xf numFmtId="0" fontId="44" fillId="2" borderId="10" xfId="36" applyFont="1" applyFill="1" applyBorder="1" applyAlignment="1">
      <alignment horizontal="left" vertical="center"/>
    </xf>
    <xf numFmtId="0" fontId="44" fillId="2" borderId="0" xfId="36" applyFont="1" applyFill="1" applyAlignment="1">
      <alignment horizontal="left" vertical="center"/>
    </xf>
    <xf numFmtId="49" fontId="44" fillId="2" borderId="0" xfId="36" applyNumberFormat="1" applyFont="1" applyFill="1" applyAlignment="1">
      <alignment horizontal="left" vertical="center"/>
    </xf>
    <xf numFmtId="49" fontId="71" fillId="2" borderId="0" xfId="36" applyNumberFormat="1" applyFont="1" applyFill="1" applyAlignment="1">
      <alignment horizontal="left" vertical="center"/>
    </xf>
    <xf numFmtId="39" fontId="44" fillId="2" borderId="0" xfId="36" applyNumberFormat="1" applyFont="1" applyFill="1" applyAlignment="1">
      <alignment horizontal="right" vertical="center"/>
    </xf>
    <xf numFmtId="4" fontId="44" fillId="2" borderId="0" xfId="36" applyNumberFormat="1" applyFont="1" applyFill="1" applyAlignment="1">
      <alignment horizontal="right" vertical="center"/>
    </xf>
    <xf numFmtId="39" fontId="44" fillId="2" borderId="11" xfId="36" applyNumberFormat="1" applyFont="1" applyFill="1" applyBorder="1" applyAlignment="1">
      <alignment horizontal="right" vertical="center"/>
    </xf>
    <xf numFmtId="0" fontId="71" fillId="2" borderId="0" xfId="36" applyFont="1" applyFill="1" applyAlignment="1">
      <alignment horizontal="left" vertical="center"/>
    </xf>
    <xf numFmtId="0" fontId="39" fillId="2" borderId="8" xfId="36" applyFont="1" applyFill="1" applyBorder="1" applyAlignment="1">
      <alignment horizontal="left" vertical="center"/>
    </xf>
    <xf numFmtId="0" fontId="47" fillId="2" borderId="9" xfId="36" applyFont="1" applyFill="1" applyBorder="1" applyAlignment="1">
      <alignment horizontal="left" vertical="center" wrapText="1"/>
    </xf>
    <xf numFmtId="49" fontId="47" fillId="2" borderId="9" xfId="36" applyNumberFormat="1" applyFont="1" applyFill="1" applyBorder="1" applyAlignment="1">
      <alignment horizontal="left" vertical="center" wrapText="1"/>
    </xf>
    <xf numFmtId="39" fontId="39" fillId="2" borderId="9" xfId="36" applyNumberFormat="1" applyFont="1" applyFill="1" applyBorder="1" applyAlignment="1">
      <alignment horizontal="right" vertical="center"/>
    </xf>
    <xf numFmtId="4" fontId="39" fillId="2" borderId="9" xfId="36" applyNumberFormat="1" applyFont="1" applyFill="1" applyBorder="1" applyAlignment="1">
      <alignment horizontal="right" vertical="center"/>
    </xf>
    <xf numFmtId="39" fontId="39" fillId="2" borderId="12" xfId="36" applyNumberFormat="1" applyFont="1" applyFill="1" applyBorder="1" applyAlignment="1">
      <alignment horizontal="right" vertical="center"/>
    </xf>
    <xf numFmtId="0" fontId="39" fillId="2" borderId="10" xfId="36" applyFont="1" applyFill="1" applyBorder="1" applyAlignment="1">
      <alignment horizontal="left" vertical="center"/>
    </xf>
    <xf numFmtId="0" fontId="39" fillId="2" borderId="0" xfId="36" applyFont="1" applyFill="1" applyAlignment="1">
      <alignment horizontal="left" vertical="center" wrapText="1"/>
    </xf>
    <xf numFmtId="0" fontId="47" fillId="2" borderId="0" xfId="36" applyFont="1" applyFill="1" applyAlignment="1">
      <alignment horizontal="left" vertical="center" wrapText="1"/>
    </xf>
    <xf numFmtId="49" fontId="47" fillId="2" borderId="0" xfId="36" applyNumberFormat="1" applyFont="1" applyFill="1" applyAlignment="1">
      <alignment horizontal="left" vertical="center" wrapText="1"/>
    </xf>
    <xf numFmtId="39" fontId="39" fillId="2" borderId="0" xfId="36" applyNumberFormat="1" applyFont="1" applyFill="1" applyAlignment="1">
      <alignment horizontal="right" vertical="center"/>
    </xf>
    <xf numFmtId="4" fontId="39" fillId="2" borderId="0" xfId="36" applyNumberFormat="1" applyFont="1" applyFill="1" applyAlignment="1">
      <alignment horizontal="right" vertical="center"/>
    </xf>
    <xf numFmtId="39" fontId="39" fillId="2" borderId="11" xfId="36" applyNumberFormat="1" applyFont="1" applyFill="1" applyBorder="1" applyAlignment="1">
      <alignment horizontal="right" vertical="center"/>
    </xf>
    <xf numFmtId="0" fontId="39" fillId="2" borderId="13" xfId="36" applyFont="1" applyFill="1" applyBorder="1" applyAlignment="1">
      <alignment horizontal="left" vertical="center"/>
    </xf>
    <xf numFmtId="0" fontId="39" fillId="2" borderId="14" xfId="36" applyFont="1" applyFill="1" applyBorder="1" applyAlignment="1">
      <alignment horizontal="left" vertical="center" wrapText="1"/>
    </xf>
    <xf numFmtId="0" fontId="47" fillId="2" borderId="14" xfId="36" applyFont="1" applyFill="1" applyBorder="1" applyAlignment="1">
      <alignment horizontal="left" vertical="center" wrapText="1"/>
    </xf>
    <xf numFmtId="49" fontId="47" fillId="2" borderId="14" xfId="36" applyNumberFormat="1" applyFont="1" applyFill="1" applyBorder="1" applyAlignment="1">
      <alignment horizontal="left" vertical="center" wrapText="1"/>
    </xf>
    <xf numFmtId="39" fontId="39" fillId="2" borderId="14" xfId="36" applyNumberFormat="1" applyFont="1" applyFill="1" applyBorder="1" applyAlignment="1">
      <alignment horizontal="right" vertical="center"/>
    </xf>
    <xf numFmtId="4" fontId="39" fillId="2" borderId="14" xfId="36" applyNumberFormat="1" applyFont="1" applyFill="1" applyBorder="1" applyAlignment="1">
      <alignment horizontal="right" vertical="center"/>
    </xf>
    <xf numFmtId="39" fontId="39" fillId="2" borderId="15" xfId="36" applyNumberFormat="1" applyFont="1" applyFill="1" applyBorder="1" applyAlignment="1">
      <alignment horizontal="right" vertical="center"/>
    </xf>
    <xf numFmtId="0" fontId="39" fillId="2" borderId="0" xfId="36" applyFont="1" applyFill="1" applyAlignment="1">
      <alignment horizontal="left" vertical="center"/>
    </xf>
    <xf numFmtId="0" fontId="39" fillId="3" borderId="8" xfId="36" applyFont="1" applyFill="1" applyBorder="1" applyAlignment="1">
      <alignment horizontal="center" vertical="center" wrapText="1"/>
    </xf>
    <xf numFmtId="49" fontId="39" fillId="3" borderId="9" xfId="36" applyNumberFormat="1" applyFont="1" applyFill="1" applyBorder="1" applyAlignment="1">
      <alignment horizontal="left" vertical="center" wrapText="1"/>
    </xf>
    <xf numFmtId="0" fontId="39" fillId="3" borderId="9" xfId="36" applyFont="1" applyFill="1" applyBorder="1" applyAlignment="1">
      <alignment horizontal="center" vertical="center" wrapText="1"/>
    </xf>
    <xf numFmtId="49" fontId="47" fillId="3" borderId="9" xfId="36" applyNumberFormat="1" applyFont="1" applyFill="1" applyBorder="1" applyAlignment="1">
      <alignment horizontal="left" vertical="center" wrapText="1"/>
    </xf>
    <xf numFmtId="39" fontId="39" fillId="3" borderId="9" xfId="36" applyNumberFormat="1" applyFont="1" applyFill="1" applyBorder="1" applyAlignment="1">
      <alignment horizontal="right" vertical="center" wrapText="1"/>
    </xf>
    <xf numFmtId="4" fontId="39" fillId="3" borderId="9" xfId="36" applyNumberFormat="1" applyFont="1" applyFill="1" applyBorder="1" applyAlignment="1">
      <alignment horizontal="right" vertical="center" wrapText="1"/>
    </xf>
    <xf numFmtId="39" fontId="39" fillId="3" borderId="12" xfId="36" applyNumberFormat="1" applyFont="1" applyFill="1" applyBorder="1" applyAlignment="1">
      <alignment horizontal="right" vertical="center" wrapText="1"/>
    </xf>
    <xf numFmtId="0" fontId="39" fillId="3" borderId="10" xfId="36" applyFont="1" applyFill="1" applyBorder="1" applyAlignment="1">
      <alignment horizontal="center" vertical="center" wrapText="1"/>
    </xf>
    <xf numFmtId="0" fontId="39" fillId="3" borderId="0" xfId="36" applyFont="1" applyFill="1" applyAlignment="1">
      <alignment horizontal="center" vertical="center" wrapText="1"/>
    </xf>
    <xf numFmtId="0" fontId="47" fillId="3" borderId="0" xfId="36" applyFont="1" applyFill="1" applyAlignment="1">
      <alignment horizontal="left" vertical="center" wrapText="1"/>
    </xf>
    <xf numFmtId="49" fontId="47" fillId="3" borderId="0" xfId="36" applyNumberFormat="1" applyFont="1" applyFill="1" applyAlignment="1">
      <alignment horizontal="left" vertical="center" wrapText="1"/>
    </xf>
    <xf numFmtId="39" fontId="39" fillId="3" borderId="0" xfId="36" applyNumberFormat="1" applyFont="1" applyFill="1" applyAlignment="1">
      <alignment horizontal="right" vertical="center" wrapText="1"/>
    </xf>
    <xf numFmtId="4" fontId="39" fillId="3" borderId="0" xfId="36" applyNumberFormat="1" applyFont="1" applyFill="1" applyAlignment="1">
      <alignment horizontal="right" vertical="center" wrapText="1"/>
    </xf>
    <xf numFmtId="39" fontId="39" fillId="3" borderId="11" xfId="36" applyNumberFormat="1" applyFont="1" applyFill="1" applyBorder="1" applyAlignment="1">
      <alignment horizontal="right" vertical="center" wrapText="1"/>
    </xf>
    <xf numFmtId="0" fontId="39" fillId="3" borderId="13" xfId="36" applyFont="1" applyFill="1" applyBorder="1" applyAlignment="1">
      <alignment horizontal="center" vertical="center" wrapText="1"/>
    </xf>
    <xf numFmtId="0" fontId="39" fillId="3" borderId="14" xfId="36" applyFont="1" applyFill="1" applyBorder="1" applyAlignment="1">
      <alignment horizontal="center" vertical="center" wrapText="1"/>
    </xf>
    <xf numFmtId="0" fontId="47" fillId="3" borderId="14" xfId="36" applyFont="1" applyFill="1" applyBorder="1" applyAlignment="1">
      <alignment horizontal="left" vertical="center" wrapText="1"/>
    </xf>
    <xf numFmtId="49" fontId="47" fillId="3" borderId="14" xfId="36" applyNumberFormat="1" applyFont="1" applyFill="1" applyBorder="1" applyAlignment="1">
      <alignment horizontal="left" vertical="center" wrapText="1"/>
    </xf>
    <xf numFmtId="39" fontId="39" fillId="3" borderId="14" xfId="36" applyNumberFormat="1" applyFont="1" applyFill="1" applyBorder="1" applyAlignment="1">
      <alignment horizontal="right" vertical="center" wrapText="1"/>
    </xf>
    <xf numFmtId="4" fontId="39" fillId="3" borderId="14" xfId="36" applyNumberFormat="1" applyFont="1" applyFill="1" applyBorder="1" applyAlignment="1">
      <alignment horizontal="right" vertical="center" wrapText="1"/>
    </xf>
    <xf numFmtId="39" fontId="39" fillId="3" borderId="15" xfId="36" applyNumberFormat="1" applyFont="1" applyFill="1" applyBorder="1" applyAlignment="1">
      <alignment horizontal="right" vertical="center" wrapText="1"/>
    </xf>
    <xf numFmtId="49" fontId="47" fillId="3" borderId="9" xfId="36" applyNumberFormat="1" applyFont="1" applyFill="1" applyBorder="1" applyAlignment="1">
      <alignment horizontal="left" vertical="center"/>
    </xf>
    <xf numFmtId="0" fontId="39" fillId="3" borderId="9" xfId="36" applyFont="1" applyFill="1" applyBorder="1" applyAlignment="1">
      <alignment horizontal="right" vertical="center" wrapText="1"/>
    </xf>
    <xf numFmtId="0" fontId="39" fillId="3" borderId="12" xfId="36" applyFont="1" applyFill="1" applyBorder="1" applyAlignment="1">
      <alignment horizontal="right" vertical="center" wrapText="1"/>
    </xf>
    <xf numFmtId="49" fontId="47" fillId="3" borderId="0" xfId="36" applyNumberFormat="1" applyFont="1" applyFill="1" applyAlignment="1">
      <alignment horizontal="left" vertical="center"/>
    </xf>
    <xf numFmtId="0" fontId="39" fillId="3" borderId="0" xfId="36" applyFont="1" applyFill="1" applyAlignment="1">
      <alignment horizontal="right" vertical="center" wrapText="1"/>
    </xf>
    <xf numFmtId="0" fontId="39" fillId="3" borderId="11" xfId="36" applyFont="1" applyFill="1" applyBorder="1" applyAlignment="1">
      <alignment horizontal="right" vertical="center" wrapText="1"/>
    </xf>
    <xf numFmtId="49" fontId="47" fillId="3" borderId="14" xfId="36" applyNumberFormat="1" applyFont="1" applyFill="1" applyBorder="1" applyAlignment="1">
      <alignment horizontal="left" vertical="center"/>
    </xf>
    <xf numFmtId="0" fontId="39" fillId="3" borderId="14" xfId="36" applyFont="1" applyFill="1" applyBorder="1" applyAlignment="1">
      <alignment horizontal="right" vertical="center" wrapText="1"/>
    </xf>
    <xf numFmtId="0" fontId="39" fillId="3" borderId="15" xfId="36" applyFont="1" applyFill="1" applyBorder="1" applyAlignment="1">
      <alignment horizontal="right" vertical="center" wrapText="1"/>
    </xf>
    <xf numFmtId="0" fontId="1" fillId="0" borderId="0" xfId="36"/>
    <xf numFmtId="0" fontId="114" fillId="0" borderId="0" xfId="0" applyFont="1" applyAlignment="1">
      <alignment horizontal="center" vertical="center"/>
    </xf>
    <xf numFmtId="0" fontId="115" fillId="0" borderId="0" xfId="0" applyFont="1" applyAlignment="1">
      <alignment horizontal="center" vertical="center"/>
    </xf>
    <xf numFmtId="0" fontId="116" fillId="0" borderId="0" xfId="0" applyFont="1" applyAlignment="1">
      <alignment horizontal="center" vertical="center"/>
    </xf>
    <xf numFmtId="0" fontId="117" fillId="0" borderId="0" xfId="0" applyFont="1" applyAlignment="1">
      <alignment horizontal="justify" vertical="center"/>
    </xf>
    <xf numFmtId="0" fontId="118" fillId="0" borderId="0" xfId="0" applyFont="1" applyAlignment="1">
      <alignment horizontal="justify" vertical="center"/>
    </xf>
    <xf numFmtId="0" fontId="119" fillId="0" borderId="0" xfId="0" applyFont="1" applyAlignment="1">
      <alignment horizontal="justify" vertical="center"/>
    </xf>
    <xf numFmtId="0" fontId="117" fillId="0" borderId="0" xfId="0" applyFont="1" applyAlignment="1">
      <alignment horizontal="center" vertical="center"/>
    </xf>
    <xf numFmtId="0" fontId="120" fillId="0" borderId="0" xfId="0" applyFont="1" applyAlignment="1">
      <alignment horizontal="justify" vertical="center"/>
    </xf>
    <xf numFmtId="0" fontId="121" fillId="0" borderId="0" xfId="0" applyFont="1" applyAlignment="1">
      <alignment horizontal="left" vertical="center" indent="15"/>
    </xf>
    <xf numFmtId="0" fontId="122" fillId="0" borderId="0" xfId="0" applyFont="1" applyAlignment="1">
      <alignment horizontal="left" vertical="center" indent="15"/>
    </xf>
    <xf numFmtId="0" fontId="123" fillId="0" borderId="0" xfId="0" applyFont="1" applyAlignment="1">
      <alignment horizontal="center" vertical="center"/>
    </xf>
    <xf numFmtId="0" fontId="113" fillId="37" borderId="0" xfId="0" applyFont="1" applyFill="1" applyAlignment="1">
      <alignment horizontal="left" vertical="center" wrapText="1"/>
    </xf>
    <xf numFmtId="0" fontId="18" fillId="2" borderId="0" xfId="37" applyFont="1" applyFill="1" applyAlignment="1">
      <alignment horizontal="left"/>
    </xf>
    <xf numFmtId="49" fontId="18" fillId="2" borderId="3" xfId="37" applyNumberFormat="1" applyFont="1" applyFill="1" applyBorder="1" applyAlignment="1">
      <alignment horizontal="left" vertical="center"/>
    </xf>
    <xf numFmtId="49" fontId="20" fillId="3" borderId="3" xfId="37" applyNumberFormat="1" applyFont="1" applyFill="1" applyBorder="1" applyAlignment="1">
      <alignment horizontal="left" vertical="center" wrapText="1"/>
    </xf>
    <xf numFmtId="0" fontId="16" fillId="2" borderId="0" xfId="37" applyFont="1" applyFill="1" applyAlignment="1">
      <alignment horizontal="center" wrapText="1"/>
    </xf>
    <xf numFmtId="0" fontId="17" fillId="4" borderId="0" xfId="37" applyFont="1" applyFill="1" applyAlignment="1">
      <alignment horizontal="left"/>
    </xf>
    <xf numFmtId="49" fontId="18" fillId="2" borderId="6" xfId="37" applyNumberFormat="1" applyFont="1" applyFill="1" applyBorder="1" applyAlignment="1">
      <alignment horizontal="left" vertical="center" wrapText="1"/>
    </xf>
    <xf numFmtId="49" fontId="19" fillId="2" borderId="0" xfId="37" applyNumberFormat="1" applyFont="1" applyFill="1" applyAlignment="1">
      <alignment horizontal="left" vertical="center"/>
    </xf>
    <xf numFmtId="0" fontId="18" fillId="2" borderId="0" xfId="37" applyFont="1" applyFill="1" applyAlignment="1">
      <alignment horizontal="left" vertical="center" wrapText="1"/>
    </xf>
    <xf numFmtId="49" fontId="18" fillId="3" borderId="6" xfId="37" applyNumberFormat="1" applyFont="1" applyFill="1" applyBorder="1" applyAlignment="1">
      <alignment horizontal="left" vertical="center" wrapText="1"/>
    </xf>
    <xf numFmtId="0" fontId="18" fillId="3" borderId="6" xfId="37" applyFont="1" applyFill="1" applyBorder="1" applyAlignment="1">
      <alignment horizontal="center" vertical="center" wrapText="1"/>
    </xf>
    <xf numFmtId="49" fontId="18" fillId="2" borderId="6" xfId="37" applyNumberFormat="1" applyFont="1" applyFill="1" applyBorder="1" applyAlignment="1">
      <alignment horizontal="left" vertical="center"/>
    </xf>
    <xf numFmtId="49" fontId="18" fillId="2" borderId="9" xfId="37" applyNumberFormat="1" applyFont="1" applyFill="1" applyBorder="1" applyAlignment="1">
      <alignment horizontal="left" vertical="center" wrapText="1"/>
    </xf>
    <xf numFmtId="49" fontId="18" fillId="2" borderId="12" xfId="37" applyNumberFormat="1" applyFont="1" applyFill="1" applyBorder="1" applyAlignment="1">
      <alignment horizontal="left" vertical="center" wrapText="1"/>
    </xf>
    <xf numFmtId="0" fontId="18" fillId="2" borderId="3" xfId="37" applyFont="1" applyFill="1" applyBorder="1" applyAlignment="1">
      <alignment horizontal="center" vertical="center" wrapText="1"/>
    </xf>
    <xf numFmtId="0" fontId="18" fillId="2" borderId="0" xfId="37" applyFont="1" applyFill="1" applyAlignment="1">
      <alignment horizontal="center" vertical="center" wrapText="1"/>
    </xf>
    <xf numFmtId="0" fontId="18" fillId="2" borderId="6" xfId="37" applyFont="1" applyFill="1" applyBorder="1" applyAlignment="1">
      <alignment horizontal="center" vertical="center" wrapText="1"/>
    </xf>
    <xf numFmtId="49" fontId="18" fillId="2" borderId="5" xfId="37" applyNumberFormat="1" applyFont="1" applyFill="1" applyBorder="1" applyAlignment="1">
      <alignment horizontal="left" vertical="center" wrapText="1"/>
    </xf>
    <xf numFmtId="49" fontId="18" fillId="2" borderId="3" xfId="37" applyNumberFormat="1" applyFont="1" applyFill="1" applyBorder="1" applyAlignment="1">
      <alignment horizontal="center" vertical="center" wrapText="1"/>
    </xf>
    <xf numFmtId="49" fontId="17" fillId="4" borderId="5" xfId="37" applyNumberFormat="1" applyFont="1" applyFill="1" applyBorder="1" applyAlignment="1">
      <alignment horizontal="left" vertical="center" wrapText="1"/>
    </xf>
    <xf numFmtId="49" fontId="20" fillId="3" borderId="5" xfId="37" applyNumberFormat="1" applyFont="1" applyFill="1" applyBorder="1" applyAlignment="1">
      <alignment horizontal="left" vertical="center" wrapText="1"/>
    </xf>
    <xf numFmtId="0" fontId="18" fillId="2" borderId="0" xfId="37" applyFont="1" applyFill="1" applyAlignment="1">
      <alignment horizontal="left" vertical="center"/>
    </xf>
    <xf numFmtId="0" fontId="16" fillId="2" borderId="0" xfId="37" applyFont="1" applyFill="1" applyAlignment="1">
      <alignment horizontal="center" vertical="top" wrapText="1"/>
    </xf>
    <xf numFmtId="49" fontId="18" fillId="2" borderId="7" xfId="37" applyNumberFormat="1" applyFont="1" applyFill="1" applyBorder="1" applyAlignment="1">
      <alignment horizontal="left" vertical="center" wrapText="1"/>
    </xf>
    <xf numFmtId="49" fontId="26" fillId="0" borderId="54" xfId="37" applyNumberFormat="1" applyFont="1" applyFill="1" applyBorder="1" applyAlignment="1">
      <alignment horizontal="center" vertical="center"/>
    </xf>
    <xf numFmtId="49" fontId="26" fillId="0" borderId="4" xfId="37" applyNumberFormat="1" applyFont="1" applyFill="1" applyBorder="1" applyAlignment="1">
      <alignment horizontal="center" vertical="center"/>
    </xf>
    <xf numFmtId="0" fontId="36" fillId="40" borderId="0" xfId="37" applyFont="1" applyFill="1" applyAlignment="1">
      <alignment horizontal="left" vertical="center"/>
    </xf>
    <xf numFmtId="0" fontId="33" fillId="40" borderId="0" xfId="37" applyFont="1" applyFill="1" applyAlignment="1">
      <alignment horizontal="left"/>
    </xf>
    <xf numFmtId="0" fontId="36" fillId="40" borderId="0" xfId="37" applyFont="1" applyFill="1" applyAlignment="1">
      <alignment horizontal="left"/>
    </xf>
    <xf numFmtId="0" fontId="36" fillId="40" borderId="11" xfId="37" applyFont="1" applyFill="1" applyBorder="1" applyAlignment="1">
      <alignment horizontal="left" vertical="center"/>
    </xf>
    <xf numFmtId="49" fontId="36" fillId="40" borderId="0" xfId="37" applyNumberFormat="1" applyFont="1" applyFill="1" applyAlignment="1">
      <alignment horizontal="left"/>
    </xf>
    <xf numFmtId="0" fontId="32" fillId="40" borderId="23" xfId="37" applyFont="1" applyFill="1" applyBorder="1" applyAlignment="1">
      <alignment horizontal="center" vertical="top" wrapText="1"/>
    </xf>
    <xf numFmtId="49" fontId="32" fillId="40" borderId="20" xfId="37" applyNumberFormat="1" applyFont="1" applyFill="1" applyBorder="1" applyAlignment="1">
      <alignment horizontal="center" vertical="center" wrapText="1"/>
    </xf>
    <xf numFmtId="49" fontId="32" fillId="40" borderId="22" xfId="37" applyNumberFormat="1" applyFont="1" applyFill="1" applyBorder="1" applyAlignment="1">
      <alignment horizontal="center" vertical="center" wrapText="1"/>
    </xf>
    <xf numFmtId="49" fontId="32" fillId="40" borderId="25" xfId="37" applyNumberFormat="1" applyFont="1" applyFill="1" applyBorder="1" applyAlignment="1">
      <alignment horizontal="center" vertical="center" wrapText="1"/>
    </xf>
    <xf numFmtId="0" fontId="32" fillId="40" borderId="0" xfId="37" applyFont="1" applyFill="1" applyAlignment="1">
      <alignment horizontal="center" wrapText="1"/>
    </xf>
    <xf numFmtId="49" fontId="39" fillId="40" borderId="3" xfId="37" applyNumberFormat="1" applyFont="1" applyFill="1" applyBorder="1" applyAlignment="1">
      <alignment horizontal="center" vertical="center"/>
    </xf>
    <xf numFmtId="0" fontId="40" fillId="40" borderId="0" xfId="37" applyFont="1" applyFill="1" applyAlignment="1">
      <alignment horizontal="left" vertical="center"/>
    </xf>
    <xf numFmtId="49" fontId="47" fillId="40" borderId="3" xfId="37" applyNumberFormat="1" applyFont="1" applyFill="1" applyBorder="1" applyAlignment="1">
      <alignment horizontal="right" vertical="center"/>
    </xf>
    <xf numFmtId="0" fontId="48" fillId="40" borderId="0" xfId="37" applyFont="1" applyFill="1" applyAlignment="1">
      <alignment horizontal="center" vertical="top" wrapText="1"/>
    </xf>
    <xf numFmtId="49" fontId="48" fillId="40" borderId="3" xfId="37" applyNumberFormat="1" applyFont="1" applyFill="1" applyBorder="1" applyAlignment="1">
      <alignment horizontal="center" vertical="center"/>
    </xf>
    <xf numFmtId="49" fontId="50" fillId="40" borderId="3" xfId="37" applyNumberFormat="1" applyFont="1" applyFill="1" applyBorder="1" applyAlignment="1">
      <alignment horizontal="right" vertical="center"/>
    </xf>
    <xf numFmtId="0" fontId="32" fillId="40" borderId="0" xfId="36" applyFont="1" applyFill="1" applyAlignment="1">
      <alignment horizontal="center" vertical="top" wrapText="1"/>
    </xf>
    <xf numFmtId="49" fontId="48" fillId="40" borderId="8" xfId="36" applyNumberFormat="1" applyFont="1" applyFill="1" applyBorder="1" applyAlignment="1">
      <alignment horizontal="center" vertical="center"/>
    </xf>
    <xf numFmtId="49" fontId="48" fillId="40" borderId="12" xfId="36" applyNumberFormat="1" applyFont="1" applyFill="1" applyBorder="1" applyAlignment="1">
      <alignment horizontal="center" vertical="center"/>
    </xf>
    <xf numFmtId="49" fontId="48" fillId="40" borderId="13" xfId="36" applyNumberFormat="1" applyFont="1" applyFill="1" applyBorder="1" applyAlignment="1">
      <alignment horizontal="center" vertical="center"/>
    </xf>
    <xf numFmtId="49" fontId="48" fillId="40" borderId="15" xfId="36" applyNumberFormat="1" applyFont="1" applyFill="1" applyBorder="1" applyAlignment="1">
      <alignment horizontal="center" vertical="center"/>
    </xf>
    <xf numFmtId="49" fontId="50" fillId="40" borderId="5" xfId="36" applyNumberFormat="1" applyFont="1" applyFill="1" applyBorder="1" applyAlignment="1">
      <alignment horizontal="right" vertical="center"/>
    </xf>
    <xf numFmtId="49" fontId="50" fillId="40" borderId="7" xfId="36" applyNumberFormat="1" applyFont="1" applyFill="1" applyBorder="1" applyAlignment="1">
      <alignment horizontal="right" vertical="center"/>
    </xf>
    <xf numFmtId="49" fontId="32" fillId="40" borderId="8" xfId="36" applyNumberFormat="1" applyFont="1" applyFill="1" applyBorder="1" applyAlignment="1">
      <alignment horizontal="center" vertical="center"/>
    </xf>
    <xf numFmtId="49" fontId="32" fillId="40" borderId="12" xfId="36" applyNumberFormat="1" applyFont="1" applyFill="1" applyBorder="1" applyAlignment="1">
      <alignment horizontal="center" vertical="center"/>
    </xf>
    <xf numFmtId="49" fontId="32" fillId="40" borderId="13" xfId="36" applyNumberFormat="1" applyFont="1" applyFill="1" applyBorder="1" applyAlignment="1">
      <alignment horizontal="center" vertical="center"/>
    </xf>
    <xf numFmtId="49" fontId="32" fillId="40" borderId="15" xfId="36" applyNumberFormat="1" applyFont="1" applyFill="1" applyBorder="1" applyAlignment="1">
      <alignment horizontal="center" vertical="center"/>
    </xf>
    <xf numFmtId="49" fontId="34" fillId="40" borderId="5" xfId="36" applyNumberFormat="1" applyFont="1" applyFill="1" applyBorder="1" applyAlignment="1">
      <alignment horizontal="right" vertical="center"/>
    </xf>
    <xf numFmtId="49" fontId="34" fillId="40" borderId="7" xfId="36" applyNumberFormat="1" applyFont="1" applyFill="1" applyBorder="1" applyAlignment="1">
      <alignment horizontal="right" vertical="center"/>
    </xf>
    <xf numFmtId="0" fontId="32" fillId="40" borderId="0" xfId="37" applyFont="1" applyFill="1" applyAlignment="1">
      <alignment horizontal="center" vertical="top" wrapText="1"/>
    </xf>
    <xf numFmtId="49" fontId="56" fillId="40" borderId="3" xfId="37" applyNumberFormat="1" applyFont="1" applyFill="1" applyBorder="1" applyAlignment="1">
      <alignment horizontal="center" vertical="center"/>
    </xf>
    <xf numFmtId="49" fontId="57" fillId="40" borderId="3" xfId="37" applyNumberFormat="1" applyFont="1" applyFill="1" applyBorder="1" applyAlignment="1">
      <alignment horizontal="right" vertical="center"/>
    </xf>
    <xf numFmtId="0" fontId="61" fillId="0" borderId="44" xfId="0" quotePrefix="1" applyFont="1" applyBorder="1" applyAlignment="1">
      <alignment horizontal="left" vertical="center" wrapText="1"/>
    </xf>
    <xf numFmtId="0" fontId="61" fillId="0" borderId="0" xfId="0" quotePrefix="1" applyFont="1" applyAlignment="1">
      <alignment horizontal="left" vertical="top" wrapText="1"/>
    </xf>
    <xf numFmtId="0" fontId="62" fillId="0" borderId="43" xfId="0" applyFont="1" applyBorder="1" applyAlignment="1">
      <alignment horizontal="center" wrapText="1"/>
    </xf>
    <xf numFmtId="0" fontId="62" fillId="0" borderId="0" xfId="0" applyFont="1" applyAlignment="1">
      <alignment horizontal="center" wrapText="1"/>
    </xf>
    <xf numFmtId="0" fontId="62" fillId="0" borderId="45" xfId="0" quotePrefix="1" applyFont="1" applyBorder="1" applyAlignment="1">
      <alignment horizontal="center" vertical="center" wrapText="1"/>
    </xf>
    <xf numFmtId="0" fontId="62" fillId="0" borderId="23" xfId="0" applyFont="1" applyBorder="1" applyAlignment="1">
      <alignment horizontal="center" vertical="center" wrapText="1"/>
    </xf>
    <xf numFmtId="0" fontId="64" fillId="0" borderId="46" xfId="0" applyFont="1" applyBorder="1" applyAlignment="1">
      <alignment horizontal="center" vertical="center" wrapText="1"/>
    </xf>
    <xf numFmtId="0" fontId="64" fillId="0" borderId="47" xfId="0" applyFont="1" applyBorder="1" applyAlignment="1">
      <alignment horizontal="center" vertical="center" wrapText="1"/>
    </xf>
    <xf numFmtId="0" fontId="64" fillId="0" borderId="43" xfId="0" applyFont="1" applyBorder="1" applyAlignment="1">
      <alignment horizontal="right" wrapText="1"/>
    </xf>
    <xf numFmtId="0" fontId="64" fillId="0" borderId="0" xfId="0" applyFont="1" applyAlignment="1">
      <alignment horizontal="right" wrapText="1"/>
    </xf>
    <xf numFmtId="0" fontId="62" fillId="0" borderId="43" xfId="0" applyFont="1" applyBorder="1" applyAlignment="1">
      <alignment horizontal="center" vertical="center" wrapText="1"/>
    </xf>
    <xf numFmtId="0" fontId="62" fillId="0" borderId="0" xfId="0" applyFont="1" applyAlignment="1">
      <alignment horizontal="center" vertical="center" wrapText="1"/>
    </xf>
    <xf numFmtId="0" fontId="62" fillId="0" borderId="46" xfId="0" quotePrefix="1" applyFont="1" applyBorder="1" applyAlignment="1">
      <alignment horizontal="center" vertical="center" wrapText="1"/>
    </xf>
    <xf numFmtId="0" fontId="62" fillId="0" borderId="47" xfId="0" applyFont="1" applyBorder="1" applyAlignment="1">
      <alignment horizontal="center" vertical="center" wrapText="1"/>
    </xf>
    <xf numFmtId="0" fontId="64" fillId="0" borderId="58" xfId="0" applyFont="1" applyBorder="1" applyAlignment="1">
      <alignment horizontal="center" vertical="center" wrapText="1"/>
    </xf>
    <xf numFmtId="0" fontId="64" fillId="0" borderId="42" xfId="0" applyFont="1" applyBorder="1" applyAlignment="1">
      <alignment horizontal="center" vertical="center" wrapText="1"/>
    </xf>
    <xf numFmtId="0" fontId="62" fillId="0" borderId="43" xfId="0" quotePrefix="1" applyFont="1" applyBorder="1" applyAlignment="1">
      <alignment horizontal="center" vertical="center" wrapText="1"/>
    </xf>
    <xf numFmtId="0" fontId="64" fillId="0" borderId="42" xfId="0" applyFont="1" applyBorder="1" applyAlignment="1">
      <alignment horizontal="left" vertical="center" wrapText="1"/>
    </xf>
    <xf numFmtId="0" fontId="60" fillId="0" borderId="0" xfId="0" applyFont="1" applyAlignment="1">
      <alignment horizontal="right" vertical="center" wrapText="1"/>
    </xf>
    <xf numFmtId="0" fontId="60" fillId="0" borderId="0" xfId="0" applyFont="1" applyAlignment="1">
      <alignment horizontal="center" vertical="center" wrapText="1"/>
    </xf>
    <xf numFmtId="0" fontId="62" fillId="0" borderId="55" xfId="0" applyFont="1" applyBorder="1" applyAlignment="1">
      <alignment horizontal="center" vertical="center" wrapText="1"/>
    </xf>
    <xf numFmtId="0" fontId="62" fillId="0" borderId="56" xfId="0" applyFont="1" applyBorder="1" applyAlignment="1">
      <alignment horizontal="center" vertical="center" wrapText="1"/>
    </xf>
    <xf numFmtId="0" fontId="62" fillId="0" borderId="57" xfId="0" applyFont="1" applyBorder="1" applyAlignment="1">
      <alignment horizontal="center" vertical="center" wrapText="1"/>
    </xf>
    <xf numFmtId="0" fontId="63" fillId="0" borderId="56" xfId="0" applyFont="1" applyBorder="1" applyAlignment="1">
      <alignment horizontal="center" vertical="center" wrapText="1"/>
    </xf>
    <xf numFmtId="0" fontId="63" fillId="0" borderId="57" xfId="0" applyFont="1" applyBorder="1" applyAlignment="1">
      <alignment horizontal="center" vertical="center" wrapText="1"/>
    </xf>
    <xf numFmtId="165" fontId="62" fillId="0" borderId="49" xfId="32" applyFont="1" applyFill="1" applyBorder="1" applyAlignment="1">
      <alignment horizontal="center" vertical="center" wrapText="1"/>
    </xf>
    <xf numFmtId="165" fontId="62" fillId="0" borderId="43" xfId="32" applyFont="1" applyFill="1" applyBorder="1" applyAlignment="1">
      <alignment horizontal="center" vertical="center" wrapText="1"/>
    </xf>
    <xf numFmtId="165" fontId="62" fillId="0" borderId="46" xfId="32" applyFont="1" applyFill="1" applyBorder="1" applyAlignment="1">
      <alignment horizontal="center" vertical="center" wrapText="1"/>
    </xf>
    <xf numFmtId="0" fontId="61" fillId="0" borderId="0" xfId="0" quotePrefix="1" applyFont="1" applyAlignment="1">
      <alignment horizontal="left" wrapText="1"/>
    </xf>
    <xf numFmtId="0" fontId="61" fillId="0" borderId="0" xfId="0" applyFont="1" applyAlignment="1">
      <alignment horizontal="left" wrapText="1"/>
    </xf>
    <xf numFmtId="0" fontId="61" fillId="0" borderId="52" xfId="0" applyFont="1" applyBorder="1" applyAlignment="1">
      <alignment horizontal="left" wrapText="1"/>
    </xf>
    <xf numFmtId="0" fontId="64" fillId="0" borderId="48" xfId="0" applyFont="1" applyBorder="1" applyAlignment="1">
      <alignment horizontal="center"/>
    </xf>
    <xf numFmtId="0" fontId="64" fillId="0" borderId="19" xfId="0" applyFont="1" applyBorder="1" applyAlignment="1">
      <alignment horizontal="center"/>
    </xf>
    <xf numFmtId="0" fontId="64" fillId="0" borderId="43" xfId="0" applyFont="1" applyBorder="1" applyAlignment="1">
      <alignment horizontal="center"/>
    </xf>
    <xf numFmtId="0" fontId="64" fillId="0" borderId="0" xfId="0" applyFont="1" applyAlignment="1">
      <alignment horizontal="center"/>
    </xf>
    <xf numFmtId="0" fontId="64" fillId="0" borderId="46" xfId="0" applyFont="1" applyBorder="1" applyAlignment="1">
      <alignment horizontal="center"/>
    </xf>
    <xf numFmtId="0" fontId="64" fillId="0" borderId="47" xfId="0" applyFont="1" applyBorder="1" applyAlignment="1">
      <alignment horizontal="center"/>
    </xf>
    <xf numFmtId="0" fontId="62" fillId="0" borderId="0" xfId="0" applyFont="1" applyAlignment="1">
      <alignment horizontal="left" wrapText="1"/>
    </xf>
    <xf numFmtId="0" fontId="64" fillId="37" borderId="46" xfId="0" applyFont="1" applyFill="1" applyBorder="1" applyAlignment="1">
      <alignment horizontal="center"/>
    </xf>
    <xf numFmtId="0" fontId="64" fillId="37" borderId="47" xfId="0" applyFont="1" applyFill="1" applyBorder="1" applyAlignment="1">
      <alignment horizontal="center"/>
    </xf>
    <xf numFmtId="0" fontId="64" fillId="0" borderId="48" xfId="0" applyFont="1" applyBorder="1" applyAlignment="1">
      <alignment horizontal="center" vertical="center"/>
    </xf>
    <xf numFmtId="0" fontId="64" fillId="0" borderId="19" xfId="0" applyFont="1" applyBorder="1" applyAlignment="1">
      <alignment horizontal="center" vertical="center"/>
    </xf>
    <xf numFmtId="0" fontId="64" fillId="0" borderId="46" xfId="0" applyFont="1" applyBorder="1" applyAlignment="1">
      <alignment horizontal="center" wrapText="1"/>
    </xf>
    <xf numFmtId="0" fontId="64" fillId="0" borderId="47" xfId="0" applyFont="1" applyBorder="1" applyAlignment="1">
      <alignment horizontal="center" wrapText="1"/>
    </xf>
    <xf numFmtId="0" fontId="64" fillId="0" borderId="61" xfId="0" applyFont="1" applyBorder="1" applyAlignment="1">
      <alignment horizontal="center"/>
    </xf>
    <xf numFmtId="0" fontId="64" fillId="0" borderId="50" xfId="0" applyFont="1" applyBorder="1" applyAlignment="1">
      <alignment horizontal="center"/>
    </xf>
    <xf numFmtId="0" fontId="62" fillId="0" borderId="19" xfId="0" applyFont="1" applyBorder="1" applyAlignment="1">
      <alignment horizontal="left" wrapText="1"/>
    </xf>
    <xf numFmtId="0" fontId="64" fillId="0" borderId="58" xfId="0" applyFont="1" applyBorder="1" applyAlignment="1">
      <alignment horizontal="center" wrapText="1"/>
    </xf>
    <xf numFmtId="0" fontId="64" fillId="0" borderId="42" xfId="0" applyFont="1" applyBorder="1" applyAlignment="1">
      <alignment horizontal="center" wrapText="1"/>
    </xf>
    <xf numFmtId="0" fontId="62" fillId="0" borderId="49" xfId="0" applyFont="1" applyBorder="1" applyAlignment="1">
      <alignment horizontal="center" vertical="center" wrapText="1"/>
    </xf>
    <xf numFmtId="0" fontId="62" fillId="0" borderId="44"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37" xfId="0" applyFont="1" applyBorder="1" applyAlignment="1">
      <alignment horizontal="center" vertical="center" wrapText="1"/>
    </xf>
    <xf numFmtId="0" fontId="62" fillId="0" borderId="46" xfId="0" applyFont="1" applyBorder="1" applyAlignment="1">
      <alignment horizontal="center" vertical="center" wrapText="1"/>
    </xf>
    <xf numFmtId="0" fontId="62" fillId="0" borderId="60" xfId="0" applyFont="1" applyBorder="1" applyAlignment="1">
      <alignment horizontal="center" vertical="center" wrapText="1"/>
    </xf>
    <xf numFmtId="165" fontId="62" fillId="0" borderId="55" xfId="32" applyFont="1" applyFill="1" applyBorder="1" applyAlignment="1">
      <alignment horizontal="center" vertical="center" wrapText="1"/>
    </xf>
    <xf numFmtId="165" fontId="62" fillId="0" borderId="56" xfId="32" applyFont="1" applyFill="1" applyBorder="1" applyAlignment="1">
      <alignment horizontal="center" vertical="center" wrapText="1"/>
    </xf>
    <xf numFmtId="165" fontId="62" fillId="0" borderId="57" xfId="32" applyFont="1" applyFill="1" applyBorder="1" applyAlignment="1">
      <alignment horizontal="center" vertical="center" wrapText="1"/>
    </xf>
    <xf numFmtId="179" fontId="18" fillId="2" borderId="3" xfId="33" applyFont="1" applyFill="1" applyBorder="1" applyAlignment="1">
      <alignment horizontal="center" vertical="center" wrapText="1"/>
    </xf>
    <xf numFmtId="49" fontId="39" fillId="3" borderId="9" xfId="36" applyNumberFormat="1" applyFont="1" applyFill="1" applyBorder="1" applyAlignment="1">
      <alignment horizontal="left" vertical="center" wrapText="1"/>
    </xf>
    <xf numFmtId="0" fontId="39" fillId="3" borderId="0" xfId="36" applyFont="1" applyFill="1" applyAlignment="1">
      <alignment horizontal="left" vertical="center" wrapText="1"/>
    </xf>
    <xf numFmtId="0" fontId="39" fillId="3" borderId="14" xfId="36" applyFont="1" applyFill="1" applyBorder="1" applyAlignment="1">
      <alignment horizontal="left" vertical="center" wrapText="1"/>
    </xf>
    <xf numFmtId="49" fontId="39" fillId="3" borderId="9" xfId="36" applyNumberFormat="1" applyFont="1" applyFill="1" applyBorder="1" applyAlignment="1">
      <alignment horizontal="left" vertical="center"/>
    </xf>
    <xf numFmtId="0" fontId="39" fillId="3" borderId="0" xfId="36" applyFont="1" applyFill="1" applyAlignment="1">
      <alignment horizontal="left" vertical="center"/>
    </xf>
    <xf numFmtId="0" fontId="39" fillId="3" borderId="14" xfId="36" applyFont="1" applyFill="1" applyBorder="1" applyAlignment="1">
      <alignment horizontal="left" vertical="center"/>
    </xf>
    <xf numFmtId="0" fontId="44" fillId="2" borderId="0" xfId="36" applyFont="1" applyFill="1" applyAlignment="1">
      <alignment horizontal="left" vertical="center"/>
    </xf>
    <xf numFmtId="49" fontId="39" fillId="2" borderId="9" xfId="36" applyNumberFormat="1" applyFont="1" applyFill="1" applyBorder="1" applyAlignment="1">
      <alignment horizontal="left" vertical="center" wrapText="1"/>
    </xf>
    <xf numFmtId="0" fontId="39" fillId="2" borderId="0" xfId="36" applyFont="1" applyFill="1" applyAlignment="1">
      <alignment horizontal="left" vertical="center" wrapText="1"/>
    </xf>
    <xf numFmtId="0" fontId="39" fillId="2" borderId="14" xfId="36" applyFont="1" applyFill="1" applyBorder="1" applyAlignment="1">
      <alignment horizontal="left" vertical="center" wrapText="1"/>
    </xf>
    <xf numFmtId="49" fontId="39" fillId="2" borderId="6" xfId="36" applyNumberFormat="1" applyFont="1" applyFill="1" applyBorder="1" applyAlignment="1">
      <alignment horizontal="left" vertical="center" wrapText="1"/>
    </xf>
    <xf numFmtId="49" fontId="39" fillId="2" borderId="7" xfId="36" applyNumberFormat="1" applyFont="1" applyFill="1" applyBorder="1" applyAlignment="1">
      <alignment horizontal="left" vertical="center"/>
    </xf>
    <xf numFmtId="49" fontId="39" fillId="2" borderId="12" xfId="36" applyNumberFormat="1" applyFont="1" applyFill="1" applyBorder="1" applyAlignment="1">
      <alignment horizontal="left" vertical="center" wrapText="1"/>
    </xf>
    <xf numFmtId="49" fontId="44" fillId="2" borderId="0" xfId="36" applyNumberFormat="1" applyFont="1" applyFill="1" applyAlignment="1">
      <alignment horizontal="left" vertical="center"/>
    </xf>
    <xf numFmtId="0" fontId="39" fillId="2" borderId="0" xfId="36" applyFont="1" applyFill="1" applyAlignment="1">
      <alignment horizontal="center" vertical="center" wrapText="1"/>
    </xf>
    <xf numFmtId="0" fontId="39" fillId="2" borderId="6" xfId="36" applyFont="1" applyFill="1" applyBorder="1" applyAlignment="1">
      <alignment horizontal="center" vertical="center" wrapText="1"/>
    </xf>
    <xf numFmtId="0" fontId="48" fillId="2" borderId="0" xfId="36" applyFont="1" applyFill="1" applyAlignment="1">
      <alignment horizontal="center" wrapText="1"/>
    </xf>
    <xf numFmtId="0" fontId="39" fillId="2" borderId="3" xfId="36" applyFont="1" applyFill="1" applyBorder="1" applyAlignment="1">
      <alignment horizontal="center" vertical="center" wrapText="1"/>
    </xf>
    <xf numFmtId="49" fontId="39" fillId="2" borderId="3" xfId="36" applyNumberFormat="1" applyFont="1" applyFill="1" applyBorder="1" applyAlignment="1">
      <alignment horizontal="center" vertical="center" wrapText="1"/>
    </xf>
  </cellXfs>
  <cellStyles count="51">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ustomBuiltin="1"/>
    <cellStyle name="Collegamento ipertestuale visitato" xfId="23" builtinId="9" customBuiltin="1"/>
    <cellStyle name="Colore 1" xfId="24" builtinId="29" customBuiltin="1"/>
    <cellStyle name="Colore 2" xfId="25" builtinId="33" customBuiltin="1"/>
    <cellStyle name="Colore 3" xfId="26" builtinId="37" customBuiltin="1"/>
    <cellStyle name="Colore 4" xfId="27" builtinId="41" customBuiltin="1"/>
    <cellStyle name="Colore 5" xfId="28" builtinId="45" customBuiltin="1"/>
    <cellStyle name="Colore 6" xfId="29" builtinId="49" customBuiltin="1"/>
    <cellStyle name="Input" xfId="30" builtinId="20" customBuiltin="1"/>
    <cellStyle name="Migliaia" xfId="31" builtinId="3"/>
    <cellStyle name="Migliaia 2" xfId="32"/>
    <cellStyle name="Migliaia 3" xfId="33"/>
    <cellStyle name="Migliaia 4" xfId="34"/>
    <cellStyle name="Neutrale" xfId="35" builtinId="28" customBuiltin="1"/>
    <cellStyle name="Normale" xfId="0" builtinId="0"/>
    <cellStyle name="Normale 2" xfId="36"/>
    <cellStyle name="Normale 3" xfId="37"/>
    <cellStyle name="Normale 4" xfId="38"/>
    <cellStyle name="Nota" xfId="39" builtinId="10" customBuiltin="1"/>
    <cellStyle name="Output" xfId="40" builtinId="21" customBuiltin="1"/>
    <cellStyle name="Testo avviso" xfId="41" builtinId="11" customBuiltin="1"/>
    <cellStyle name="Testo descrittivo" xfId="42" builtinId="53" customBuiltin="1"/>
    <cellStyle name="Titolo" xfId="43" builtinId="15" customBuiltin="1"/>
    <cellStyle name="Titolo 1" xfId="44" builtinId="16" customBuiltin="1"/>
    <cellStyle name="Titolo 2" xfId="45" builtinId="17" customBuiltin="1"/>
    <cellStyle name="Titolo 3" xfId="46" builtinId="18" customBuiltin="1"/>
    <cellStyle name="Titolo 4" xfId="47" builtinId="19" customBuiltin="1"/>
    <cellStyle name="Totale" xfId="48" builtinId="25" customBuiltin="1"/>
    <cellStyle name="Valore non valido" xfId="49" builtinId="27" customBuiltin="1"/>
    <cellStyle name="Valore valido"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171450</xdr:rowOff>
    </xdr:from>
    <xdr:to>
      <xdr:col>21</xdr:col>
      <xdr:colOff>409575</xdr:colOff>
      <xdr:row>33</xdr:row>
      <xdr:rowOff>28575</xdr:rowOff>
    </xdr:to>
    <xdr:sp macro="" textlink="">
      <xdr:nvSpPr>
        <xdr:cNvPr id="2" name="CasellaDiTesto 1">
          <a:extLst>
            <a:ext uri="{FF2B5EF4-FFF2-40B4-BE49-F238E27FC236}">
              <a16:creationId xmlns:a16="http://schemas.microsoft.com/office/drawing/2014/main" id="{8448D436-6AC9-4F99-826B-F4AB8FB27205}"/>
            </a:ext>
          </a:extLst>
        </xdr:cNvPr>
        <xdr:cNvSpPr txBox="1"/>
      </xdr:nvSpPr>
      <xdr:spPr>
        <a:xfrm>
          <a:off x="66675" y="171450"/>
          <a:ext cx="13144500" cy="614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it-IT" sz="1100">
              <a:solidFill>
                <a:schemeClr val="dk1"/>
              </a:solidFill>
              <a:effectLst/>
              <a:latin typeface="+mn-lt"/>
              <a:ea typeface="+mn-ea"/>
              <a:cs typeface="+mn-cs"/>
            </a:rPr>
            <a:t>Allegato F</a:t>
          </a:r>
        </a:p>
        <a:p>
          <a:r>
            <a:rPr lang="it-IT" sz="1100" b="1">
              <a:solidFill>
                <a:schemeClr val="dk1"/>
              </a:solidFill>
              <a:effectLst/>
              <a:latin typeface="+mn-lt"/>
              <a:ea typeface="+mn-ea"/>
              <a:cs typeface="+mn-cs"/>
            </a:rPr>
            <a:t>Elenco dei residui perenti   </a:t>
          </a:r>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L’istituto della perenzione amministrativa era disciplinato dall’articolo 34, c. 4 della L.R. 36/2001 abrogata a decorrere dal 31/12/2014 con l’entrata in vigore delle L.R. 1/2015, ma la cui ultima applicazione si è avuta con il rendiconto dell'esercizio 2014, come espressamente previsto dall’art. 60, comma 3, del D.Lgs. 118/2011. La perenzione dei residui passivi, determina la loro cancellazione dalla contabilità finanziaria, ma non estingue l’obbligazione nei confronti dei creditori fino a quando non intervenga la “prescrizione” come disciplinata dal codice civile.</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L’elenco dei residui perenti al 31 dicembre 2022 è pari ad euro zero. </a:t>
          </a:r>
        </a:p>
        <a:p>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114300</xdr:colOff>
      <xdr:row>7</xdr:row>
      <xdr:rowOff>114300</xdr:rowOff>
    </xdr:to>
    <xdr:pic>
      <xdr:nvPicPr>
        <xdr:cNvPr id="37900" name="Immagine 1" descr="*">
          <a:extLst>
            <a:ext uri="{FF2B5EF4-FFF2-40B4-BE49-F238E27FC236}">
              <a16:creationId xmlns:a16="http://schemas.microsoft.com/office/drawing/2014/main" id="{3E0B7851-37EE-47E8-A119-9E63B19CB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4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xdr:row>
      <xdr:rowOff>0</xdr:rowOff>
    </xdr:from>
    <xdr:to>
      <xdr:col>0</xdr:col>
      <xdr:colOff>114300</xdr:colOff>
      <xdr:row>8</xdr:row>
      <xdr:rowOff>114300</xdr:rowOff>
    </xdr:to>
    <xdr:pic>
      <xdr:nvPicPr>
        <xdr:cNvPr id="37901" name="Immagine 2" descr="*">
          <a:extLst>
            <a:ext uri="{FF2B5EF4-FFF2-40B4-BE49-F238E27FC236}">
              <a16:creationId xmlns:a16="http://schemas.microsoft.com/office/drawing/2014/main" id="{57C28C49-3BD1-4047-A34A-BF21213F3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5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xdr:row>
      <xdr:rowOff>0</xdr:rowOff>
    </xdr:from>
    <xdr:to>
      <xdr:col>0</xdr:col>
      <xdr:colOff>114300</xdr:colOff>
      <xdr:row>9</xdr:row>
      <xdr:rowOff>114300</xdr:rowOff>
    </xdr:to>
    <xdr:pic>
      <xdr:nvPicPr>
        <xdr:cNvPr id="37902" name="Immagine 3" descr="*">
          <a:extLst>
            <a:ext uri="{FF2B5EF4-FFF2-40B4-BE49-F238E27FC236}">
              <a16:creationId xmlns:a16="http://schemas.microsoft.com/office/drawing/2014/main" id="{0312D58F-8EF5-4989-AFBB-60F01C034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76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114300</xdr:colOff>
      <xdr:row>10</xdr:row>
      <xdr:rowOff>114300</xdr:rowOff>
    </xdr:to>
    <xdr:pic>
      <xdr:nvPicPr>
        <xdr:cNvPr id="37903" name="Immagine 4" descr="*">
          <a:extLst>
            <a:ext uri="{FF2B5EF4-FFF2-40B4-BE49-F238E27FC236}">
              <a16:creationId xmlns:a16="http://schemas.microsoft.com/office/drawing/2014/main" id="{C7C6ADF8-797E-4166-A53D-6C76EC808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57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114300</xdr:colOff>
      <xdr:row>11</xdr:row>
      <xdr:rowOff>114300</xdr:rowOff>
    </xdr:to>
    <xdr:pic>
      <xdr:nvPicPr>
        <xdr:cNvPr id="37904" name="Immagine 5" descr="*">
          <a:extLst>
            <a:ext uri="{FF2B5EF4-FFF2-40B4-BE49-F238E27FC236}">
              <a16:creationId xmlns:a16="http://schemas.microsoft.com/office/drawing/2014/main" id="{46FBCBAF-CB77-4963-9999-CF4FBB2F4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384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0</xdr:rowOff>
    </xdr:from>
    <xdr:to>
      <xdr:col>0</xdr:col>
      <xdr:colOff>114300</xdr:colOff>
      <xdr:row>12</xdr:row>
      <xdr:rowOff>114300</xdr:rowOff>
    </xdr:to>
    <xdr:pic>
      <xdr:nvPicPr>
        <xdr:cNvPr id="37905" name="Immagine 6" descr="*">
          <a:extLst>
            <a:ext uri="{FF2B5EF4-FFF2-40B4-BE49-F238E27FC236}">
              <a16:creationId xmlns:a16="http://schemas.microsoft.com/office/drawing/2014/main" id="{E466A79D-2227-42BA-B4D6-DED28F0DA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289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xdr:row>
      <xdr:rowOff>0</xdr:rowOff>
    </xdr:from>
    <xdr:to>
      <xdr:col>0</xdr:col>
      <xdr:colOff>114300</xdr:colOff>
      <xdr:row>18</xdr:row>
      <xdr:rowOff>114300</xdr:rowOff>
    </xdr:to>
    <xdr:pic>
      <xdr:nvPicPr>
        <xdr:cNvPr id="37906" name="Immagine 7" descr="*">
          <a:extLst>
            <a:ext uri="{FF2B5EF4-FFF2-40B4-BE49-F238E27FC236}">
              <a16:creationId xmlns:a16="http://schemas.microsoft.com/office/drawing/2014/main" id="{D697492E-D18E-41C7-B73A-A17236414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719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xdr:row>
      <xdr:rowOff>0</xdr:rowOff>
    </xdr:from>
    <xdr:to>
      <xdr:col>0</xdr:col>
      <xdr:colOff>114300</xdr:colOff>
      <xdr:row>19</xdr:row>
      <xdr:rowOff>114300</xdr:rowOff>
    </xdr:to>
    <xdr:pic>
      <xdr:nvPicPr>
        <xdr:cNvPr id="37907" name="Immagine 8" descr="*">
          <a:extLst>
            <a:ext uri="{FF2B5EF4-FFF2-40B4-BE49-F238E27FC236}">
              <a16:creationId xmlns:a16="http://schemas.microsoft.com/office/drawing/2014/main" id="{E5CE2C74-1328-4058-A5D9-F25D017CE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720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0</xdr:col>
      <xdr:colOff>114300</xdr:colOff>
      <xdr:row>20</xdr:row>
      <xdr:rowOff>114300</xdr:rowOff>
    </xdr:to>
    <xdr:pic>
      <xdr:nvPicPr>
        <xdr:cNvPr id="37908" name="Immagine 9" descr="*">
          <a:extLst>
            <a:ext uri="{FF2B5EF4-FFF2-40B4-BE49-F238E27FC236}">
              <a16:creationId xmlns:a16="http://schemas.microsoft.com/office/drawing/2014/main" id="{457D84AB-7C8E-4438-8C0C-17EB20C59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0</xdr:rowOff>
    </xdr:from>
    <xdr:to>
      <xdr:col>0</xdr:col>
      <xdr:colOff>114300</xdr:colOff>
      <xdr:row>21</xdr:row>
      <xdr:rowOff>114300</xdr:rowOff>
    </xdr:to>
    <xdr:pic>
      <xdr:nvPicPr>
        <xdr:cNvPr id="37909" name="Immagine 10" descr="*">
          <a:extLst>
            <a:ext uri="{FF2B5EF4-FFF2-40B4-BE49-F238E27FC236}">
              <a16:creationId xmlns:a16="http://schemas.microsoft.com/office/drawing/2014/main" id="{9F6DB7A4-5803-4AA9-B44F-21C5DE83AB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0</xdr:col>
      <xdr:colOff>114300</xdr:colOff>
      <xdr:row>28</xdr:row>
      <xdr:rowOff>114300</xdr:rowOff>
    </xdr:to>
    <xdr:pic>
      <xdr:nvPicPr>
        <xdr:cNvPr id="37910" name="Immagine 11" descr="*">
          <a:extLst>
            <a:ext uri="{FF2B5EF4-FFF2-40B4-BE49-F238E27FC236}">
              <a16:creationId xmlns:a16="http://schemas.microsoft.com/office/drawing/2014/main" id="{5F65B677-8B7B-420C-887A-2822476BA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390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215"/>
  <sheetViews>
    <sheetView showGridLines="0" tabSelected="1" zoomScale="40" zoomScaleNormal="40" zoomScaleSheetLayoutView="50" workbookViewId="0">
      <selection activeCell="P1" sqref="P1:U65536"/>
    </sheetView>
  </sheetViews>
  <sheetFormatPr defaultRowHeight="21.75" x14ac:dyDescent="0.25"/>
  <cols>
    <col min="1" max="1" width="28.5703125" style="16" customWidth="1"/>
    <col min="2" max="2" width="26.140625" style="16" customWidth="1"/>
    <col min="3" max="3" width="61" style="16" customWidth="1"/>
    <col min="4" max="4" width="28.7109375" style="16" customWidth="1"/>
    <col min="5" max="5" width="37.7109375" style="16" customWidth="1"/>
    <col min="6" max="6" width="19.7109375" style="16" customWidth="1"/>
    <col min="7" max="7" width="29.5703125" style="16" customWidth="1"/>
    <col min="8" max="8" width="26.140625" style="16" customWidth="1"/>
    <col min="9" max="11" width="21.85546875" style="16" customWidth="1"/>
    <col min="12" max="12" width="34.7109375" style="16" customWidth="1"/>
    <col min="13" max="13" width="94.7109375" style="16" customWidth="1"/>
    <col min="14" max="14" width="32.85546875" style="27" customWidth="1"/>
    <col min="15" max="15" width="57.140625" style="16" customWidth="1"/>
    <col min="16" max="16" width="9.28515625" style="16" bestFit="1" customWidth="1"/>
    <col min="17" max="17" width="9.5703125" style="16" bestFit="1" customWidth="1"/>
    <col min="18" max="16384" width="9.140625" style="16"/>
  </cols>
  <sheetData>
    <row r="1" spans="1:15" ht="65.25" x14ac:dyDescent="0.25">
      <c r="A1" s="14" t="s">
        <v>1125</v>
      </c>
      <c r="B1" s="14" t="s">
        <v>1126</v>
      </c>
      <c r="C1" s="14" t="s">
        <v>437</v>
      </c>
      <c r="D1" s="14" t="s">
        <v>438</v>
      </c>
      <c r="E1" s="14" t="s">
        <v>439</v>
      </c>
      <c r="F1" s="14" t="s">
        <v>440</v>
      </c>
      <c r="G1" s="14" t="s">
        <v>441</v>
      </c>
      <c r="H1" s="14" t="s">
        <v>275</v>
      </c>
      <c r="I1" s="14" t="s">
        <v>0</v>
      </c>
      <c r="J1" s="14" t="s">
        <v>1</v>
      </c>
      <c r="K1" s="14" t="s">
        <v>442</v>
      </c>
      <c r="L1" s="14" t="s">
        <v>259</v>
      </c>
      <c r="M1" s="14" t="s">
        <v>2</v>
      </c>
      <c r="N1" s="15" t="s">
        <v>3</v>
      </c>
      <c r="O1" s="14" t="s">
        <v>4</v>
      </c>
    </row>
    <row r="2" spans="1:15" ht="87" x14ac:dyDescent="0.25">
      <c r="A2" s="17" t="s">
        <v>445</v>
      </c>
      <c r="B2" s="17">
        <v>10213</v>
      </c>
      <c r="C2" s="17" t="s">
        <v>536</v>
      </c>
      <c r="D2" s="17" t="s">
        <v>14</v>
      </c>
      <c r="E2" s="17" t="s">
        <v>25</v>
      </c>
      <c r="F2" s="17" t="s">
        <v>11</v>
      </c>
      <c r="G2" s="17" t="s">
        <v>12</v>
      </c>
      <c r="H2" s="17" t="s">
        <v>184</v>
      </c>
      <c r="I2" s="17">
        <v>1082</v>
      </c>
      <c r="J2" s="17">
        <v>2021</v>
      </c>
      <c r="K2" s="17" t="s">
        <v>263</v>
      </c>
      <c r="L2" s="17" t="s">
        <v>253</v>
      </c>
      <c r="M2" s="17" t="s">
        <v>374</v>
      </c>
      <c r="N2" s="18">
        <v>269.31</v>
      </c>
      <c r="O2" s="17" t="s">
        <v>1127</v>
      </c>
    </row>
    <row r="3" spans="1:15" ht="174" x14ac:dyDescent="0.25">
      <c r="A3" s="17" t="s">
        <v>276</v>
      </c>
      <c r="B3" s="17">
        <v>10215</v>
      </c>
      <c r="C3" s="17" t="s">
        <v>282</v>
      </c>
      <c r="D3" s="17" t="s">
        <v>14</v>
      </c>
      <c r="E3" s="17" t="s">
        <v>25</v>
      </c>
      <c r="F3" s="17" t="s">
        <v>11</v>
      </c>
      <c r="G3" s="17" t="s">
        <v>12</v>
      </c>
      <c r="H3" s="17" t="s">
        <v>184</v>
      </c>
      <c r="I3" s="17">
        <v>1843</v>
      </c>
      <c r="J3" s="17">
        <v>2019</v>
      </c>
      <c r="K3" s="17" t="s">
        <v>263</v>
      </c>
      <c r="L3" s="17" t="s">
        <v>195</v>
      </c>
      <c r="M3" s="17" t="s">
        <v>28</v>
      </c>
      <c r="N3" s="18">
        <v>736.56</v>
      </c>
      <c r="O3" s="17" t="s">
        <v>728</v>
      </c>
    </row>
    <row r="4" spans="1:15" ht="174" x14ac:dyDescent="0.25">
      <c r="A4" s="17" t="s">
        <v>276</v>
      </c>
      <c r="B4" s="17">
        <v>10215</v>
      </c>
      <c r="C4" s="17" t="s">
        <v>282</v>
      </c>
      <c r="D4" s="17" t="s">
        <v>14</v>
      </c>
      <c r="E4" s="17" t="s">
        <v>25</v>
      </c>
      <c r="F4" s="17" t="s">
        <v>11</v>
      </c>
      <c r="G4" s="17" t="s">
        <v>12</v>
      </c>
      <c r="H4" s="17" t="s">
        <v>184</v>
      </c>
      <c r="I4" s="17">
        <v>1843</v>
      </c>
      <c r="J4" s="17">
        <v>2020</v>
      </c>
      <c r="K4" s="17" t="s">
        <v>263</v>
      </c>
      <c r="L4" s="17" t="s">
        <v>195</v>
      </c>
      <c r="M4" s="17" t="s">
        <v>29</v>
      </c>
      <c r="N4" s="18">
        <v>1310.27</v>
      </c>
      <c r="O4" s="17" t="s">
        <v>728</v>
      </c>
    </row>
    <row r="5" spans="1:15" ht="174" x14ac:dyDescent="0.25">
      <c r="A5" s="17" t="s">
        <v>276</v>
      </c>
      <c r="B5" s="17">
        <v>10215</v>
      </c>
      <c r="C5" s="17" t="s">
        <v>282</v>
      </c>
      <c r="D5" s="17" t="s">
        <v>14</v>
      </c>
      <c r="E5" s="17" t="s">
        <v>25</v>
      </c>
      <c r="F5" s="17" t="s">
        <v>11</v>
      </c>
      <c r="G5" s="17" t="s">
        <v>12</v>
      </c>
      <c r="H5" s="17" t="s">
        <v>184</v>
      </c>
      <c r="I5" s="17">
        <v>1844</v>
      </c>
      <c r="J5" s="17">
        <v>2020</v>
      </c>
      <c r="K5" s="17" t="s">
        <v>263</v>
      </c>
      <c r="L5" s="17" t="s">
        <v>195</v>
      </c>
      <c r="M5" s="17" t="s">
        <v>32</v>
      </c>
      <c r="N5" s="18">
        <v>416.65</v>
      </c>
      <c r="O5" s="17" t="s">
        <v>728</v>
      </c>
    </row>
    <row r="6" spans="1:15" ht="174" x14ac:dyDescent="0.25">
      <c r="A6" s="17" t="s">
        <v>276</v>
      </c>
      <c r="B6" s="17">
        <v>10215</v>
      </c>
      <c r="C6" s="17" t="s">
        <v>282</v>
      </c>
      <c r="D6" s="17" t="s">
        <v>14</v>
      </c>
      <c r="E6" s="17" t="s">
        <v>25</v>
      </c>
      <c r="F6" s="17" t="s">
        <v>11</v>
      </c>
      <c r="G6" s="17" t="s">
        <v>12</v>
      </c>
      <c r="H6" s="17" t="s">
        <v>184</v>
      </c>
      <c r="I6" s="17">
        <v>1196</v>
      </c>
      <c r="J6" s="17">
        <v>2021</v>
      </c>
      <c r="K6" s="17" t="s">
        <v>263</v>
      </c>
      <c r="L6" s="17" t="s">
        <v>195</v>
      </c>
      <c r="M6" s="17" t="s">
        <v>283</v>
      </c>
      <c r="N6" s="18">
        <v>1908.42</v>
      </c>
      <c r="O6" s="17" t="s">
        <v>728</v>
      </c>
    </row>
    <row r="7" spans="1:15" ht="174" x14ac:dyDescent="0.25">
      <c r="A7" s="17" t="s">
        <v>276</v>
      </c>
      <c r="B7" s="17">
        <v>10215</v>
      </c>
      <c r="C7" s="17" t="s">
        <v>282</v>
      </c>
      <c r="D7" s="17" t="s">
        <v>14</v>
      </c>
      <c r="E7" s="17" t="s">
        <v>25</v>
      </c>
      <c r="F7" s="17" t="s">
        <v>11</v>
      </c>
      <c r="G7" s="17" t="s">
        <v>12</v>
      </c>
      <c r="H7" s="17" t="s">
        <v>184</v>
      </c>
      <c r="I7" s="17">
        <v>1197</v>
      </c>
      <c r="J7" s="17">
        <v>2021</v>
      </c>
      <c r="K7" s="17" t="s">
        <v>263</v>
      </c>
      <c r="L7" s="17" t="s">
        <v>195</v>
      </c>
      <c r="M7" s="17" t="s">
        <v>284</v>
      </c>
      <c r="N7" s="18">
        <v>485.91</v>
      </c>
      <c r="O7" s="17" t="s">
        <v>728</v>
      </c>
    </row>
    <row r="8" spans="1:15" ht="130.5" x14ac:dyDescent="0.25">
      <c r="A8" s="17" t="s">
        <v>276</v>
      </c>
      <c r="B8" s="17">
        <v>10216</v>
      </c>
      <c r="C8" s="17" t="s">
        <v>285</v>
      </c>
      <c r="D8" s="17" t="s">
        <v>14</v>
      </c>
      <c r="E8" s="17" t="s">
        <v>25</v>
      </c>
      <c r="F8" s="17" t="s">
        <v>11</v>
      </c>
      <c r="G8" s="17" t="s">
        <v>12</v>
      </c>
      <c r="H8" s="17" t="s">
        <v>184</v>
      </c>
      <c r="I8" s="17">
        <v>1125</v>
      </c>
      <c r="J8" s="17">
        <v>2021</v>
      </c>
      <c r="K8" s="17" t="s">
        <v>263</v>
      </c>
      <c r="L8" s="17" t="s">
        <v>185</v>
      </c>
      <c r="M8" s="17" t="s">
        <v>287</v>
      </c>
      <c r="N8" s="18">
        <v>703.59</v>
      </c>
      <c r="O8" s="17" t="s">
        <v>732</v>
      </c>
    </row>
    <row r="9" spans="1:15" ht="108.75" x14ac:dyDescent="0.25">
      <c r="A9" s="17" t="s">
        <v>276</v>
      </c>
      <c r="B9" s="17">
        <v>10216</v>
      </c>
      <c r="C9" s="17" t="s">
        <v>285</v>
      </c>
      <c r="D9" s="17" t="s">
        <v>14</v>
      </c>
      <c r="E9" s="17" t="s">
        <v>25</v>
      </c>
      <c r="F9" s="17" t="s">
        <v>11</v>
      </c>
      <c r="G9" s="17" t="s">
        <v>12</v>
      </c>
      <c r="H9" s="17" t="s">
        <v>184</v>
      </c>
      <c r="I9" s="17">
        <v>1126</v>
      </c>
      <c r="J9" s="17">
        <v>2021</v>
      </c>
      <c r="K9" s="17" t="s">
        <v>263</v>
      </c>
      <c r="L9" s="17" t="s">
        <v>185</v>
      </c>
      <c r="M9" s="17" t="s">
        <v>288</v>
      </c>
      <c r="N9" s="18">
        <v>2752.4</v>
      </c>
      <c r="O9" s="17" t="s">
        <v>732</v>
      </c>
    </row>
    <row r="10" spans="1:15" ht="108.75" x14ac:dyDescent="0.25">
      <c r="A10" s="17" t="s">
        <v>276</v>
      </c>
      <c r="B10" s="17">
        <v>10216</v>
      </c>
      <c r="C10" s="17" t="s">
        <v>285</v>
      </c>
      <c r="D10" s="17" t="s">
        <v>14</v>
      </c>
      <c r="E10" s="17" t="s">
        <v>25</v>
      </c>
      <c r="F10" s="17" t="s">
        <v>11</v>
      </c>
      <c r="G10" s="17" t="s">
        <v>12</v>
      </c>
      <c r="H10" s="17" t="s">
        <v>184</v>
      </c>
      <c r="I10" s="17">
        <v>1127</v>
      </c>
      <c r="J10" s="17">
        <v>2021</v>
      </c>
      <c r="K10" s="17" t="s">
        <v>263</v>
      </c>
      <c r="L10" s="17" t="s">
        <v>185</v>
      </c>
      <c r="M10" s="17" t="s">
        <v>289</v>
      </c>
      <c r="N10" s="18">
        <v>665.39</v>
      </c>
      <c r="O10" s="17" t="s">
        <v>732</v>
      </c>
    </row>
    <row r="11" spans="1:15" ht="87" x14ac:dyDescent="0.25">
      <c r="A11" s="17" t="s">
        <v>276</v>
      </c>
      <c r="B11" s="17">
        <v>10219</v>
      </c>
      <c r="C11" s="17" t="s">
        <v>35</v>
      </c>
      <c r="D11" s="17" t="s">
        <v>14</v>
      </c>
      <c r="E11" s="17" t="s">
        <v>25</v>
      </c>
      <c r="F11" s="17" t="s">
        <v>11</v>
      </c>
      <c r="G11" s="17" t="s">
        <v>12</v>
      </c>
      <c r="H11" s="17" t="s">
        <v>184</v>
      </c>
      <c r="I11" s="17">
        <v>721</v>
      </c>
      <c r="J11" s="17">
        <v>2021</v>
      </c>
      <c r="K11" s="17" t="s">
        <v>263</v>
      </c>
      <c r="L11" s="17" t="s">
        <v>195</v>
      </c>
      <c r="M11" s="17" t="s">
        <v>290</v>
      </c>
      <c r="N11" s="18">
        <v>2228.5100000000002</v>
      </c>
      <c r="O11" s="17" t="s">
        <v>128</v>
      </c>
    </row>
    <row r="12" spans="1:15" ht="87" x14ac:dyDescent="0.25">
      <c r="A12" s="17" t="s">
        <v>276</v>
      </c>
      <c r="B12" s="17">
        <v>10269</v>
      </c>
      <c r="C12" s="17" t="s">
        <v>19</v>
      </c>
      <c r="D12" s="17" t="s">
        <v>14</v>
      </c>
      <c r="E12" s="17" t="s">
        <v>20</v>
      </c>
      <c r="F12" s="17" t="s">
        <v>11</v>
      </c>
      <c r="G12" s="17" t="s">
        <v>12</v>
      </c>
      <c r="H12" s="17" t="s">
        <v>184</v>
      </c>
      <c r="I12" s="17">
        <v>2255</v>
      </c>
      <c r="J12" s="17">
        <v>2020</v>
      </c>
      <c r="K12" s="17" t="s">
        <v>263</v>
      </c>
      <c r="L12" s="17" t="s">
        <v>187</v>
      </c>
      <c r="M12" s="17" t="s">
        <v>36</v>
      </c>
      <c r="N12" s="18">
        <v>261.60000000000002</v>
      </c>
      <c r="O12" s="17" t="s">
        <v>114</v>
      </c>
    </row>
    <row r="13" spans="1:15" ht="87" x14ac:dyDescent="0.25">
      <c r="A13" s="17" t="s">
        <v>276</v>
      </c>
      <c r="B13" s="17">
        <v>10269</v>
      </c>
      <c r="C13" s="17" t="s">
        <v>19</v>
      </c>
      <c r="D13" s="17" t="s">
        <v>14</v>
      </c>
      <c r="E13" s="17" t="s">
        <v>20</v>
      </c>
      <c r="F13" s="17" t="s">
        <v>11</v>
      </c>
      <c r="G13" s="17" t="s">
        <v>12</v>
      </c>
      <c r="H13" s="17" t="s">
        <v>184</v>
      </c>
      <c r="I13" s="17">
        <v>870</v>
      </c>
      <c r="J13" s="17">
        <v>2021</v>
      </c>
      <c r="K13" s="17" t="s">
        <v>263</v>
      </c>
      <c r="L13" s="17" t="s">
        <v>187</v>
      </c>
      <c r="M13" s="17" t="s">
        <v>292</v>
      </c>
      <c r="N13" s="18">
        <v>400</v>
      </c>
      <c r="O13" s="17" t="s">
        <v>743</v>
      </c>
    </row>
    <row r="14" spans="1:15" ht="87" x14ac:dyDescent="0.25">
      <c r="A14" s="17" t="s">
        <v>276</v>
      </c>
      <c r="B14" s="17">
        <v>10269</v>
      </c>
      <c r="C14" s="17" t="s">
        <v>19</v>
      </c>
      <c r="D14" s="17" t="s">
        <v>14</v>
      </c>
      <c r="E14" s="17" t="s">
        <v>20</v>
      </c>
      <c r="F14" s="17" t="s">
        <v>11</v>
      </c>
      <c r="G14" s="17" t="s">
        <v>12</v>
      </c>
      <c r="H14" s="17" t="s">
        <v>184</v>
      </c>
      <c r="I14" s="17">
        <v>1147</v>
      </c>
      <c r="J14" s="17">
        <v>2021</v>
      </c>
      <c r="K14" s="17" t="s">
        <v>263</v>
      </c>
      <c r="L14" s="17" t="s">
        <v>187</v>
      </c>
      <c r="M14" s="17" t="s">
        <v>293</v>
      </c>
      <c r="N14" s="18">
        <v>297.93</v>
      </c>
      <c r="O14" s="17" t="s">
        <v>743</v>
      </c>
    </row>
    <row r="15" spans="1:15" ht="87" x14ac:dyDescent="0.25">
      <c r="A15" s="17" t="s">
        <v>276</v>
      </c>
      <c r="B15" s="17">
        <v>10280</v>
      </c>
      <c r="C15" s="17" t="s">
        <v>44</v>
      </c>
      <c r="D15" s="17" t="s">
        <v>14</v>
      </c>
      <c r="E15" s="17" t="s">
        <v>20</v>
      </c>
      <c r="F15" s="17" t="s">
        <v>11</v>
      </c>
      <c r="G15" s="17" t="s">
        <v>12</v>
      </c>
      <c r="H15" s="17" t="s">
        <v>184</v>
      </c>
      <c r="I15" s="17">
        <v>314</v>
      </c>
      <c r="J15" s="17">
        <v>2018</v>
      </c>
      <c r="K15" s="17" t="s">
        <v>263</v>
      </c>
      <c r="L15" s="17" t="s">
        <v>236</v>
      </c>
      <c r="M15" s="17" t="s">
        <v>41</v>
      </c>
      <c r="N15" s="18">
        <v>100.52</v>
      </c>
      <c r="O15" s="17" t="s">
        <v>769</v>
      </c>
    </row>
    <row r="16" spans="1:15" ht="87" x14ac:dyDescent="0.25">
      <c r="A16" s="17" t="s">
        <v>276</v>
      </c>
      <c r="B16" s="17">
        <v>10280</v>
      </c>
      <c r="C16" s="17" t="s">
        <v>44</v>
      </c>
      <c r="D16" s="17" t="s">
        <v>14</v>
      </c>
      <c r="E16" s="17" t="s">
        <v>20</v>
      </c>
      <c r="F16" s="17" t="s">
        <v>11</v>
      </c>
      <c r="G16" s="17" t="s">
        <v>12</v>
      </c>
      <c r="H16" s="17" t="s">
        <v>184</v>
      </c>
      <c r="I16" s="17">
        <v>315</v>
      </c>
      <c r="J16" s="17">
        <v>2019</v>
      </c>
      <c r="K16" s="17" t="s">
        <v>263</v>
      </c>
      <c r="L16" s="17" t="s">
        <v>236</v>
      </c>
      <c r="M16" s="17" t="s">
        <v>42</v>
      </c>
      <c r="N16" s="18">
        <v>100.52</v>
      </c>
      <c r="O16" s="17" t="s">
        <v>769</v>
      </c>
    </row>
    <row r="17" spans="1:15" ht="87" x14ac:dyDescent="0.25">
      <c r="A17" s="17" t="s">
        <v>276</v>
      </c>
      <c r="B17" s="17">
        <v>10280</v>
      </c>
      <c r="C17" s="17" t="s">
        <v>44</v>
      </c>
      <c r="D17" s="17" t="s">
        <v>14</v>
      </c>
      <c r="E17" s="17" t="s">
        <v>20</v>
      </c>
      <c r="F17" s="17" t="s">
        <v>11</v>
      </c>
      <c r="G17" s="17" t="s">
        <v>12</v>
      </c>
      <c r="H17" s="17" t="s">
        <v>184</v>
      </c>
      <c r="I17" s="17">
        <v>1218</v>
      </c>
      <c r="J17" s="17">
        <v>2020</v>
      </c>
      <c r="K17" s="17" t="s">
        <v>263</v>
      </c>
      <c r="L17" s="17" t="s">
        <v>236</v>
      </c>
      <c r="M17" s="17" t="s">
        <v>43</v>
      </c>
      <c r="N17" s="18">
        <v>100.52</v>
      </c>
      <c r="O17" s="17" t="s">
        <v>769</v>
      </c>
    </row>
    <row r="18" spans="1:15" ht="87" x14ac:dyDescent="0.25">
      <c r="A18" s="17" t="s">
        <v>276</v>
      </c>
      <c r="B18" s="17">
        <v>10280</v>
      </c>
      <c r="C18" s="17" t="s">
        <v>44</v>
      </c>
      <c r="D18" s="17" t="s">
        <v>14</v>
      </c>
      <c r="E18" s="17" t="s">
        <v>20</v>
      </c>
      <c r="F18" s="17" t="s">
        <v>11</v>
      </c>
      <c r="G18" s="17" t="s">
        <v>12</v>
      </c>
      <c r="H18" s="17" t="s">
        <v>184</v>
      </c>
      <c r="I18" s="17">
        <v>2143</v>
      </c>
      <c r="J18" s="17">
        <v>2020</v>
      </c>
      <c r="K18" s="17" t="s">
        <v>263</v>
      </c>
      <c r="L18" s="17" t="s">
        <v>235</v>
      </c>
      <c r="M18" s="17" t="s">
        <v>45</v>
      </c>
      <c r="N18" s="18">
        <v>474.88</v>
      </c>
      <c r="O18" s="17" t="s">
        <v>128</v>
      </c>
    </row>
    <row r="19" spans="1:15" ht="108.75" x14ac:dyDescent="0.25">
      <c r="A19" s="17" t="s">
        <v>276</v>
      </c>
      <c r="B19" s="17">
        <v>10280</v>
      </c>
      <c r="C19" s="17" t="s">
        <v>44</v>
      </c>
      <c r="D19" s="17" t="s">
        <v>14</v>
      </c>
      <c r="E19" s="17" t="s">
        <v>20</v>
      </c>
      <c r="F19" s="17" t="s">
        <v>11</v>
      </c>
      <c r="G19" s="17" t="s">
        <v>12</v>
      </c>
      <c r="H19" s="17" t="s">
        <v>184</v>
      </c>
      <c r="I19" s="17">
        <v>900</v>
      </c>
      <c r="J19" s="17">
        <v>2021</v>
      </c>
      <c r="K19" s="17" t="s">
        <v>263</v>
      </c>
      <c r="L19" s="17" t="s">
        <v>300</v>
      </c>
      <c r="M19" s="17" t="s">
        <v>301</v>
      </c>
      <c r="N19" s="18">
        <v>1250</v>
      </c>
      <c r="O19" s="17" t="s">
        <v>128</v>
      </c>
    </row>
    <row r="20" spans="1:15" ht="152.25" x14ac:dyDescent="0.25">
      <c r="A20" s="17" t="s">
        <v>276</v>
      </c>
      <c r="B20" s="17">
        <v>10325</v>
      </c>
      <c r="C20" s="17" t="s">
        <v>162</v>
      </c>
      <c r="D20" s="17" t="s">
        <v>14</v>
      </c>
      <c r="E20" s="17" t="s">
        <v>67</v>
      </c>
      <c r="F20" s="17" t="s">
        <v>11</v>
      </c>
      <c r="G20" s="17" t="s">
        <v>12</v>
      </c>
      <c r="H20" s="17" t="s">
        <v>184</v>
      </c>
      <c r="I20" s="17">
        <v>350</v>
      </c>
      <c r="J20" s="17">
        <v>2020</v>
      </c>
      <c r="K20" s="17" t="s">
        <v>263</v>
      </c>
      <c r="L20" s="17" t="s">
        <v>225</v>
      </c>
      <c r="M20" s="17" t="s">
        <v>304</v>
      </c>
      <c r="N20" s="18">
        <v>59.97</v>
      </c>
      <c r="O20" s="17" t="s">
        <v>779</v>
      </c>
    </row>
    <row r="21" spans="1:15" ht="152.25" x14ac:dyDescent="0.25">
      <c r="A21" s="17" t="s">
        <v>276</v>
      </c>
      <c r="B21" s="17">
        <v>10325</v>
      </c>
      <c r="C21" s="17" t="s">
        <v>162</v>
      </c>
      <c r="D21" s="17" t="s">
        <v>14</v>
      </c>
      <c r="E21" s="17" t="s">
        <v>67</v>
      </c>
      <c r="F21" s="17" t="s">
        <v>11</v>
      </c>
      <c r="G21" s="17" t="s">
        <v>12</v>
      </c>
      <c r="H21" s="17" t="s">
        <v>184</v>
      </c>
      <c r="I21" s="17">
        <v>352</v>
      </c>
      <c r="J21" s="17">
        <v>2021</v>
      </c>
      <c r="K21" s="17" t="s">
        <v>263</v>
      </c>
      <c r="L21" s="17" t="s">
        <v>225</v>
      </c>
      <c r="M21" s="17" t="s">
        <v>780</v>
      </c>
      <c r="N21" s="18">
        <v>119.94</v>
      </c>
      <c r="O21" s="17" t="s">
        <v>779</v>
      </c>
    </row>
    <row r="22" spans="1:15" ht="152.25" x14ac:dyDescent="0.25">
      <c r="A22" s="17" t="s">
        <v>276</v>
      </c>
      <c r="B22" s="17">
        <v>10328</v>
      </c>
      <c r="C22" s="17" t="s">
        <v>167</v>
      </c>
      <c r="D22" s="17" t="s">
        <v>14</v>
      </c>
      <c r="E22" s="17" t="s">
        <v>67</v>
      </c>
      <c r="F22" s="17" t="s">
        <v>11</v>
      </c>
      <c r="G22" s="17" t="s">
        <v>12</v>
      </c>
      <c r="H22" s="17" t="s">
        <v>184</v>
      </c>
      <c r="I22" s="17">
        <v>1185</v>
      </c>
      <c r="J22" s="17">
        <v>2018</v>
      </c>
      <c r="K22" s="17" t="s">
        <v>263</v>
      </c>
      <c r="L22" s="17" t="s">
        <v>209</v>
      </c>
      <c r="M22" s="17" t="s">
        <v>307</v>
      </c>
      <c r="N22" s="18">
        <v>35.29</v>
      </c>
      <c r="O22" s="17" t="s">
        <v>810</v>
      </c>
    </row>
    <row r="23" spans="1:15" ht="152.25" x14ac:dyDescent="0.25">
      <c r="A23" s="17" t="s">
        <v>276</v>
      </c>
      <c r="B23" s="17">
        <v>10328</v>
      </c>
      <c r="C23" s="17" t="s">
        <v>167</v>
      </c>
      <c r="D23" s="17" t="s">
        <v>14</v>
      </c>
      <c r="E23" s="17" t="s">
        <v>67</v>
      </c>
      <c r="F23" s="17" t="s">
        <v>11</v>
      </c>
      <c r="G23" s="17" t="s">
        <v>12</v>
      </c>
      <c r="H23" s="17" t="s">
        <v>184</v>
      </c>
      <c r="I23" s="17">
        <v>1186</v>
      </c>
      <c r="J23" s="17">
        <v>2019</v>
      </c>
      <c r="K23" s="17" t="s">
        <v>263</v>
      </c>
      <c r="L23" s="17" t="s">
        <v>209</v>
      </c>
      <c r="M23" s="17" t="s">
        <v>308</v>
      </c>
      <c r="N23" s="18">
        <v>650.33000000000004</v>
      </c>
      <c r="O23" s="17" t="s">
        <v>810</v>
      </c>
    </row>
    <row r="24" spans="1:15" ht="152.25" x14ac:dyDescent="0.25">
      <c r="A24" s="17" t="s">
        <v>276</v>
      </c>
      <c r="B24" s="17">
        <v>10328</v>
      </c>
      <c r="C24" s="17" t="s">
        <v>167</v>
      </c>
      <c r="D24" s="17" t="s">
        <v>14</v>
      </c>
      <c r="E24" s="17" t="s">
        <v>67</v>
      </c>
      <c r="F24" s="17" t="s">
        <v>11</v>
      </c>
      <c r="G24" s="17" t="s">
        <v>12</v>
      </c>
      <c r="H24" s="17" t="s">
        <v>184</v>
      </c>
      <c r="I24" s="17">
        <v>1187</v>
      </c>
      <c r="J24" s="17">
        <v>2020</v>
      </c>
      <c r="K24" s="17" t="s">
        <v>263</v>
      </c>
      <c r="L24" s="17" t="s">
        <v>209</v>
      </c>
      <c r="M24" s="17" t="s">
        <v>308</v>
      </c>
      <c r="N24" s="18">
        <v>812.34</v>
      </c>
      <c r="O24" s="17" t="s">
        <v>810</v>
      </c>
    </row>
    <row r="25" spans="1:15" ht="152.25" x14ac:dyDescent="0.25">
      <c r="A25" s="17" t="s">
        <v>276</v>
      </c>
      <c r="B25" s="17">
        <v>10328</v>
      </c>
      <c r="C25" s="17" t="s">
        <v>167</v>
      </c>
      <c r="D25" s="17" t="s">
        <v>14</v>
      </c>
      <c r="E25" s="17" t="s">
        <v>67</v>
      </c>
      <c r="F25" s="17" t="s">
        <v>11</v>
      </c>
      <c r="G25" s="17" t="s">
        <v>12</v>
      </c>
      <c r="H25" s="17" t="s">
        <v>184</v>
      </c>
      <c r="I25" s="17">
        <v>73</v>
      </c>
      <c r="J25" s="17">
        <v>2021</v>
      </c>
      <c r="K25" s="17" t="s">
        <v>263</v>
      </c>
      <c r="L25" s="17" t="s">
        <v>209</v>
      </c>
      <c r="M25" s="17" t="s">
        <v>309</v>
      </c>
      <c r="N25" s="18">
        <v>141.16</v>
      </c>
      <c r="O25" s="17" t="s">
        <v>810</v>
      </c>
    </row>
    <row r="26" spans="1:15" ht="108.75" x14ac:dyDescent="0.25">
      <c r="A26" s="17" t="s">
        <v>276</v>
      </c>
      <c r="B26" s="17">
        <v>10577</v>
      </c>
      <c r="C26" s="17" t="s">
        <v>21</v>
      </c>
      <c r="D26" s="17" t="s">
        <v>14</v>
      </c>
      <c r="E26" s="17" t="s">
        <v>20</v>
      </c>
      <c r="F26" s="17" t="s">
        <v>11</v>
      </c>
      <c r="G26" s="17" t="s">
        <v>12</v>
      </c>
      <c r="H26" s="17" t="s">
        <v>184</v>
      </c>
      <c r="I26" s="17">
        <v>303</v>
      </c>
      <c r="J26" s="17">
        <v>2021</v>
      </c>
      <c r="K26" s="17" t="s">
        <v>263</v>
      </c>
      <c r="L26" s="17" t="s">
        <v>312</v>
      </c>
      <c r="M26" s="17" t="s">
        <v>813</v>
      </c>
      <c r="N26" s="18">
        <v>162.18</v>
      </c>
      <c r="O26" s="17" t="s">
        <v>128</v>
      </c>
    </row>
    <row r="27" spans="1:15" ht="108.75" x14ac:dyDescent="0.25">
      <c r="A27" s="17" t="s">
        <v>276</v>
      </c>
      <c r="B27" s="17">
        <v>10577</v>
      </c>
      <c r="C27" s="17" t="s">
        <v>21</v>
      </c>
      <c r="D27" s="17" t="s">
        <v>14</v>
      </c>
      <c r="E27" s="17" t="s">
        <v>20</v>
      </c>
      <c r="F27" s="17" t="s">
        <v>11</v>
      </c>
      <c r="G27" s="17" t="s">
        <v>12</v>
      </c>
      <c r="H27" s="17" t="s">
        <v>184</v>
      </c>
      <c r="I27" s="17">
        <v>306</v>
      </c>
      <c r="J27" s="17">
        <v>2021</v>
      </c>
      <c r="K27" s="17" t="s">
        <v>263</v>
      </c>
      <c r="L27" s="17" t="s">
        <v>312</v>
      </c>
      <c r="M27" s="17" t="s">
        <v>814</v>
      </c>
      <c r="N27" s="18">
        <v>1194.01</v>
      </c>
      <c r="O27" s="17" t="s">
        <v>128</v>
      </c>
    </row>
    <row r="28" spans="1:15" ht="87" x14ac:dyDescent="0.25">
      <c r="A28" s="17" t="s">
        <v>276</v>
      </c>
      <c r="B28" s="17">
        <v>10577</v>
      </c>
      <c r="C28" s="17" t="s">
        <v>21</v>
      </c>
      <c r="D28" s="17" t="s">
        <v>14</v>
      </c>
      <c r="E28" s="17" t="s">
        <v>20</v>
      </c>
      <c r="F28" s="17" t="s">
        <v>11</v>
      </c>
      <c r="G28" s="17" t="s">
        <v>12</v>
      </c>
      <c r="H28" s="17" t="s">
        <v>184</v>
      </c>
      <c r="I28" s="17">
        <v>1137</v>
      </c>
      <c r="J28" s="17">
        <v>2021</v>
      </c>
      <c r="K28" s="17" t="s">
        <v>263</v>
      </c>
      <c r="L28" s="17" t="s">
        <v>196</v>
      </c>
      <c r="M28" s="17" t="s">
        <v>314</v>
      </c>
      <c r="N28" s="18">
        <v>2837.12</v>
      </c>
      <c r="O28" s="17" t="s">
        <v>815</v>
      </c>
    </row>
    <row r="29" spans="1:15" ht="87" x14ac:dyDescent="0.25">
      <c r="A29" s="17" t="s">
        <v>276</v>
      </c>
      <c r="B29" s="17">
        <v>10578</v>
      </c>
      <c r="C29" s="17" t="s">
        <v>55</v>
      </c>
      <c r="D29" s="17" t="s">
        <v>14</v>
      </c>
      <c r="E29" s="17" t="s">
        <v>20</v>
      </c>
      <c r="F29" s="17" t="s">
        <v>11</v>
      </c>
      <c r="G29" s="17" t="s">
        <v>12</v>
      </c>
      <c r="H29" s="17" t="s">
        <v>184</v>
      </c>
      <c r="I29" s="17">
        <v>425</v>
      </c>
      <c r="J29" s="17">
        <v>2021</v>
      </c>
      <c r="K29" s="17" t="s">
        <v>263</v>
      </c>
      <c r="L29" s="17" t="s">
        <v>194</v>
      </c>
      <c r="M29" s="17" t="s">
        <v>56</v>
      </c>
      <c r="N29" s="18">
        <v>123.66</v>
      </c>
      <c r="O29" s="17" t="s">
        <v>128</v>
      </c>
    </row>
    <row r="30" spans="1:15" ht="87" x14ac:dyDescent="0.25">
      <c r="A30" s="17" t="s">
        <v>850</v>
      </c>
      <c r="B30" s="17">
        <v>10078</v>
      </c>
      <c r="C30" s="17" t="s">
        <v>872</v>
      </c>
      <c r="D30" s="17" t="s">
        <v>9</v>
      </c>
      <c r="E30" s="17" t="s">
        <v>10</v>
      </c>
      <c r="F30" s="17" t="s">
        <v>11</v>
      </c>
      <c r="G30" s="17" t="s">
        <v>12</v>
      </c>
      <c r="H30" s="17" t="s">
        <v>184</v>
      </c>
      <c r="I30" s="17">
        <v>701</v>
      </c>
      <c r="J30" s="17">
        <v>2020</v>
      </c>
      <c r="K30" s="17" t="s">
        <v>263</v>
      </c>
      <c r="L30" s="17" t="s">
        <v>281</v>
      </c>
      <c r="M30" s="17" t="s">
        <v>873</v>
      </c>
      <c r="N30" s="18">
        <v>200</v>
      </c>
      <c r="O30" s="17" t="s">
        <v>874</v>
      </c>
    </row>
    <row r="31" spans="1:15" ht="87" x14ac:dyDescent="0.25">
      <c r="A31" s="17" t="s">
        <v>18</v>
      </c>
      <c r="B31" s="17">
        <v>10320</v>
      </c>
      <c r="C31" s="17" t="s">
        <v>49</v>
      </c>
      <c r="D31" s="17" t="s">
        <v>14</v>
      </c>
      <c r="E31" s="17" t="s">
        <v>15</v>
      </c>
      <c r="F31" s="17" t="s">
        <v>11</v>
      </c>
      <c r="G31" s="17" t="s">
        <v>12</v>
      </c>
      <c r="H31" s="17" t="s">
        <v>184</v>
      </c>
      <c r="I31" s="17">
        <v>884</v>
      </c>
      <c r="J31" s="17">
        <v>2021</v>
      </c>
      <c r="K31" s="17" t="s">
        <v>263</v>
      </c>
      <c r="L31" s="17" t="s">
        <v>201</v>
      </c>
      <c r="M31" s="17" t="s">
        <v>361</v>
      </c>
      <c r="N31" s="18">
        <v>1533</v>
      </c>
      <c r="O31" s="17" t="s">
        <v>360</v>
      </c>
    </row>
    <row r="32" spans="1:15" ht="108.75" x14ac:dyDescent="0.25">
      <c r="A32" s="17" t="s">
        <v>18</v>
      </c>
      <c r="B32" s="17">
        <v>10576</v>
      </c>
      <c r="C32" s="17" t="s">
        <v>364</v>
      </c>
      <c r="D32" s="17" t="s">
        <v>14</v>
      </c>
      <c r="E32" s="17" t="s">
        <v>25</v>
      </c>
      <c r="F32" s="17" t="s">
        <v>11</v>
      </c>
      <c r="G32" s="17" t="s">
        <v>48</v>
      </c>
      <c r="H32" s="17" t="s">
        <v>184</v>
      </c>
      <c r="I32" s="17">
        <v>708</v>
      </c>
      <c r="J32" s="17">
        <v>2021</v>
      </c>
      <c r="K32" s="17" t="s">
        <v>263</v>
      </c>
      <c r="L32" s="17" t="s">
        <v>190</v>
      </c>
      <c r="M32" s="17" t="s">
        <v>365</v>
      </c>
      <c r="N32" s="18">
        <v>2419.5100000000002</v>
      </c>
      <c r="O32" s="17" t="s">
        <v>360</v>
      </c>
    </row>
    <row r="33" spans="1:15" ht="108.75" x14ac:dyDescent="0.25">
      <c r="A33" s="17" t="s">
        <v>18</v>
      </c>
      <c r="B33" s="17">
        <v>10621</v>
      </c>
      <c r="C33" s="17" t="s">
        <v>58</v>
      </c>
      <c r="D33" s="17" t="s">
        <v>14</v>
      </c>
      <c r="E33" s="17" t="s">
        <v>15</v>
      </c>
      <c r="F33" s="17" t="s">
        <v>11</v>
      </c>
      <c r="G33" s="17" t="s">
        <v>12</v>
      </c>
      <c r="H33" s="17" t="s">
        <v>184</v>
      </c>
      <c r="I33" s="17">
        <v>432</v>
      </c>
      <c r="J33" s="17">
        <v>2021</v>
      </c>
      <c r="K33" s="17" t="s">
        <v>263</v>
      </c>
      <c r="L33" s="17" t="s">
        <v>260</v>
      </c>
      <c r="M33" s="17" t="s">
        <v>367</v>
      </c>
      <c r="N33" s="18">
        <v>693.36</v>
      </c>
      <c r="O33" s="17" t="s">
        <v>360</v>
      </c>
    </row>
    <row r="34" spans="1:15" ht="87" x14ac:dyDescent="0.25">
      <c r="A34" s="17" t="s">
        <v>66</v>
      </c>
      <c r="B34" s="17">
        <v>10284</v>
      </c>
      <c r="C34" s="17" t="s">
        <v>74</v>
      </c>
      <c r="D34" s="17" t="s">
        <v>9</v>
      </c>
      <c r="E34" s="17" t="s">
        <v>10</v>
      </c>
      <c r="F34" s="17" t="s">
        <v>11</v>
      </c>
      <c r="G34" s="17" t="s">
        <v>12</v>
      </c>
      <c r="H34" s="17" t="s">
        <v>184</v>
      </c>
      <c r="I34" s="17">
        <v>138</v>
      </c>
      <c r="J34" s="17">
        <v>2020</v>
      </c>
      <c r="K34" s="17" t="s">
        <v>263</v>
      </c>
      <c r="L34" s="17" t="s">
        <v>207</v>
      </c>
      <c r="M34" s="17" t="s">
        <v>75</v>
      </c>
      <c r="N34" s="18">
        <v>215.33</v>
      </c>
      <c r="O34" s="17" t="s">
        <v>971</v>
      </c>
    </row>
    <row r="35" spans="1:15" ht="87" x14ac:dyDescent="0.25">
      <c r="A35" s="17" t="s">
        <v>66</v>
      </c>
      <c r="B35" s="17">
        <v>10284</v>
      </c>
      <c r="C35" s="17" t="s">
        <v>74</v>
      </c>
      <c r="D35" s="17" t="s">
        <v>9</v>
      </c>
      <c r="E35" s="17" t="s">
        <v>10</v>
      </c>
      <c r="F35" s="17" t="s">
        <v>11</v>
      </c>
      <c r="G35" s="17" t="s">
        <v>12</v>
      </c>
      <c r="H35" s="17" t="s">
        <v>184</v>
      </c>
      <c r="I35" s="17">
        <v>141</v>
      </c>
      <c r="J35" s="17">
        <v>2021</v>
      </c>
      <c r="K35" s="17" t="s">
        <v>263</v>
      </c>
      <c r="L35" s="17" t="s">
        <v>207</v>
      </c>
      <c r="M35" s="17" t="s">
        <v>75</v>
      </c>
      <c r="N35" s="18">
        <v>1504.3</v>
      </c>
      <c r="O35" s="17" t="s">
        <v>971</v>
      </c>
    </row>
    <row r="36" spans="1:15" ht="87" x14ac:dyDescent="0.25">
      <c r="A36" s="17" t="s">
        <v>66</v>
      </c>
      <c r="B36" s="17">
        <v>10285</v>
      </c>
      <c r="C36" s="17" t="s">
        <v>76</v>
      </c>
      <c r="D36" s="17" t="s">
        <v>9</v>
      </c>
      <c r="E36" s="17" t="s">
        <v>10</v>
      </c>
      <c r="F36" s="17" t="s">
        <v>11</v>
      </c>
      <c r="G36" s="17" t="s">
        <v>12</v>
      </c>
      <c r="H36" s="17" t="s">
        <v>184</v>
      </c>
      <c r="I36" s="17">
        <v>451</v>
      </c>
      <c r="J36" s="17">
        <v>2021</v>
      </c>
      <c r="K36" s="17" t="s">
        <v>263</v>
      </c>
      <c r="L36" s="17" t="s">
        <v>231</v>
      </c>
      <c r="M36" s="17" t="s">
        <v>78</v>
      </c>
      <c r="N36" s="18">
        <v>21.91</v>
      </c>
      <c r="O36" s="17" t="s">
        <v>955</v>
      </c>
    </row>
    <row r="37" spans="1:15" ht="87" x14ac:dyDescent="0.25">
      <c r="A37" s="17" t="s">
        <v>66</v>
      </c>
      <c r="B37" s="17">
        <v>10286</v>
      </c>
      <c r="C37" s="17" t="s">
        <v>79</v>
      </c>
      <c r="D37" s="17" t="s">
        <v>9</v>
      </c>
      <c r="E37" s="17" t="s">
        <v>10</v>
      </c>
      <c r="F37" s="17" t="s">
        <v>11</v>
      </c>
      <c r="G37" s="17" t="s">
        <v>12</v>
      </c>
      <c r="H37" s="17" t="s">
        <v>184</v>
      </c>
      <c r="I37" s="17">
        <v>144</v>
      </c>
      <c r="J37" s="17">
        <v>2019</v>
      </c>
      <c r="K37" s="17" t="s">
        <v>263</v>
      </c>
      <c r="L37" s="17" t="s">
        <v>207</v>
      </c>
      <c r="M37" s="17" t="s">
        <v>80</v>
      </c>
      <c r="N37" s="18">
        <v>146.72999999999999</v>
      </c>
      <c r="O37" s="17" t="s">
        <v>971</v>
      </c>
    </row>
    <row r="38" spans="1:15" ht="87" x14ac:dyDescent="0.25">
      <c r="A38" s="17" t="s">
        <v>66</v>
      </c>
      <c r="B38" s="17">
        <v>10286</v>
      </c>
      <c r="C38" s="17" t="s">
        <v>79</v>
      </c>
      <c r="D38" s="17" t="s">
        <v>9</v>
      </c>
      <c r="E38" s="17" t="s">
        <v>10</v>
      </c>
      <c r="F38" s="17" t="s">
        <v>11</v>
      </c>
      <c r="G38" s="17" t="s">
        <v>12</v>
      </c>
      <c r="H38" s="17" t="s">
        <v>184</v>
      </c>
      <c r="I38" s="17">
        <v>139</v>
      </c>
      <c r="J38" s="17">
        <v>2020</v>
      </c>
      <c r="K38" s="17" t="s">
        <v>263</v>
      </c>
      <c r="L38" s="17" t="s">
        <v>207</v>
      </c>
      <c r="M38" s="17" t="s">
        <v>81</v>
      </c>
      <c r="N38" s="18">
        <v>184.3</v>
      </c>
      <c r="O38" s="17" t="s">
        <v>976</v>
      </c>
    </row>
    <row r="39" spans="1:15" ht="87" x14ac:dyDescent="0.25">
      <c r="A39" s="17" t="s">
        <v>66</v>
      </c>
      <c r="B39" s="17">
        <v>10286</v>
      </c>
      <c r="C39" s="17" t="s">
        <v>79</v>
      </c>
      <c r="D39" s="17" t="s">
        <v>9</v>
      </c>
      <c r="E39" s="17" t="s">
        <v>10</v>
      </c>
      <c r="F39" s="17" t="s">
        <v>11</v>
      </c>
      <c r="G39" s="17" t="s">
        <v>12</v>
      </c>
      <c r="H39" s="17" t="s">
        <v>184</v>
      </c>
      <c r="I39" s="17">
        <v>143</v>
      </c>
      <c r="J39" s="17">
        <v>2021</v>
      </c>
      <c r="K39" s="17" t="s">
        <v>263</v>
      </c>
      <c r="L39" s="17" t="s">
        <v>207</v>
      </c>
      <c r="M39" s="17" t="s">
        <v>80</v>
      </c>
      <c r="N39" s="18">
        <v>1163.83</v>
      </c>
      <c r="O39" s="17" t="s">
        <v>971</v>
      </c>
    </row>
    <row r="40" spans="1:15" ht="87" x14ac:dyDescent="0.25">
      <c r="A40" s="17" t="s">
        <v>1007</v>
      </c>
      <c r="B40" s="17">
        <v>10245</v>
      </c>
      <c r="C40" s="17" t="s">
        <v>134</v>
      </c>
      <c r="D40" s="17" t="s">
        <v>14</v>
      </c>
      <c r="E40" s="17" t="s">
        <v>25</v>
      </c>
      <c r="F40" s="17" t="s">
        <v>11</v>
      </c>
      <c r="G40" s="17" t="s">
        <v>12</v>
      </c>
      <c r="H40" s="17" t="s">
        <v>184</v>
      </c>
      <c r="I40" s="17">
        <v>308</v>
      </c>
      <c r="J40" s="17">
        <v>2020</v>
      </c>
      <c r="K40" s="17" t="s">
        <v>263</v>
      </c>
      <c r="L40" s="17" t="s">
        <v>245</v>
      </c>
      <c r="M40" s="17" t="s">
        <v>136</v>
      </c>
      <c r="N40" s="18">
        <v>68.959999999999994</v>
      </c>
      <c r="O40" s="17" t="s">
        <v>128</v>
      </c>
    </row>
    <row r="41" spans="1:15" ht="87" x14ac:dyDescent="0.25">
      <c r="A41" s="17" t="s">
        <v>1007</v>
      </c>
      <c r="B41" s="17">
        <v>10251</v>
      </c>
      <c r="C41" s="17" t="s">
        <v>140</v>
      </c>
      <c r="D41" s="17" t="s">
        <v>14</v>
      </c>
      <c r="E41" s="17" t="s">
        <v>25</v>
      </c>
      <c r="F41" s="17" t="s">
        <v>11</v>
      </c>
      <c r="G41" s="17" t="s">
        <v>12</v>
      </c>
      <c r="H41" s="17" t="s">
        <v>184</v>
      </c>
      <c r="I41" s="17">
        <v>206</v>
      </c>
      <c r="J41" s="17">
        <v>2020</v>
      </c>
      <c r="K41" s="17" t="s">
        <v>263</v>
      </c>
      <c r="L41" s="17" t="s">
        <v>242</v>
      </c>
      <c r="M41" s="17" t="s">
        <v>141</v>
      </c>
      <c r="N41" s="18">
        <v>20074</v>
      </c>
      <c r="O41" s="17" t="s">
        <v>1054</v>
      </c>
    </row>
    <row r="42" spans="1:15" ht="87" x14ac:dyDescent="0.25">
      <c r="A42" s="17" t="s">
        <v>1007</v>
      </c>
      <c r="B42" s="17">
        <v>10251</v>
      </c>
      <c r="C42" s="17" t="s">
        <v>140</v>
      </c>
      <c r="D42" s="17" t="s">
        <v>14</v>
      </c>
      <c r="E42" s="17" t="s">
        <v>25</v>
      </c>
      <c r="F42" s="17" t="s">
        <v>11</v>
      </c>
      <c r="G42" s="17" t="s">
        <v>12</v>
      </c>
      <c r="H42" s="17" t="s">
        <v>184</v>
      </c>
      <c r="I42" s="17">
        <v>207</v>
      </c>
      <c r="J42" s="17">
        <v>2020</v>
      </c>
      <c r="K42" s="17" t="s">
        <v>263</v>
      </c>
      <c r="L42" s="17" t="s">
        <v>242</v>
      </c>
      <c r="M42" s="17" t="s">
        <v>142</v>
      </c>
      <c r="N42" s="18">
        <v>15687.43</v>
      </c>
      <c r="O42" s="17" t="s">
        <v>1054</v>
      </c>
    </row>
    <row r="43" spans="1:15" ht="87" x14ac:dyDescent="0.25">
      <c r="A43" s="17" t="s">
        <v>1007</v>
      </c>
      <c r="B43" s="17">
        <v>10251</v>
      </c>
      <c r="C43" s="17" t="s">
        <v>140</v>
      </c>
      <c r="D43" s="17" t="s">
        <v>14</v>
      </c>
      <c r="E43" s="17" t="s">
        <v>25</v>
      </c>
      <c r="F43" s="17" t="s">
        <v>11</v>
      </c>
      <c r="G43" s="17" t="s">
        <v>12</v>
      </c>
      <c r="H43" s="17" t="s">
        <v>184</v>
      </c>
      <c r="I43" s="17">
        <v>207</v>
      </c>
      <c r="J43" s="17">
        <v>2021</v>
      </c>
      <c r="K43" s="17" t="s">
        <v>263</v>
      </c>
      <c r="L43" s="17" t="s">
        <v>242</v>
      </c>
      <c r="M43" s="17" t="s">
        <v>406</v>
      </c>
      <c r="N43" s="18">
        <v>16620.34</v>
      </c>
      <c r="O43" s="17" t="s">
        <v>1054</v>
      </c>
    </row>
    <row r="44" spans="1:15" ht="87" x14ac:dyDescent="0.25">
      <c r="A44" s="17" t="s">
        <v>1007</v>
      </c>
      <c r="B44" s="17">
        <v>10252</v>
      </c>
      <c r="C44" s="17" t="s">
        <v>143</v>
      </c>
      <c r="D44" s="17" t="s">
        <v>14</v>
      </c>
      <c r="E44" s="17" t="s">
        <v>25</v>
      </c>
      <c r="F44" s="17" t="s">
        <v>11</v>
      </c>
      <c r="G44" s="17" t="s">
        <v>12</v>
      </c>
      <c r="H44" s="17" t="s">
        <v>184</v>
      </c>
      <c r="I44" s="17">
        <v>757</v>
      </c>
      <c r="J44" s="17">
        <v>2020</v>
      </c>
      <c r="K44" s="17" t="s">
        <v>263</v>
      </c>
      <c r="L44" s="17" t="s">
        <v>241</v>
      </c>
      <c r="M44" s="17" t="s">
        <v>144</v>
      </c>
      <c r="N44" s="18">
        <v>371.69</v>
      </c>
      <c r="O44" s="17" t="s">
        <v>1054</v>
      </c>
    </row>
    <row r="45" spans="1:15" ht="87" x14ac:dyDescent="0.25">
      <c r="A45" s="17" t="s">
        <v>1007</v>
      </c>
      <c r="B45" s="17">
        <v>10252</v>
      </c>
      <c r="C45" s="17" t="s">
        <v>143</v>
      </c>
      <c r="D45" s="17" t="s">
        <v>14</v>
      </c>
      <c r="E45" s="17" t="s">
        <v>25</v>
      </c>
      <c r="F45" s="17" t="s">
        <v>11</v>
      </c>
      <c r="G45" s="17" t="s">
        <v>12</v>
      </c>
      <c r="H45" s="17" t="s">
        <v>184</v>
      </c>
      <c r="I45" s="17">
        <v>526</v>
      </c>
      <c r="J45" s="17">
        <v>2021</v>
      </c>
      <c r="K45" s="17" t="s">
        <v>263</v>
      </c>
      <c r="L45" s="17" t="s">
        <v>241</v>
      </c>
      <c r="M45" s="17" t="s">
        <v>407</v>
      </c>
      <c r="N45" s="18">
        <v>1163.32</v>
      </c>
      <c r="O45" s="17" t="s">
        <v>1054</v>
      </c>
    </row>
    <row r="46" spans="1:15" ht="87" x14ac:dyDescent="0.25">
      <c r="A46" s="17" t="s">
        <v>1007</v>
      </c>
      <c r="B46" s="17">
        <v>10253</v>
      </c>
      <c r="C46" s="17" t="s">
        <v>145</v>
      </c>
      <c r="D46" s="17" t="s">
        <v>14</v>
      </c>
      <c r="E46" s="17" t="s">
        <v>25</v>
      </c>
      <c r="F46" s="17" t="s">
        <v>11</v>
      </c>
      <c r="G46" s="17" t="s">
        <v>12</v>
      </c>
      <c r="H46" s="17" t="s">
        <v>184</v>
      </c>
      <c r="I46" s="17">
        <v>210</v>
      </c>
      <c r="J46" s="17">
        <v>2021</v>
      </c>
      <c r="K46" s="17" t="s">
        <v>263</v>
      </c>
      <c r="L46" s="17" t="s">
        <v>240</v>
      </c>
      <c r="M46" s="17" t="s">
        <v>147</v>
      </c>
      <c r="N46" s="18">
        <v>890.87</v>
      </c>
      <c r="O46" s="17" t="s">
        <v>1057</v>
      </c>
    </row>
    <row r="47" spans="1:15" ht="87" x14ac:dyDescent="0.25">
      <c r="A47" s="17" t="s">
        <v>1007</v>
      </c>
      <c r="B47" s="17">
        <v>10263</v>
      </c>
      <c r="C47" s="17" t="s">
        <v>153</v>
      </c>
      <c r="D47" s="17" t="s">
        <v>14</v>
      </c>
      <c r="E47" s="17" t="s">
        <v>126</v>
      </c>
      <c r="F47" s="17" t="s">
        <v>11</v>
      </c>
      <c r="G47" s="17" t="s">
        <v>12</v>
      </c>
      <c r="H47" s="17" t="s">
        <v>184</v>
      </c>
      <c r="I47" s="17">
        <v>510</v>
      </c>
      <c r="J47" s="17">
        <v>2021</v>
      </c>
      <c r="K47" s="17" t="s">
        <v>263</v>
      </c>
      <c r="L47" s="17" t="s">
        <v>412</v>
      </c>
      <c r="M47" s="17" t="s">
        <v>413</v>
      </c>
      <c r="N47" s="18">
        <v>457.5</v>
      </c>
      <c r="O47" s="17" t="s">
        <v>1064</v>
      </c>
    </row>
    <row r="48" spans="1:15" ht="87" x14ac:dyDescent="0.25">
      <c r="A48" s="17" t="s">
        <v>1007</v>
      </c>
      <c r="B48" s="17">
        <v>10263</v>
      </c>
      <c r="C48" s="17" t="s">
        <v>153</v>
      </c>
      <c r="D48" s="17" t="s">
        <v>14</v>
      </c>
      <c r="E48" s="17" t="s">
        <v>126</v>
      </c>
      <c r="F48" s="17" t="s">
        <v>11</v>
      </c>
      <c r="G48" s="17" t="s">
        <v>12</v>
      </c>
      <c r="H48" s="17" t="s">
        <v>184</v>
      </c>
      <c r="I48" s="17">
        <v>1066</v>
      </c>
      <c r="J48" s="17">
        <v>2021</v>
      </c>
      <c r="K48" s="17" t="s">
        <v>263</v>
      </c>
      <c r="L48" s="17" t="s">
        <v>403</v>
      </c>
      <c r="M48" s="17" t="s">
        <v>414</v>
      </c>
      <c r="N48" s="18">
        <v>142.06</v>
      </c>
      <c r="O48" s="17" t="s">
        <v>1064</v>
      </c>
    </row>
    <row r="49" spans="1:15" ht="87" x14ac:dyDescent="0.25">
      <c r="A49" s="17" t="s">
        <v>1007</v>
      </c>
      <c r="B49" s="17">
        <v>10292</v>
      </c>
      <c r="C49" s="17" t="s">
        <v>154</v>
      </c>
      <c r="D49" s="17" t="s">
        <v>14</v>
      </c>
      <c r="E49" s="17" t="s">
        <v>126</v>
      </c>
      <c r="F49" s="17" t="s">
        <v>11</v>
      </c>
      <c r="G49" s="17" t="s">
        <v>12</v>
      </c>
      <c r="H49" s="17" t="s">
        <v>184</v>
      </c>
      <c r="I49" s="17">
        <v>484</v>
      </c>
      <c r="J49" s="17">
        <v>2021</v>
      </c>
      <c r="K49" s="17" t="s">
        <v>263</v>
      </c>
      <c r="L49" s="17" t="s">
        <v>229</v>
      </c>
      <c r="M49" s="17" t="s">
        <v>155</v>
      </c>
      <c r="N49" s="18">
        <v>394.81</v>
      </c>
      <c r="O49" s="17" t="s">
        <v>1065</v>
      </c>
    </row>
    <row r="50" spans="1:15" ht="87" x14ac:dyDescent="0.25">
      <c r="A50" s="17" t="s">
        <v>1007</v>
      </c>
      <c r="B50" s="17">
        <v>10315</v>
      </c>
      <c r="C50" s="17" t="s">
        <v>159</v>
      </c>
      <c r="D50" s="17" t="s">
        <v>14</v>
      </c>
      <c r="E50" s="17" t="s">
        <v>25</v>
      </c>
      <c r="F50" s="17" t="s">
        <v>11</v>
      </c>
      <c r="G50" s="17" t="s">
        <v>160</v>
      </c>
      <c r="H50" s="17" t="s">
        <v>184</v>
      </c>
      <c r="I50" s="17">
        <v>83</v>
      </c>
      <c r="J50" s="17">
        <v>2021</v>
      </c>
      <c r="K50" s="17" t="s">
        <v>263</v>
      </c>
      <c r="L50" s="17" t="s">
        <v>228</v>
      </c>
      <c r="M50" s="17" t="s">
        <v>420</v>
      </c>
      <c r="N50" s="18">
        <v>38.99</v>
      </c>
      <c r="O50" s="17" t="s">
        <v>128</v>
      </c>
    </row>
    <row r="51" spans="1:15" ht="130.5" x14ac:dyDescent="0.25">
      <c r="A51" s="17" t="s">
        <v>1007</v>
      </c>
      <c r="B51" s="17">
        <v>10565</v>
      </c>
      <c r="C51" s="17" t="s">
        <v>170</v>
      </c>
      <c r="D51" s="17" t="s">
        <v>14</v>
      </c>
      <c r="E51" s="17" t="s">
        <v>126</v>
      </c>
      <c r="F51" s="17" t="s">
        <v>11</v>
      </c>
      <c r="G51" s="17" t="s">
        <v>12</v>
      </c>
      <c r="H51" s="17" t="s">
        <v>184</v>
      </c>
      <c r="I51" s="17">
        <v>161</v>
      </c>
      <c r="J51" s="17">
        <v>2018</v>
      </c>
      <c r="K51" s="17" t="s">
        <v>263</v>
      </c>
      <c r="L51" s="17" t="s">
        <v>201</v>
      </c>
      <c r="M51" s="17" t="s">
        <v>174</v>
      </c>
      <c r="N51" s="18">
        <v>132.77000000000001</v>
      </c>
      <c r="O51" s="17" t="s">
        <v>1080</v>
      </c>
    </row>
    <row r="52" spans="1:15" ht="87" x14ac:dyDescent="0.25">
      <c r="A52" s="17" t="s">
        <v>1007</v>
      </c>
      <c r="B52" s="17">
        <v>10565</v>
      </c>
      <c r="C52" s="17" t="s">
        <v>170</v>
      </c>
      <c r="D52" s="17" t="s">
        <v>14</v>
      </c>
      <c r="E52" s="17" t="s">
        <v>126</v>
      </c>
      <c r="F52" s="17" t="s">
        <v>11</v>
      </c>
      <c r="G52" s="17" t="s">
        <v>12</v>
      </c>
      <c r="H52" s="17" t="s">
        <v>184</v>
      </c>
      <c r="I52" s="17">
        <v>515</v>
      </c>
      <c r="J52" s="17">
        <v>2021</v>
      </c>
      <c r="K52" s="17" t="s">
        <v>263</v>
      </c>
      <c r="L52" s="17" t="s">
        <v>412</v>
      </c>
      <c r="M52" s="17" t="s">
        <v>421</v>
      </c>
      <c r="N52" s="18">
        <v>773.11</v>
      </c>
      <c r="O52" s="17" t="s">
        <v>1081</v>
      </c>
    </row>
    <row r="53" spans="1:15" ht="108.75" x14ac:dyDescent="0.25">
      <c r="A53" s="17" t="s">
        <v>1007</v>
      </c>
      <c r="B53" s="17">
        <v>10567</v>
      </c>
      <c r="C53" s="17" t="s">
        <v>127</v>
      </c>
      <c r="D53" s="17" t="s">
        <v>14</v>
      </c>
      <c r="E53" s="17" t="s">
        <v>126</v>
      </c>
      <c r="F53" s="17" t="s">
        <v>11</v>
      </c>
      <c r="G53" s="17" t="s">
        <v>12</v>
      </c>
      <c r="H53" s="17" t="s">
        <v>184</v>
      </c>
      <c r="I53" s="17">
        <v>514</v>
      </c>
      <c r="J53" s="17">
        <v>2021</v>
      </c>
      <c r="K53" s="17" t="s">
        <v>263</v>
      </c>
      <c r="L53" s="17" t="s">
        <v>412</v>
      </c>
      <c r="M53" s="17" t="s">
        <v>422</v>
      </c>
      <c r="N53" s="18">
        <v>7873.48</v>
      </c>
      <c r="O53" s="17" t="s">
        <v>1086</v>
      </c>
    </row>
    <row r="54" spans="1:15" ht="43.5" x14ac:dyDescent="0.25">
      <c r="A54" s="17"/>
      <c r="B54" s="17"/>
      <c r="C54" s="17"/>
      <c r="D54" s="17"/>
      <c r="E54" s="17"/>
      <c r="F54" s="17"/>
      <c r="G54" s="17"/>
      <c r="H54" s="17"/>
      <c r="I54" s="17"/>
      <c r="J54" s="17"/>
      <c r="K54" s="17"/>
      <c r="L54" s="17"/>
      <c r="M54" s="19" t="s">
        <v>1128</v>
      </c>
      <c r="N54" s="20">
        <f>SUM(N2:N53)</f>
        <v>93370.58</v>
      </c>
      <c r="O54" s="17"/>
    </row>
    <row r="55" spans="1:15" ht="87" x14ac:dyDescent="0.25">
      <c r="A55" s="17" t="s">
        <v>1007</v>
      </c>
      <c r="B55" s="17">
        <v>20002</v>
      </c>
      <c r="C55" s="17" t="s">
        <v>129</v>
      </c>
      <c r="D55" s="17" t="s">
        <v>14</v>
      </c>
      <c r="E55" s="17" t="s">
        <v>126</v>
      </c>
      <c r="F55" s="17" t="s">
        <v>23</v>
      </c>
      <c r="G55" s="17" t="s">
        <v>24</v>
      </c>
      <c r="H55" s="17" t="s">
        <v>184</v>
      </c>
      <c r="I55" s="17">
        <v>497</v>
      </c>
      <c r="J55" s="17">
        <v>2021</v>
      </c>
      <c r="K55" s="17" t="s">
        <v>263</v>
      </c>
      <c r="L55" s="17" t="s">
        <v>412</v>
      </c>
      <c r="M55" s="17" t="s">
        <v>424</v>
      </c>
      <c r="N55" s="18">
        <v>513.17999999999995</v>
      </c>
      <c r="O55" s="17" t="s">
        <v>1086</v>
      </c>
    </row>
    <row r="56" spans="1:15" ht="108.75" x14ac:dyDescent="0.25">
      <c r="A56" s="17" t="s">
        <v>1007</v>
      </c>
      <c r="B56" s="17">
        <v>20002</v>
      </c>
      <c r="C56" s="17" t="s">
        <v>129</v>
      </c>
      <c r="D56" s="17" t="s">
        <v>14</v>
      </c>
      <c r="E56" s="17" t="s">
        <v>126</v>
      </c>
      <c r="F56" s="17" t="s">
        <v>23</v>
      </c>
      <c r="G56" s="17" t="s">
        <v>24</v>
      </c>
      <c r="H56" s="17" t="s">
        <v>184</v>
      </c>
      <c r="I56" s="17">
        <v>513</v>
      </c>
      <c r="J56" s="17">
        <v>2021</v>
      </c>
      <c r="K56" s="17" t="s">
        <v>263</v>
      </c>
      <c r="L56" s="17" t="s">
        <v>412</v>
      </c>
      <c r="M56" s="17" t="s">
        <v>425</v>
      </c>
      <c r="N56" s="18">
        <v>2105.75</v>
      </c>
      <c r="O56" s="17" t="s">
        <v>1086</v>
      </c>
    </row>
    <row r="57" spans="1:15" ht="43.5" x14ac:dyDescent="0.25">
      <c r="A57" s="17"/>
      <c r="B57" s="17"/>
      <c r="C57" s="17"/>
      <c r="D57" s="17"/>
      <c r="E57" s="17"/>
      <c r="F57" s="17"/>
      <c r="G57" s="17"/>
      <c r="H57" s="17"/>
      <c r="I57" s="17"/>
      <c r="J57" s="17"/>
      <c r="K57" s="17"/>
      <c r="L57" s="17"/>
      <c r="M57" s="19" t="s">
        <v>1129</v>
      </c>
      <c r="N57" s="20">
        <f>SUM(N55:N56)</f>
        <v>2618.9299999999998</v>
      </c>
      <c r="O57" s="17"/>
    </row>
    <row r="58" spans="1:15" ht="43.5" x14ac:dyDescent="0.25">
      <c r="A58" s="17"/>
      <c r="B58" s="17"/>
      <c r="C58" s="17"/>
      <c r="D58" s="17"/>
      <c r="E58" s="17"/>
      <c r="F58" s="17"/>
      <c r="G58" s="17"/>
      <c r="H58" s="17"/>
      <c r="I58" s="17"/>
      <c r="J58" s="17"/>
      <c r="K58" s="17"/>
      <c r="L58" s="17"/>
      <c r="M58" s="19" t="s">
        <v>1130</v>
      </c>
      <c r="N58" s="20">
        <f>N54+N57</f>
        <v>95989.51</v>
      </c>
      <c r="O58" s="17"/>
    </row>
    <row r="59" spans="1:15" ht="130.5" x14ac:dyDescent="0.25">
      <c r="A59" s="17" t="s">
        <v>445</v>
      </c>
      <c r="B59" s="17">
        <v>10366</v>
      </c>
      <c r="C59" s="17" t="s">
        <v>368</v>
      </c>
      <c r="D59" s="17" t="s">
        <v>14</v>
      </c>
      <c r="E59" s="17" t="s">
        <v>67</v>
      </c>
      <c r="F59" s="17" t="s">
        <v>11</v>
      </c>
      <c r="G59" s="17" t="s">
        <v>53</v>
      </c>
      <c r="H59" s="17" t="s">
        <v>184</v>
      </c>
      <c r="I59" s="17">
        <v>415</v>
      </c>
      <c r="J59" s="17">
        <v>2022</v>
      </c>
      <c r="K59" s="17" t="s">
        <v>264</v>
      </c>
      <c r="L59" s="17" t="s">
        <v>388</v>
      </c>
      <c r="M59" s="17" t="s">
        <v>454</v>
      </c>
      <c r="N59" s="18">
        <v>1000</v>
      </c>
      <c r="O59" s="17" t="s">
        <v>455</v>
      </c>
    </row>
    <row r="60" spans="1:15" ht="130.5" x14ac:dyDescent="0.25">
      <c r="A60" s="17" t="s">
        <v>445</v>
      </c>
      <c r="B60" s="17">
        <v>10366</v>
      </c>
      <c r="C60" s="17" t="s">
        <v>368</v>
      </c>
      <c r="D60" s="17" t="s">
        <v>14</v>
      </c>
      <c r="E60" s="17" t="s">
        <v>67</v>
      </c>
      <c r="F60" s="17" t="s">
        <v>11</v>
      </c>
      <c r="G60" s="17" t="s">
        <v>53</v>
      </c>
      <c r="H60" s="17" t="s">
        <v>184</v>
      </c>
      <c r="I60" s="17">
        <v>417</v>
      </c>
      <c r="J60" s="17">
        <v>2022</v>
      </c>
      <c r="K60" s="17" t="s">
        <v>264</v>
      </c>
      <c r="L60" s="17" t="s">
        <v>389</v>
      </c>
      <c r="M60" s="17" t="s">
        <v>456</v>
      </c>
      <c r="N60" s="18">
        <v>1000</v>
      </c>
      <c r="O60" s="17" t="s">
        <v>455</v>
      </c>
    </row>
    <row r="61" spans="1:15" ht="130.5" x14ac:dyDescent="0.25">
      <c r="A61" s="17" t="s">
        <v>445</v>
      </c>
      <c r="B61" s="17">
        <v>10366</v>
      </c>
      <c r="C61" s="17" t="s">
        <v>368</v>
      </c>
      <c r="D61" s="17" t="s">
        <v>14</v>
      </c>
      <c r="E61" s="17" t="s">
        <v>67</v>
      </c>
      <c r="F61" s="17" t="s">
        <v>11</v>
      </c>
      <c r="G61" s="17" t="s">
        <v>53</v>
      </c>
      <c r="H61" s="17" t="s">
        <v>184</v>
      </c>
      <c r="I61" s="17">
        <v>419</v>
      </c>
      <c r="J61" s="17">
        <v>2022</v>
      </c>
      <c r="K61" s="17" t="s">
        <v>264</v>
      </c>
      <c r="L61" s="17" t="s">
        <v>391</v>
      </c>
      <c r="M61" s="17" t="s">
        <v>457</v>
      </c>
      <c r="N61" s="18">
        <v>1000</v>
      </c>
      <c r="O61" s="17" t="s">
        <v>455</v>
      </c>
    </row>
    <row r="62" spans="1:15" ht="130.5" x14ac:dyDescent="0.25">
      <c r="A62" s="17" t="s">
        <v>445</v>
      </c>
      <c r="B62" s="17">
        <v>10366</v>
      </c>
      <c r="C62" s="17" t="s">
        <v>368</v>
      </c>
      <c r="D62" s="17" t="s">
        <v>14</v>
      </c>
      <c r="E62" s="17" t="s">
        <v>67</v>
      </c>
      <c r="F62" s="17" t="s">
        <v>11</v>
      </c>
      <c r="G62" s="17" t="s">
        <v>53</v>
      </c>
      <c r="H62" s="17" t="s">
        <v>184</v>
      </c>
      <c r="I62" s="17">
        <v>420</v>
      </c>
      <c r="J62" s="17">
        <v>2022</v>
      </c>
      <c r="K62" s="17" t="s">
        <v>264</v>
      </c>
      <c r="L62" s="17" t="s">
        <v>392</v>
      </c>
      <c r="M62" s="17" t="s">
        <v>458</v>
      </c>
      <c r="N62" s="18">
        <v>1000</v>
      </c>
      <c r="O62" s="17" t="s">
        <v>455</v>
      </c>
    </row>
    <row r="63" spans="1:15" ht="130.5" x14ac:dyDescent="0.25">
      <c r="A63" s="17" t="s">
        <v>445</v>
      </c>
      <c r="B63" s="17">
        <v>10366</v>
      </c>
      <c r="C63" s="17" t="s">
        <v>368</v>
      </c>
      <c r="D63" s="17" t="s">
        <v>14</v>
      </c>
      <c r="E63" s="17" t="s">
        <v>67</v>
      </c>
      <c r="F63" s="17" t="s">
        <v>11</v>
      </c>
      <c r="G63" s="17" t="s">
        <v>53</v>
      </c>
      <c r="H63" s="17" t="s">
        <v>184</v>
      </c>
      <c r="I63" s="17">
        <v>422</v>
      </c>
      <c r="J63" s="17">
        <v>2022</v>
      </c>
      <c r="K63" s="17" t="s">
        <v>264</v>
      </c>
      <c r="L63" s="17" t="s">
        <v>394</v>
      </c>
      <c r="M63" s="17" t="s">
        <v>459</v>
      </c>
      <c r="N63" s="18">
        <v>500</v>
      </c>
      <c r="O63" s="17" t="s">
        <v>455</v>
      </c>
    </row>
    <row r="64" spans="1:15" ht="130.5" x14ac:dyDescent="0.25">
      <c r="A64" s="17" t="s">
        <v>445</v>
      </c>
      <c r="B64" s="17">
        <v>10366</v>
      </c>
      <c r="C64" s="17" t="s">
        <v>368</v>
      </c>
      <c r="D64" s="17" t="s">
        <v>14</v>
      </c>
      <c r="E64" s="17" t="s">
        <v>67</v>
      </c>
      <c r="F64" s="17" t="s">
        <v>11</v>
      </c>
      <c r="G64" s="17" t="s">
        <v>53</v>
      </c>
      <c r="H64" s="17" t="s">
        <v>184</v>
      </c>
      <c r="I64" s="17">
        <v>423</v>
      </c>
      <c r="J64" s="17">
        <v>2022</v>
      </c>
      <c r="K64" s="17" t="s">
        <v>264</v>
      </c>
      <c r="L64" s="17" t="s">
        <v>395</v>
      </c>
      <c r="M64" s="17" t="s">
        <v>460</v>
      </c>
      <c r="N64" s="18">
        <v>1000</v>
      </c>
      <c r="O64" s="17" t="s">
        <v>455</v>
      </c>
    </row>
    <row r="65" spans="1:15" ht="87" x14ac:dyDescent="0.25">
      <c r="A65" s="17" t="s">
        <v>445</v>
      </c>
      <c r="B65" s="17">
        <v>10522</v>
      </c>
      <c r="C65" s="17" t="s">
        <v>109</v>
      </c>
      <c r="D65" s="17" t="s">
        <v>9</v>
      </c>
      <c r="E65" s="17" t="s">
        <v>10</v>
      </c>
      <c r="F65" s="17" t="s">
        <v>11</v>
      </c>
      <c r="G65" s="17" t="s">
        <v>53</v>
      </c>
      <c r="H65" s="17" t="s">
        <v>184</v>
      </c>
      <c r="I65" s="17">
        <v>431</v>
      </c>
      <c r="J65" s="17">
        <v>2022</v>
      </c>
      <c r="K65" s="17" t="s">
        <v>264</v>
      </c>
      <c r="L65" s="17" t="s">
        <v>398</v>
      </c>
      <c r="M65" s="17" t="s">
        <v>463</v>
      </c>
      <c r="N65" s="18">
        <v>1789.68</v>
      </c>
      <c r="O65" s="17" t="s">
        <v>464</v>
      </c>
    </row>
    <row r="66" spans="1:15" ht="108.75" x14ac:dyDescent="0.25">
      <c r="A66" s="17" t="s">
        <v>445</v>
      </c>
      <c r="B66" s="17">
        <v>10522</v>
      </c>
      <c r="C66" s="17" t="s">
        <v>109</v>
      </c>
      <c r="D66" s="17" t="s">
        <v>9</v>
      </c>
      <c r="E66" s="17" t="s">
        <v>10</v>
      </c>
      <c r="F66" s="17" t="s">
        <v>11</v>
      </c>
      <c r="G66" s="17" t="s">
        <v>53</v>
      </c>
      <c r="H66" s="17" t="s">
        <v>184</v>
      </c>
      <c r="I66" s="17">
        <v>433</v>
      </c>
      <c r="J66" s="17">
        <v>2022</v>
      </c>
      <c r="K66" s="17" t="s">
        <v>264</v>
      </c>
      <c r="L66" s="17" t="s">
        <v>205</v>
      </c>
      <c r="M66" s="17" t="s">
        <v>465</v>
      </c>
      <c r="N66" s="18">
        <v>328</v>
      </c>
      <c r="O66" s="17" t="s">
        <v>466</v>
      </c>
    </row>
    <row r="67" spans="1:15" ht="87" x14ac:dyDescent="0.25">
      <c r="A67" s="17" t="s">
        <v>445</v>
      </c>
      <c r="B67" s="17">
        <v>10046</v>
      </c>
      <c r="C67" s="17" t="s">
        <v>112</v>
      </c>
      <c r="D67" s="17" t="s">
        <v>9</v>
      </c>
      <c r="E67" s="17" t="s">
        <v>10</v>
      </c>
      <c r="F67" s="17" t="s">
        <v>11</v>
      </c>
      <c r="G67" s="17" t="s">
        <v>53</v>
      </c>
      <c r="H67" s="17">
        <v>202139</v>
      </c>
      <c r="I67" s="17">
        <v>79</v>
      </c>
      <c r="J67" s="17">
        <v>2022</v>
      </c>
      <c r="K67" s="17" t="s">
        <v>264</v>
      </c>
      <c r="L67" s="17" t="s">
        <v>501</v>
      </c>
      <c r="M67" s="17" t="s">
        <v>502</v>
      </c>
      <c r="N67" s="18">
        <v>1151.1500000000001</v>
      </c>
      <c r="O67" s="17" t="s">
        <v>503</v>
      </c>
    </row>
    <row r="68" spans="1:15" ht="87" x14ac:dyDescent="0.25">
      <c r="A68" s="17" t="s">
        <v>445</v>
      </c>
      <c r="B68" s="17">
        <v>10046</v>
      </c>
      <c r="C68" s="17" t="s">
        <v>112</v>
      </c>
      <c r="D68" s="17" t="s">
        <v>9</v>
      </c>
      <c r="E68" s="17" t="s">
        <v>10</v>
      </c>
      <c r="F68" s="17" t="s">
        <v>11</v>
      </c>
      <c r="G68" s="17" t="s">
        <v>53</v>
      </c>
      <c r="H68" s="17">
        <v>202139</v>
      </c>
      <c r="I68" s="17">
        <v>144</v>
      </c>
      <c r="J68" s="17">
        <v>2022</v>
      </c>
      <c r="K68" s="17" t="s">
        <v>264</v>
      </c>
      <c r="L68" s="17" t="s">
        <v>510</v>
      </c>
      <c r="M68" s="17" t="s">
        <v>511</v>
      </c>
      <c r="N68" s="18">
        <v>663.57</v>
      </c>
      <c r="O68" s="17" t="s">
        <v>512</v>
      </c>
    </row>
    <row r="69" spans="1:15" ht="87" x14ac:dyDescent="0.25">
      <c r="A69" s="17" t="s">
        <v>445</v>
      </c>
      <c r="B69" s="17">
        <v>10046</v>
      </c>
      <c r="C69" s="17" t="s">
        <v>112</v>
      </c>
      <c r="D69" s="17" t="s">
        <v>9</v>
      </c>
      <c r="E69" s="17" t="s">
        <v>10</v>
      </c>
      <c r="F69" s="17" t="s">
        <v>11</v>
      </c>
      <c r="G69" s="17" t="s">
        <v>53</v>
      </c>
      <c r="H69" s="17">
        <v>202139</v>
      </c>
      <c r="I69" s="17">
        <v>152</v>
      </c>
      <c r="J69" s="17">
        <v>2022</v>
      </c>
      <c r="K69" s="17" t="s">
        <v>264</v>
      </c>
      <c r="L69" s="17" t="s">
        <v>513</v>
      </c>
      <c r="M69" s="17" t="s">
        <v>514</v>
      </c>
      <c r="N69" s="18">
        <v>1055.68</v>
      </c>
      <c r="O69" s="17" t="s">
        <v>515</v>
      </c>
    </row>
    <row r="70" spans="1:15" ht="87" x14ac:dyDescent="0.25">
      <c r="A70" s="17" t="s">
        <v>445</v>
      </c>
      <c r="B70" s="17">
        <v>10046</v>
      </c>
      <c r="C70" s="17" t="s">
        <v>112</v>
      </c>
      <c r="D70" s="17" t="s">
        <v>9</v>
      </c>
      <c r="E70" s="17" t="s">
        <v>10</v>
      </c>
      <c r="F70" s="17" t="s">
        <v>11</v>
      </c>
      <c r="G70" s="17" t="s">
        <v>53</v>
      </c>
      <c r="H70" s="17">
        <v>202139</v>
      </c>
      <c r="I70" s="17">
        <v>154</v>
      </c>
      <c r="J70" s="17">
        <v>2022</v>
      </c>
      <c r="K70" s="17" t="s">
        <v>264</v>
      </c>
      <c r="L70" s="17" t="s">
        <v>516</v>
      </c>
      <c r="M70" s="17" t="s">
        <v>517</v>
      </c>
      <c r="N70" s="18">
        <v>1312.06</v>
      </c>
      <c r="O70" s="17" t="s">
        <v>518</v>
      </c>
    </row>
    <row r="71" spans="1:15" ht="87" x14ac:dyDescent="0.25">
      <c r="A71" s="17" t="s">
        <v>445</v>
      </c>
      <c r="B71" s="17">
        <v>10046</v>
      </c>
      <c r="C71" s="17" t="s">
        <v>112</v>
      </c>
      <c r="D71" s="17" t="s">
        <v>9</v>
      </c>
      <c r="E71" s="17" t="s">
        <v>10</v>
      </c>
      <c r="F71" s="17" t="s">
        <v>11</v>
      </c>
      <c r="G71" s="17" t="s">
        <v>53</v>
      </c>
      <c r="H71" s="17">
        <v>202139</v>
      </c>
      <c r="I71" s="17">
        <v>175</v>
      </c>
      <c r="J71" s="17">
        <v>2022</v>
      </c>
      <c r="K71" s="17" t="s">
        <v>264</v>
      </c>
      <c r="L71" s="17" t="s">
        <v>521</v>
      </c>
      <c r="M71" s="17" t="s">
        <v>522</v>
      </c>
      <c r="N71" s="18">
        <v>1447.8</v>
      </c>
      <c r="O71" s="17" t="s">
        <v>523</v>
      </c>
    </row>
    <row r="72" spans="1:15" ht="87" x14ac:dyDescent="0.25">
      <c r="A72" s="17" t="s">
        <v>445</v>
      </c>
      <c r="B72" s="17">
        <v>10046</v>
      </c>
      <c r="C72" s="17" t="s">
        <v>112</v>
      </c>
      <c r="D72" s="17" t="s">
        <v>9</v>
      </c>
      <c r="E72" s="17" t="s">
        <v>10</v>
      </c>
      <c r="F72" s="17" t="s">
        <v>11</v>
      </c>
      <c r="G72" s="17" t="s">
        <v>53</v>
      </c>
      <c r="H72" s="17">
        <v>202139</v>
      </c>
      <c r="I72" s="17">
        <v>184</v>
      </c>
      <c r="J72" s="17">
        <v>2022</v>
      </c>
      <c r="K72" s="17" t="s">
        <v>264</v>
      </c>
      <c r="L72" s="17" t="s">
        <v>524</v>
      </c>
      <c r="M72" s="17" t="s">
        <v>525</v>
      </c>
      <c r="N72" s="18">
        <v>935.03</v>
      </c>
      <c r="O72" s="17" t="s">
        <v>526</v>
      </c>
    </row>
    <row r="73" spans="1:15" ht="87" x14ac:dyDescent="0.25">
      <c r="A73" s="17" t="s">
        <v>445</v>
      </c>
      <c r="B73" s="17">
        <v>10046</v>
      </c>
      <c r="C73" s="17" t="s">
        <v>112</v>
      </c>
      <c r="D73" s="17" t="s">
        <v>9</v>
      </c>
      <c r="E73" s="17" t="s">
        <v>10</v>
      </c>
      <c r="F73" s="17" t="s">
        <v>11</v>
      </c>
      <c r="G73" s="17" t="s">
        <v>53</v>
      </c>
      <c r="H73" s="17">
        <v>202139</v>
      </c>
      <c r="I73" s="17">
        <v>191</v>
      </c>
      <c r="J73" s="17">
        <v>2022</v>
      </c>
      <c r="K73" s="17" t="s">
        <v>264</v>
      </c>
      <c r="L73" s="17" t="s">
        <v>527</v>
      </c>
      <c r="M73" s="17" t="s">
        <v>528</v>
      </c>
      <c r="N73" s="18">
        <v>844.54</v>
      </c>
      <c r="O73" s="17" t="s">
        <v>529</v>
      </c>
    </row>
    <row r="74" spans="1:15" ht="87" x14ac:dyDescent="0.25">
      <c r="A74" s="17" t="s">
        <v>445</v>
      </c>
      <c r="B74" s="17">
        <v>10046</v>
      </c>
      <c r="C74" s="17" t="s">
        <v>112</v>
      </c>
      <c r="D74" s="17" t="s">
        <v>9</v>
      </c>
      <c r="E74" s="17" t="s">
        <v>10</v>
      </c>
      <c r="F74" s="17" t="s">
        <v>11</v>
      </c>
      <c r="G74" s="17" t="s">
        <v>53</v>
      </c>
      <c r="H74" s="17">
        <v>202139</v>
      </c>
      <c r="I74" s="17">
        <v>192</v>
      </c>
      <c r="J74" s="17">
        <v>2022</v>
      </c>
      <c r="K74" s="17" t="s">
        <v>264</v>
      </c>
      <c r="L74" s="17" t="s">
        <v>372</v>
      </c>
      <c r="M74" s="17" t="s">
        <v>530</v>
      </c>
      <c r="N74" s="18">
        <v>854.6</v>
      </c>
      <c r="O74" s="17" t="s">
        <v>531</v>
      </c>
    </row>
    <row r="75" spans="1:15" ht="87" x14ac:dyDescent="0.25">
      <c r="A75" s="17" t="s">
        <v>445</v>
      </c>
      <c r="B75" s="17">
        <v>10213</v>
      </c>
      <c r="C75" s="17" t="s">
        <v>536</v>
      </c>
      <c r="D75" s="17" t="s">
        <v>14</v>
      </c>
      <c r="E75" s="17" t="s">
        <v>25</v>
      </c>
      <c r="F75" s="17" t="s">
        <v>11</v>
      </c>
      <c r="G75" s="17" t="s">
        <v>12</v>
      </c>
      <c r="H75" s="17" t="s">
        <v>184</v>
      </c>
      <c r="I75" s="17">
        <v>3</v>
      </c>
      <c r="J75" s="17">
        <v>2022</v>
      </c>
      <c r="K75" s="17" t="s">
        <v>264</v>
      </c>
      <c r="L75" s="17" t="s">
        <v>253</v>
      </c>
      <c r="M75" s="17" t="s">
        <v>537</v>
      </c>
      <c r="N75" s="18">
        <v>43.88</v>
      </c>
      <c r="O75" s="17" t="s">
        <v>538</v>
      </c>
    </row>
    <row r="76" spans="1:15" ht="130.5" x14ac:dyDescent="0.25">
      <c r="A76" s="17" t="s">
        <v>445</v>
      </c>
      <c r="B76" s="17">
        <v>10239</v>
      </c>
      <c r="C76" s="17" t="s">
        <v>117</v>
      </c>
      <c r="D76" s="17" t="s">
        <v>14</v>
      </c>
      <c r="E76" s="17" t="s">
        <v>20</v>
      </c>
      <c r="F76" s="17" t="s">
        <v>11</v>
      </c>
      <c r="G76" s="17" t="s">
        <v>12</v>
      </c>
      <c r="H76" s="17" t="s">
        <v>184</v>
      </c>
      <c r="I76" s="17">
        <v>361</v>
      </c>
      <c r="J76" s="17">
        <v>2022</v>
      </c>
      <c r="K76" s="17" t="s">
        <v>264</v>
      </c>
      <c r="L76" s="17" t="s">
        <v>234</v>
      </c>
      <c r="M76" s="17" t="s">
        <v>540</v>
      </c>
      <c r="N76" s="18">
        <v>1843.65</v>
      </c>
      <c r="O76" s="17" t="s">
        <v>541</v>
      </c>
    </row>
    <row r="77" spans="1:15" ht="108.75" x14ac:dyDescent="0.25">
      <c r="A77" s="17" t="s">
        <v>445</v>
      </c>
      <c r="B77" s="17">
        <v>10239</v>
      </c>
      <c r="C77" s="17" t="s">
        <v>117</v>
      </c>
      <c r="D77" s="17" t="s">
        <v>14</v>
      </c>
      <c r="E77" s="17" t="s">
        <v>20</v>
      </c>
      <c r="F77" s="17" t="s">
        <v>11</v>
      </c>
      <c r="G77" s="17" t="s">
        <v>12</v>
      </c>
      <c r="H77" s="17" t="s">
        <v>184</v>
      </c>
      <c r="I77" s="17">
        <v>362</v>
      </c>
      <c r="J77" s="17">
        <v>2022</v>
      </c>
      <c r="K77" s="17" t="s">
        <v>264</v>
      </c>
      <c r="L77" s="17" t="s">
        <v>234</v>
      </c>
      <c r="M77" s="17" t="s">
        <v>542</v>
      </c>
      <c r="N77" s="18">
        <v>3965.03</v>
      </c>
      <c r="O77" s="17" t="s">
        <v>541</v>
      </c>
    </row>
    <row r="78" spans="1:15" ht="108.75" x14ac:dyDescent="0.25">
      <c r="A78" s="17" t="s">
        <v>445</v>
      </c>
      <c r="B78" s="17">
        <v>10239</v>
      </c>
      <c r="C78" s="17" t="s">
        <v>117</v>
      </c>
      <c r="D78" s="17" t="s">
        <v>14</v>
      </c>
      <c r="E78" s="17" t="s">
        <v>20</v>
      </c>
      <c r="F78" s="17" t="s">
        <v>11</v>
      </c>
      <c r="G78" s="17" t="s">
        <v>12</v>
      </c>
      <c r="H78" s="17" t="s">
        <v>184</v>
      </c>
      <c r="I78" s="17">
        <v>364</v>
      </c>
      <c r="J78" s="17">
        <v>2022</v>
      </c>
      <c r="K78" s="17" t="s">
        <v>264</v>
      </c>
      <c r="L78" s="17" t="s">
        <v>251</v>
      </c>
      <c r="M78" s="17" t="s">
        <v>543</v>
      </c>
      <c r="N78" s="18">
        <v>238.18</v>
      </c>
      <c r="O78" s="17" t="s">
        <v>541</v>
      </c>
    </row>
    <row r="79" spans="1:15" ht="108.75" x14ac:dyDescent="0.25">
      <c r="A79" s="17" t="s">
        <v>445</v>
      </c>
      <c r="B79" s="17">
        <v>10240</v>
      </c>
      <c r="C79" s="17" t="s">
        <v>118</v>
      </c>
      <c r="D79" s="17" t="s">
        <v>14</v>
      </c>
      <c r="E79" s="17" t="s">
        <v>20</v>
      </c>
      <c r="F79" s="17" t="s">
        <v>11</v>
      </c>
      <c r="G79" s="17" t="s">
        <v>12</v>
      </c>
      <c r="H79" s="17" t="s">
        <v>184</v>
      </c>
      <c r="I79" s="17">
        <v>771</v>
      </c>
      <c r="J79" s="17">
        <v>2022</v>
      </c>
      <c r="K79" s="17" t="s">
        <v>264</v>
      </c>
      <c r="L79" s="17" t="s">
        <v>250</v>
      </c>
      <c r="M79" s="17" t="s">
        <v>547</v>
      </c>
      <c r="N79" s="18">
        <v>54.9</v>
      </c>
      <c r="O79" s="17" t="s">
        <v>541</v>
      </c>
    </row>
    <row r="80" spans="1:15" ht="87" x14ac:dyDescent="0.25">
      <c r="A80" s="17" t="s">
        <v>445</v>
      </c>
      <c r="B80" s="17">
        <v>10241</v>
      </c>
      <c r="C80" s="17" t="s">
        <v>119</v>
      </c>
      <c r="D80" s="17" t="s">
        <v>14</v>
      </c>
      <c r="E80" s="17" t="s">
        <v>25</v>
      </c>
      <c r="F80" s="17" t="s">
        <v>11</v>
      </c>
      <c r="G80" s="17" t="s">
        <v>12</v>
      </c>
      <c r="H80" s="17" t="s">
        <v>184</v>
      </c>
      <c r="I80" s="17">
        <v>773</v>
      </c>
      <c r="J80" s="17">
        <v>2022</v>
      </c>
      <c r="K80" s="17" t="s">
        <v>264</v>
      </c>
      <c r="L80" s="17" t="s">
        <v>249</v>
      </c>
      <c r="M80" s="17" t="s">
        <v>549</v>
      </c>
      <c r="N80" s="18">
        <v>224.01</v>
      </c>
      <c r="O80" s="17" t="s">
        <v>541</v>
      </c>
    </row>
    <row r="81" spans="1:15" ht="108.75" x14ac:dyDescent="0.25">
      <c r="A81" s="17" t="s">
        <v>445</v>
      </c>
      <c r="B81" s="17">
        <v>10366</v>
      </c>
      <c r="C81" s="17" t="s">
        <v>124</v>
      </c>
      <c r="D81" s="17" t="s">
        <v>14</v>
      </c>
      <c r="E81" s="17" t="s">
        <v>67</v>
      </c>
      <c r="F81" s="17" t="s">
        <v>11</v>
      </c>
      <c r="G81" s="17" t="s">
        <v>53</v>
      </c>
      <c r="H81" s="17" t="s">
        <v>184</v>
      </c>
      <c r="I81" s="17">
        <v>522</v>
      </c>
      <c r="J81" s="17">
        <v>2022</v>
      </c>
      <c r="K81" s="17" t="s">
        <v>264</v>
      </c>
      <c r="L81" s="17" t="s">
        <v>572</v>
      </c>
      <c r="M81" s="17" t="s">
        <v>573</v>
      </c>
      <c r="N81" s="18">
        <v>1000</v>
      </c>
      <c r="O81" s="17" t="s">
        <v>574</v>
      </c>
    </row>
    <row r="82" spans="1:15" ht="108.75" x14ac:dyDescent="0.25">
      <c r="A82" s="17" t="s">
        <v>445</v>
      </c>
      <c r="B82" s="17">
        <v>10366</v>
      </c>
      <c r="C82" s="17" t="s">
        <v>124</v>
      </c>
      <c r="D82" s="17" t="s">
        <v>14</v>
      </c>
      <c r="E82" s="17" t="s">
        <v>67</v>
      </c>
      <c r="F82" s="17" t="s">
        <v>11</v>
      </c>
      <c r="G82" s="17" t="s">
        <v>53</v>
      </c>
      <c r="H82" s="17" t="s">
        <v>184</v>
      </c>
      <c r="I82" s="17">
        <v>592</v>
      </c>
      <c r="J82" s="17">
        <v>2022</v>
      </c>
      <c r="K82" s="17" t="s">
        <v>264</v>
      </c>
      <c r="L82" s="17" t="s">
        <v>581</v>
      </c>
      <c r="M82" s="17" t="s">
        <v>582</v>
      </c>
      <c r="N82" s="18">
        <v>500</v>
      </c>
      <c r="O82" s="17" t="s">
        <v>583</v>
      </c>
    </row>
    <row r="83" spans="1:15" ht="108.75" x14ac:dyDescent="0.25">
      <c r="A83" s="17" t="s">
        <v>445</v>
      </c>
      <c r="B83" s="17">
        <v>10366</v>
      </c>
      <c r="C83" s="17" t="s">
        <v>124</v>
      </c>
      <c r="D83" s="17" t="s">
        <v>14</v>
      </c>
      <c r="E83" s="17" t="s">
        <v>67</v>
      </c>
      <c r="F83" s="17" t="s">
        <v>11</v>
      </c>
      <c r="G83" s="17" t="s">
        <v>53</v>
      </c>
      <c r="H83" s="17" t="s">
        <v>184</v>
      </c>
      <c r="I83" s="17">
        <v>1085</v>
      </c>
      <c r="J83" s="17">
        <v>2022</v>
      </c>
      <c r="K83" s="17" t="s">
        <v>264</v>
      </c>
      <c r="L83" s="17" t="s">
        <v>607</v>
      </c>
      <c r="M83" s="17" t="s">
        <v>608</v>
      </c>
      <c r="N83" s="18">
        <v>26.4</v>
      </c>
      <c r="O83" s="17" t="s">
        <v>609</v>
      </c>
    </row>
    <row r="84" spans="1:15" ht="87" x14ac:dyDescent="0.25">
      <c r="A84" s="17" t="s">
        <v>445</v>
      </c>
      <c r="B84" s="17">
        <v>10375</v>
      </c>
      <c r="C84" s="17" t="s">
        <v>667</v>
      </c>
      <c r="D84" s="17" t="s">
        <v>9</v>
      </c>
      <c r="E84" s="17" t="s">
        <v>10</v>
      </c>
      <c r="F84" s="17" t="s">
        <v>11</v>
      </c>
      <c r="G84" s="17" t="s">
        <v>12</v>
      </c>
      <c r="H84" s="17" t="s">
        <v>184</v>
      </c>
      <c r="I84" s="17">
        <v>1480</v>
      </c>
      <c r="J84" s="17">
        <v>2022</v>
      </c>
      <c r="K84" s="17" t="s">
        <v>264</v>
      </c>
      <c r="L84" s="17" t="s">
        <v>668</v>
      </c>
      <c r="M84" s="17" t="s">
        <v>669</v>
      </c>
      <c r="N84" s="18">
        <v>797.3</v>
      </c>
      <c r="O84" s="17" t="s">
        <v>670</v>
      </c>
    </row>
    <row r="85" spans="1:15" ht="87" x14ac:dyDescent="0.25">
      <c r="A85" s="17" t="s">
        <v>445</v>
      </c>
      <c r="B85" s="17">
        <v>10522</v>
      </c>
      <c r="C85" s="17" t="s">
        <v>109</v>
      </c>
      <c r="D85" s="17" t="s">
        <v>9</v>
      </c>
      <c r="E85" s="17" t="s">
        <v>10</v>
      </c>
      <c r="F85" s="17" t="s">
        <v>11</v>
      </c>
      <c r="G85" s="17" t="s">
        <v>53</v>
      </c>
      <c r="H85" s="17">
        <v>202227</v>
      </c>
      <c r="I85" s="17">
        <v>998</v>
      </c>
      <c r="J85" s="17">
        <v>2022</v>
      </c>
      <c r="K85" s="17" t="s">
        <v>264</v>
      </c>
      <c r="L85" s="17" t="s">
        <v>677</v>
      </c>
      <c r="M85" s="17" t="s">
        <v>678</v>
      </c>
      <c r="N85" s="18">
        <v>4266.04</v>
      </c>
      <c r="O85" s="17" t="s">
        <v>679</v>
      </c>
    </row>
    <row r="86" spans="1:15" ht="87" x14ac:dyDescent="0.25">
      <c r="A86" s="17" t="s">
        <v>445</v>
      </c>
      <c r="B86" s="17">
        <v>10522</v>
      </c>
      <c r="C86" s="17" t="s">
        <v>109</v>
      </c>
      <c r="D86" s="17" t="s">
        <v>9</v>
      </c>
      <c r="E86" s="17" t="s">
        <v>10</v>
      </c>
      <c r="F86" s="17" t="s">
        <v>11</v>
      </c>
      <c r="G86" s="17" t="s">
        <v>53</v>
      </c>
      <c r="H86" s="17">
        <v>202227</v>
      </c>
      <c r="I86" s="17">
        <v>1020</v>
      </c>
      <c r="J86" s="17">
        <v>2022</v>
      </c>
      <c r="K86" s="17" t="s">
        <v>264</v>
      </c>
      <c r="L86" s="17" t="s">
        <v>691</v>
      </c>
      <c r="M86" s="17" t="s">
        <v>692</v>
      </c>
      <c r="N86" s="18">
        <v>895.87</v>
      </c>
      <c r="O86" s="17" t="s">
        <v>693</v>
      </c>
    </row>
    <row r="87" spans="1:15" ht="87" x14ac:dyDescent="0.25">
      <c r="A87" s="17" t="s">
        <v>445</v>
      </c>
      <c r="B87" s="17">
        <v>10523</v>
      </c>
      <c r="C87" s="17" t="s">
        <v>110</v>
      </c>
      <c r="D87" s="17" t="s">
        <v>9</v>
      </c>
      <c r="E87" s="17" t="s">
        <v>10</v>
      </c>
      <c r="F87" s="17" t="s">
        <v>11</v>
      </c>
      <c r="G87" s="17" t="s">
        <v>53</v>
      </c>
      <c r="H87" s="17">
        <v>202220</v>
      </c>
      <c r="I87" s="17">
        <v>346</v>
      </c>
      <c r="J87" s="17">
        <v>2022</v>
      </c>
      <c r="K87" s="17" t="s">
        <v>264</v>
      </c>
      <c r="L87" s="17" t="s">
        <v>372</v>
      </c>
      <c r="M87" s="17" t="s">
        <v>703</v>
      </c>
      <c r="N87" s="18">
        <v>1049.24</v>
      </c>
      <c r="O87" s="17" t="s">
        <v>704</v>
      </c>
    </row>
    <row r="88" spans="1:15" ht="108.75" x14ac:dyDescent="0.25">
      <c r="A88" s="17" t="s">
        <v>276</v>
      </c>
      <c r="B88" s="17">
        <v>10577</v>
      </c>
      <c r="C88" s="17" t="s">
        <v>21</v>
      </c>
      <c r="D88" s="17" t="s">
        <v>14</v>
      </c>
      <c r="E88" s="17" t="s">
        <v>20</v>
      </c>
      <c r="F88" s="17" t="s">
        <v>11</v>
      </c>
      <c r="G88" s="17" t="s">
        <v>12</v>
      </c>
      <c r="H88" s="17" t="s">
        <v>184</v>
      </c>
      <c r="I88" s="17">
        <v>440</v>
      </c>
      <c r="J88" s="17">
        <v>2022</v>
      </c>
      <c r="K88" s="17" t="s">
        <v>264</v>
      </c>
      <c r="L88" s="17" t="s">
        <v>185</v>
      </c>
      <c r="M88" s="17" t="s">
        <v>714</v>
      </c>
      <c r="N88" s="18">
        <v>9760</v>
      </c>
      <c r="O88" s="17" t="s">
        <v>114</v>
      </c>
    </row>
    <row r="89" spans="1:15" ht="87" x14ac:dyDescent="0.25">
      <c r="A89" s="17" t="s">
        <v>276</v>
      </c>
      <c r="B89" s="17">
        <v>10219</v>
      </c>
      <c r="C89" s="17" t="s">
        <v>35</v>
      </c>
      <c r="D89" s="17" t="s">
        <v>14</v>
      </c>
      <c r="E89" s="17" t="s">
        <v>25</v>
      </c>
      <c r="F89" s="17" t="s">
        <v>11</v>
      </c>
      <c r="G89" s="17" t="s">
        <v>12</v>
      </c>
      <c r="H89" s="17" t="s">
        <v>184</v>
      </c>
      <c r="I89" s="17">
        <v>720</v>
      </c>
      <c r="J89" s="17">
        <v>2022</v>
      </c>
      <c r="K89" s="17" t="s">
        <v>264</v>
      </c>
      <c r="L89" s="17" t="s">
        <v>195</v>
      </c>
      <c r="M89" s="17" t="s">
        <v>290</v>
      </c>
      <c r="N89" s="18">
        <v>1404.69</v>
      </c>
      <c r="O89" s="17" t="s">
        <v>114</v>
      </c>
    </row>
    <row r="90" spans="1:15" ht="87" x14ac:dyDescent="0.25">
      <c r="A90" s="17" t="s">
        <v>276</v>
      </c>
      <c r="B90" s="17">
        <v>10219</v>
      </c>
      <c r="C90" s="17" t="s">
        <v>35</v>
      </c>
      <c r="D90" s="17" t="s">
        <v>14</v>
      </c>
      <c r="E90" s="17" t="s">
        <v>25</v>
      </c>
      <c r="F90" s="17" t="s">
        <v>11</v>
      </c>
      <c r="G90" s="17" t="s">
        <v>12</v>
      </c>
      <c r="H90" s="17" t="s">
        <v>184</v>
      </c>
      <c r="I90" s="17">
        <v>1136</v>
      </c>
      <c r="J90" s="17">
        <v>2022</v>
      </c>
      <c r="K90" s="17" t="s">
        <v>264</v>
      </c>
      <c r="L90" s="17" t="s">
        <v>185</v>
      </c>
      <c r="M90" s="17" t="s">
        <v>738</v>
      </c>
      <c r="N90" s="18">
        <v>0.02</v>
      </c>
      <c r="O90" s="17" t="s">
        <v>739</v>
      </c>
    </row>
    <row r="91" spans="1:15" ht="87" x14ac:dyDescent="0.25">
      <c r="A91" s="17" t="s">
        <v>276</v>
      </c>
      <c r="B91" s="17">
        <v>10267</v>
      </c>
      <c r="C91" s="17" t="s">
        <v>291</v>
      </c>
      <c r="D91" s="17" t="s">
        <v>14</v>
      </c>
      <c r="E91" s="17" t="s">
        <v>20</v>
      </c>
      <c r="F91" s="17" t="s">
        <v>11</v>
      </c>
      <c r="G91" s="17" t="s">
        <v>12</v>
      </c>
      <c r="H91" s="17" t="s">
        <v>184</v>
      </c>
      <c r="I91" s="17">
        <v>1525</v>
      </c>
      <c r="J91" s="17">
        <v>2022</v>
      </c>
      <c r="K91" s="17" t="s">
        <v>264</v>
      </c>
      <c r="L91" s="17" t="s">
        <v>742</v>
      </c>
      <c r="M91" s="17" t="s">
        <v>741</v>
      </c>
      <c r="N91" s="18">
        <v>8.5</v>
      </c>
      <c r="O91" s="17" t="s">
        <v>114</v>
      </c>
    </row>
    <row r="92" spans="1:15" ht="108.75" x14ac:dyDescent="0.25">
      <c r="A92" s="17" t="s">
        <v>276</v>
      </c>
      <c r="B92" s="17">
        <v>10271</v>
      </c>
      <c r="C92" s="17" t="s">
        <v>747</v>
      </c>
      <c r="D92" s="17" t="s">
        <v>14</v>
      </c>
      <c r="E92" s="17" t="s">
        <v>20</v>
      </c>
      <c r="F92" s="17" t="s">
        <v>11</v>
      </c>
      <c r="G92" s="17" t="s">
        <v>12</v>
      </c>
      <c r="H92" s="17" t="s">
        <v>184</v>
      </c>
      <c r="I92" s="17">
        <v>348</v>
      </c>
      <c r="J92" s="17">
        <v>2022</v>
      </c>
      <c r="K92" s="17" t="s">
        <v>264</v>
      </c>
      <c r="L92" s="17" t="s">
        <v>294</v>
      </c>
      <c r="M92" s="17" t="s">
        <v>748</v>
      </c>
      <c r="N92" s="18">
        <v>0.04</v>
      </c>
      <c r="O92" s="17" t="s">
        <v>749</v>
      </c>
    </row>
    <row r="93" spans="1:15" ht="87" x14ac:dyDescent="0.25">
      <c r="A93" s="17" t="s">
        <v>276</v>
      </c>
      <c r="B93" s="17">
        <v>10271</v>
      </c>
      <c r="C93" s="17" t="s">
        <v>747</v>
      </c>
      <c r="D93" s="17" t="s">
        <v>14</v>
      </c>
      <c r="E93" s="17" t="s">
        <v>20</v>
      </c>
      <c r="F93" s="17" t="s">
        <v>11</v>
      </c>
      <c r="G93" s="17" t="s">
        <v>12</v>
      </c>
      <c r="H93" s="17">
        <v>202251</v>
      </c>
      <c r="I93" s="17">
        <v>1144</v>
      </c>
      <c r="J93" s="17">
        <v>2022</v>
      </c>
      <c r="K93" s="17" t="s">
        <v>264</v>
      </c>
      <c r="L93" s="17" t="s">
        <v>751</v>
      </c>
      <c r="M93" s="17" t="s">
        <v>752</v>
      </c>
      <c r="N93" s="18">
        <v>2913.36</v>
      </c>
      <c r="O93" s="17" t="s">
        <v>753</v>
      </c>
    </row>
    <row r="94" spans="1:15" ht="87" x14ac:dyDescent="0.25">
      <c r="A94" s="17" t="s">
        <v>276</v>
      </c>
      <c r="B94" s="17">
        <v>10271</v>
      </c>
      <c r="C94" s="17" t="s">
        <v>747</v>
      </c>
      <c r="D94" s="17" t="s">
        <v>14</v>
      </c>
      <c r="E94" s="17" t="s">
        <v>20</v>
      </c>
      <c r="F94" s="17" t="s">
        <v>11</v>
      </c>
      <c r="G94" s="17" t="s">
        <v>12</v>
      </c>
      <c r="H94" s="17">
        <v>2022112</v>
      </c>
      <c r="I94" s="17">
        <v>1200</v>
      </c>
      <c r="J94" s="17">
        <v>2022</v>
      </c>
      <c r="K94" s="17" t="s">
        <v>264</v>
      </c>
      <c r="L94" s="17" t="s">
        <v>756</v>
      </c>
      <c r="M94" s="17" t="s">
        <v>757</v>
      </c>
      <c r="N94" s="18">
        <v>1052.05</v>
      </c>
      <c r="O94" s="17" t="s">
        <v>758</v>
      </c>
    </row>
    <row r="95" spans="1:15" ht="87" x14ac:dyDescent="0.25">
      <c r="A95" s="17" t="s">
        <v>276</v>
      </c>
      <c r="B95" s="17">
        <v>10281</v>
      </c>
      <c r="C95" s="17" t="s">
        <v>46</v>
      </c>
      <c r="D95" s="17" t="s">
        <v>14</v>
      </c>
      <c r="E95" s="17" t="s">
        <v>20</v>
      </c>
      <c r="F95" s="17" t="s">
        <v>11</v>
      </c>
      <c r="G95" s="17" t="s">
        <v>12</v>
      </c>
      <c r="H95" s="17" t="s">
        <v>184</v>
      </c>
      <c r="I95" s="17">
        <v>1357</v>
      </c>
      <c r="J95" s="17">
        <v>2022</v>
      </c>
      <c r="K95" s="17" t="s">
        <v>264</v>
      </c>
      <c r="L95" s="17" t="s">
        <v>717</v>
      </c>
      <c r="M95" s="17" t="s">
        <v>774</v>
      </c>
      <c r="N95" s="18">
        <v>0.01</v>
      </c>
      <c r="O95" s="17" t="s">
        <v>114</v>
      </c>
    </row>
    <row r="96" spans="1:15" ht="152.25" x14ac:dyDescent="0.25">
      <c r="A96" s="17" t="s">
        <v>276</v>
      </c>
      <c r="B96" s="17">
        <v>10325</v>
      </c>
      <c r="C96" s="17" t="s">
        <v>162</v>
      </c>
      <c r="D96" s="17" t="s">
        <v>14</v>
      </c>
      <c r="E96" s="17" t="s">
        <v>67</v>
      </c>
      <c r="F96" s="17" t="s">
        <v>11</v>
      </c>
      <c r="G96" s="17" t="s">
        <v>12</v>
      </c>
      <c r="H96" s="17">
        <v>202023</v>
      </c>
      <c r="I96" s="17">
        <v>351</v>
      </c>
      <c r="J96" s="17">
        <v>2022</v>
      </c>
      <c r="K96" s="17" t="s">
        <v>264</v>
      </c>
      <c r="L96" s="17" t="s">
        <v>225</v>
      </c>
      <c r="M96" s="17" t="s">
        <v>783</v>
      </c>
      <c r="N96" s="18">
        <v>39.979999999999997</v>
      </c>
      <c r="O96" s="17" t="s">
        <v>779</v>
      </c>
    </row>
    <row r="97" spans="1:15" ht="152.25" x14ac:dyDescent="0.25">
      <c r="A97" s="17" t="s">
        <v>276</v>
      </c>
      <c r="B97" s="17">
        <v>10325</v>
      </c>
      <c r="C97" s="17" t="s">
        <v>162</v>
      </c>
      <c r="D97" s="17" t="s">
        <v>14</v>
      </c>
      <c r="E97" s="17" t="s">
        <v>67</v>
      </c>
      <c r="F97" s="17" t="s">
        <v>11</v>
      </c>
      <c r="G97" s="17" t="s">
        <v>12</v>
      </c>
      <c r="H97" s="17" t="s">
        <v>184</v>
      </c>
      <c r="I97" s="17">
        <v>393</v>
      </c>
      <c r="J97" s="17">
        <v>2022</v>
      </c>
      <c r="K97" s="17" t="s">
        <v>264</v>
      </c>
      <c r="L97" s="17" t="s">
        <v>225</v>
      </c>
      <c r="M97" s="17" t="s">
        <v>784</v>
      </c>
      <c r="N97" s="18">
        <v>39.979999999999997</v>
      </c>
      <c r="O97" s="17" t="s">
        <v>779</v>
      </c>
    </row>
    <row r="98" spans="1:15" ht="87" x14ac:dyDescent="0.25">
      <c r="A98" s="17" t="s">
        <v>276</v>
      </c>
      <c r="B98" s="17">
        <v>10326</v>
      </c>
      <c r="C98" s="17" t="s">
        <v>165</v>
      </c>
      <c r="D98" s="17" t="s">
        <v>14</v>
      </c>
      <c r="E98" s="17" t="s">
        <v>67</v>
      </c>
      <c r="F98" s="17" t="s">
        <v>11</v>
      </c>
      <c r="G98" s="17" t="s">
        <v>53</v>
      </c>
      <c r="H98" s="17" t="s">
        <v>184</v>
      </c>
      <c r="I98" s="17">
        <v>1370</v>
      </c>
      <c r="J98" s="17">
        <v>2022</v>
      </c>
      <c r="K98" s="17" t="s">
        <v>264</v>
      </c>
      <c r="L98" s="17" t="s">
        <v>214</v>
      </c>
      <c r="M98" s="17" t="s">
        <v>797</v>
      </c>
      <c r="N98" s="18">
        <v>0.03</v>
      </c>
      <c r="O98" s="17" t="s">
        <v>128</v>
      </c>
    </row>
    <row r="99" spans="1:15" ht="87" x14ac:dyDescent="0.25">
      <c r="A99" s="17" t="s">
        <v>276</v>
      </c>
      <c r="B99" s="17">
        <v>10326</v>
      </c>
      <c r="C99" s="17" t="s">
        <v>165</v>
      </c>
      <c r="D99" s="17" t="s">
        <v>14</v>
      </c>
      <c r="E99" s="17" t="s">
        <v>67</v>
      </c>
      <c r="F99" s="17" t="s">
        <v>11</v>
      </c>
      <c r="G99" s="17" t="s">
        <v>53</v>
      </c>
      <c r="H99" s="17" t="s">
        <v>184</v>
      </c>
      <c r="I99" s="17">
        <v>1371</v>
      </c>
      <c r="J99" s="17">
        <v>2022</v>
      </c>
      <c r="K99" s="17" t="s">
        <v>264</v>
      </c>
      <c r="L99" s="17" t="s">
        <v>216</v>
      </c>
      <c r="M99" s="17" t="s">
        <v>799</v>
      </c>
      <c r="N99" s="18">
        <v>0.06</v>
      </c>
      <c r="O99" s="17" t="s">
        <v>128</v>
      </c>
    </row>
    <row r="100" spans="1:15" ht="87" x14ac:dyDescent="0.25">
      <c r="A100" s="17" t="s">
        <v>276</v>
      </c>
      <c r="B100" s="17">
        <v>10326</v>
      </c>
      <c r="C100" s="17" t="s">
        <v>165</v>
      </c>
      <c r="D100" s="17" t="s">
        <v>14</v>
      </c>
      <c r="E100" s="17" t="s">
        <v>67</v>
      </c>
      <c r="F100" s="17" t="s">
        <v>11</v>
      </c>
      <c r="G100" s="17" t="s">
        <v>53</v>
      </c>
      <c r="H100" s="17" t="s">
        <v>184</v>
      </c>
      <c r="I100" s="17">
        <v>1372</v>
      </c>
      <c r="J100" s="17">
        <v>2022</v>
      </c>
      <c r="K100" s="17" t="s">
        <v>264</v>
      </c>
      <c r="L100" s="17" t="s">
        <v>218</v>
      </c>
      <c r="M100" s="17" t="s">
        <v>800</v>
      </c>
      <c r="N100" s="18">
        <v>0.02</v>
      </c>
      <c r="O100" s="17" t="s">
        <v>128</v>
      </c>
    </row>
    <row r="101" spans="1:15" ht="87" x14ac:dyDescent="0.25">
      <c r="A101" s="17" t="s">
        <v>276</v>
      </c>
      <c r="B101" s="17">
        <v>10326</v>
      </c>
      <c r="C101" s="17" t="s">
        <v>165</v>
      </c>
      <c r="D101" s="17" t="s">
        <v>14</v>
      </c>
      <c r="E101" s="17" t="s">
        <v>67</v>
      </c>
      <c r="F101" s="17" t="s">
        <v>11</v>
      </c>
      <c r="G101" s="17" t="s">
        <v>53</v>
      </c>
      <c r="H101" s="17" t="s">
        <v>184</v>
      </c>
      <c r="I101" s="17">
        <v>1374</v>
      </c>
      <c r="J101" s="17">
        <v>2022</v>
      </c>
      <c r="K101" s="17" t="s">
        <v>264</v>
      </c>
      <c r="L101" s="17" t="s">
        <v>220</v>
      </c>
      <c r="M101" s="17" t="s">
        <v>802</v>
      </c>
      <c r="N101" s="18">
        <v>860.75</v>
      </c>
      <c r="O101" s="17" t="s">
        <v>128</v>
      </c>
    </row>
    <row r="102" spans="1:15" ht="87" x14ac:dyDescent="0.25">
      <c r="A102" s="17" t="s">
        <v>276</v>
      </c>
      <c r="B102" s="17">
        <v>10326</v>
      </c>
      <c r="C102" s="17" t="s">
        <v>165</v>
      </c>
      <c r="D102" s="17" t="s">
        <v>14</v>
      </c>
      <c r="E102" s="17" t="s">
        <v>67</v>
      </c>
      <c r="F102" s="17" t="s">
        <v>11</v>
      </c>
      <c r="G102" s="17" t="s">
        <v>53</v>
      </c>
      <c r="H102" s="17" t="s">
        <v>184</v>
      </c>
      <c r="I102" s="17">
        <v>1375</v>
      </c>
      <c r="J102" s="17">
        <v>2022</v>
      </c>
      <c r="K102" s="17" t="s">
        <v>264</v>
      </c>
      <c r="L102" s="17" t="s">
        <v>222</v>
      </c>
      <c r="M102" s="17" t="s">
        <v>803</v>
      </c>
      <c r="N102" s="18">
        <v>0.34</v>
      </c>
      <c r="O102" s="17" t="s">
        <v>128</v>
      </c>
    </row>
    <row r="103" spans="1:15" ht="87" x14ac:dyDescent="0.25">
      <c r="A103" s="17" t="s">
        <v>276</v>
      </c>
      <c r="B103" s="17">
        <v>10326</v>
      </c>
      <c r="C103" s="17" t="s">
        <v>165</v>
      </c>
      <c r="D103" s="17" t="s">
        <v>14</v>
      </c>
      <c r="E103" s="17" t="s">
        <v>67</v>
      </c>
      <c r="F103" s="17" t="s">
        <v>11</v>
      </c>
      <c r="G103" s="17" t="s">
        <v>53</v>
      </c>
      <c r="H103" s="17" t="s">
        <v>184</v>
      </c>
      <c r="I103" s="17">
        <v>1376</v>
      </c>
      <c r="J103" s="17">
        <v>2022</v>
      </c>
      <c r="K103" s="17" t="s">
        <v>264</v>
      </c>
      <c r="L103" s="17" t="s">
        <v>210</v>
      </c>
      <c r="M103" s="17" t="s">
        <v>804</v>
      </c>
      <c r="N103" s="18">
        <v>0.31</v>
      </c>
      <c r="O103" s="17" t="s">
        <v>128</v>
      </c>
    </row>
    <row r="104" spans="1:15" ht="87" x14ac:dyDescent="0.25">
      <c r="A104" s="17" t="s">
        <v>276</v>
      </c>
      <c r="B104" s="17">
        <v>10326</v>
      </c>
      <c r="C104" s="17" t="s">
        <v>165</v>
      </c>
      <c r="D104" s="17" t="s">
        <v>14</v>
      </c>
      <c r="E104" s="17" t="s">
        <v>67</v>
      </c>
      <c r="F104" s="17" t="s">
        <v>11</v>
      </c>
      <c r="G104" s="17" t="s">
        <v>53</v>
      </c>
      <c r="H104" s="17" t="s">
        <v>184</v>
      </c>
      <c r="I104" s="17">
        <v>1377</v>
      </c>
      <c r="J104" s="17">
        <v>2022</v>
      </c>
      <c r="K104" s="17" t="s">
        <v>264</v>
      </c>
      <c r="L104" s="17" t="s">
        <v>219</v>
      </c>
      <c r="M104" s="17" t="s">
        <v>805</v>
      </c>
      <c r="N104" s="18">
        <v>1239.4100000000001</v>
      </c>
      <c r="O104" s="17" t="s">
        <v>798</v>
      </c>
    </row>
    <row r="105" spans="1:15" ht="87" x14ac:dyDescent="0.25">
      <c r="A105" s="17" t="s">
        <v>276</v>
      </c>
      <c r="B105" s="17">
        <v>10326</v>
      </c>
      <c r="C105" s="17" t="s">
        <v>165</v>
      </c>
      <c r="D105" s="17" t="s">
        <v>14</v>
      </c>
      <c r="E105" s="17" t="s">
        <v>67</v>
      </c>
      <c r="F105" s="17" t="s">
        <v>11</v>
      </c>
      <c r="G105" s="17" t="s">
        <v>53</v>
      </c>
      <c r="H105" s="17" t="s">
        <v>184</v>
      </c>
      <c r="I105" s="17">
        <v>1378</v>
      </c>
      <c r="J105" s="17">
        <v>2022</v>
      </c>
      <c r="K105" s="17" t="s">
        <v>264</v>
      </c>
      <c r="L105" s="17" t="s">
        <v>221</v>
      </c>
      <c r="M105" s="17" t="s">
        <v>806</v>
      </c>
      <c r="N105" s="18">
        <v>0.11</v>
      </c>
      <c r="O105" s="17" t="s">
        <v>798</v>
      </c>
    </row>
    <row r="106" spans="1:15" ht="87" x14ac:dyDescent="0.25">
      <c r="A106" s="17" t="s">
        <v>276</v>
      </c>
      <c r="B106" s="17">
        <v>10326</v>
      </c>
      <c r="C106" s="17" t="s">
        <v>165</v>
      </c>
      <c r="D106" s="17" t="s">
        <v>14</v>
      </c>
      <c r="E106" s="17" t="s">
        <v>67</v>
      </c>
      <c r="F106" s="17" t="s">
        <v>11</v>
      </c>
      <c r="G106" s="17" t="s">
        <v>53</v>
      </c>
      <c r="H106" s="17" t="s">
        <v>184</v>
      </c>
      <c r="I106" s="17">
        <v>1379</v>
      </c>
      <c r="J106" s="17">
        <v>2022</v>
      </c>
      <c r="K106" s="17" t="s">
        <v>264</v>
      </c>
      <c r="L106" s="17" t="s">
        <v>212</v>
      </c>
      <c r="M106" s="17" t="s">
        <v>807</v>
      </c>
      <c r="N106" s="18">
        <v>0.1</v>
      </c>
      <c r="O106" s="17" t="s">
        <v>798</v>
      </c>
    </row>
    <row r="107" spans="1:15" ht="152.25" x14ac:dyDescent="0.25">
      <c r="A107" s="17" t="s">
        <v>276</v>
      </c>
      <c r="B107" s="17">
        <v>10328</v>
      </c>
      <c r="C107" s="17" t="s">
        <v>167</v>
      </c>
      <c r="D107" s="17" t="s">
        <v>14</v>
      </c>
      <c r="E107" s="17" t="s">
        <v>67</v>
      </c>
      <c r="F107" s="17" t="s">
        <v>11</v>
      </c>
      <c r="G107" s="17" t="s">
        <v>12</v>
      </c>
      <c r="H107" s="17" t="s">
        <v>184</v>
      </c>
      <c r="I107" s="17">
        <v>71</v>
      </c>
      <c r="J107" s="17">
        <v>2022</v>
      </c>
      <c r="K107" s="17" t="s">
        <v>264</v>
      </c>
      <c r="L107" s="17" t="s">
        <v>209</v>
      </c>
      <c r="M107" s="17" t="s">
        <v>811</v>
      </c>
      <c r="N107" s="18">
        <v>141.16</v>
      </c>
      <c r="O107" s="17" t="s">
        <v>810</v>
      </c>
    </row>
    <row r="108" spans="1:15" ht="87" x14ac:dyDescent="0.25">
      <c r="A108" s="17" t="s">
        <v>276</v>
      </c>
      <c r="B108" s="17">
        <v>10579</v>
      </c>
      <c r="C108" s="17" t="s">
        <v>824</v>
      </c>
      <c r="D108" s="17" t="s">
        <v>14</v>
      </c>
      <c r="E108" s="17" t="s">
        <v>67</v>
      </c>
      <c r="F108" s="17" t="s">
        <v>11</v>
      </c>
      <c r="G108" s="17" t="s">
        <v>12</v>
      </c>
      <c r="H108" s="17" t="s">
        <v>184</v>
      </c>
      <c r="I108" s="17">
        <v>1472</v>
      </c>
      <c r="J108" s="17">
        <v>2022</v>
      </c>
      <c r="K108" s="17" t="s">
        <v>264</v>
      </c>
      <c r="L108" s="17" t="s">
        <v>825</v>
      </c>
      <c r="M108" s="17" t="s">
        <v>826</v>
      </c>
      <c r="N108" s="18">
        <v>0.01</v>
      </c>
      <c r="O108" s="17" t="s">
        <v>827</v>
      </c>
    </row>
    <row r="109" spans="1:15" ht="87" x14ac:dyDescent="0.25">
      <c r="A109" s="17" t="s">
        <v>850</v>
      </c>
      <c r="B109" s="17">
        <v>10032</v>
      </c>
      <c r="C109" s="17" t="s">
        <v>8</v>
      </c>
      <c r="D109" s="17" t="s">
        <v>9</v>
      </c>
      <c r="E109" s="17" t="s">
        <v>10</v>
      </c>
      <c r="F109" s="17" t="s">
        <v>11</v>
      </c>
      <c r="G109" s="17" t="s">
        <v>12</v>
      </c>
      <c r="H109" s="17" t="s">
        <v>184</v>
      </c>
      <c r="I109" s="17">
        <v>509</v>
      </c>
      <c r="J109" s="17">
        <v>2022</v>
      </c>
      <c r="K109" s="17" t="s">
        <v>264</v>
      </c>
      <c r="L109" s="17" t="s">
        <v>860</v>
      </c>
      <c r="M109" s="17" t="s">
        <v>861</v>
      </c>
      <c r="N109" s="18">
        <v>150</v>
      </c>
      <c r="O109" s="17" t="s">
        <v>862</v>
      </c>
    </row>
    <row r="110" spans="1:15" ht="87" x14ac:dyDescent="0.25">
      <c r="A110" s="17" t="s">
        <v>850</v>
      </c>
      <c r="B110" s="17">
        <v>10135</v>
      </c>
      <c r="C110" s="17" t="s">
        <v>113</v>
      </c>
      <c r="D110" s="17" t="s">
        <v>14</v>
      </c>
      <c r="E110" s="17" t="s">
        <v>25</v>
      </c>
      <c r="F110" s="17" t="s">
        <v>11</v>
      </c>
      <c r="G110" s="17" t="s">
        <v>12</v>
      </c>
      <c r="H110" s="17" t="s">
        <v>184</v>
      </c>
      <c r="I110" s="17">
        <v>318</v>
      </c>
      <c r="J110" s="17">
        <v>2022</v>
      </c>
      <c r="K110" s="17" t="s">
        <v>264</v>
      </c>
      <c r="L110" s="17" t="s">
        <v>875</v>
      </c>
      <c r="M110" s="17" t="s">
        <v>876</v>
      </c>
      <c r="N110" s="18">
        <v>462.3</v>
      </c>
      <c r="O110" s="17" t="s">
        <v>114</v>
      </c>
    </row>
    <row r="111" spans="1:15" ht="87" x14ac:dyDescent="0.25">
      <c r="A111" s="17" t="s">
        <v>850</v>
      </c>
      <c r="B111" s="17">
        <v>10244</v>
      </c>
      <c r="C111" s="17" t="s">
        <v>120</v>
      </c>
      <c r="D111" s="17" t="s">
        <v>14</v>
      </c>
      <c r="E111" s="17" t="s">
        <v>25</v>
      </c>
      <c r="F111" s="17" t="s">
        <v>11</v>
      </c>
      <c r="G111" s="17" t="s">
        <v>12</v>
      </c>
      <c r="H111" s="17">
        <v>202021</v>
      </c>
      <c r="I111" s="17">
        <v>1139</v>
      </c>
      <c r="J111" s="17">
        <v>2022</v>
      </c>
      <c r="K111" s="17" t="s">
        <v>264</v>
      </c>
      <c r="L111" s="17" t="s">
        <v>248</v>
      </c>
      <c r="M111" s="17" t="s">
        <v>358</v>
      </c>
      <c r="N111" s="18">
        <v>1592.28</v>
      </c>
      <c r="O111" s="17" t="s">
        <v>114</v>
      </c>
    </row>
    <row r="112" spans="1:15" ht="130.5" x14ac:dyDescent="0.25">
      <c r="A112" s="17" t="s">
        <v>850</v>
      </c>
      <c r="B112" s="17">
        <v>10259</v>
      </c>
      <c r="C112" s="17" t="s">
        <v>121</v>
      </c>
      <c r="D112" s="17" t="s">
        <v>14</v>
      </c>
      <c r="E112" s="17" t="s">
        <v>25</v>
      </c>
      <c r="F112" s="17" t="s">
        <v>11</v>
      </c>
      <c r="G112" s="17" t="s">
        <v>12</v>
      </c>
      <c r="H112" s="17" t="s">
        <v>184</v>
      </c>
      <c r="I112" s="17">
        <v>1225</v>
      </c>
      <c r="J112" s="17">
        <v>2022</v>
      </c>
      <c r="K112" s="17" t="s">
        <v>264</v>
      </c>
      <c r="L112" s="17" t="s">
        <v>238</v>
      </c>
      <c r="M112" s="17" t="s">
        <v>359</v>
      </c>
      <c r="N112" s="18">
        <v>13933.42</v>
      </c>
      <c r="O112" s="17" t="s">
        <v>114</v>
      </c>
    </row>
    <row r="113" spans="1:15" ht="130.5" x14ac:dyDescent="0.25">
      <c r="A113" s="17" t="s">
        <v>850</v>
      </c>
      <c r="B113" s="17">
        <v>10260</v>
      </c>
      <c r="C113" s="17" t="s">
        <v>122</v>
      </c>
      <c r="D113" s="17" t="s">
        <v>14</v>
      </c>
      <c r="E113" s="17" t="s">
        <v>25</v>
      </c>
      <c r="F113" s="17" t="s">
        <v>11</v>
      </c>
      <c r="G113" s="17" t="s">
        <v>12</v>
      </c>
      <c r="H113" s="17" t="s">
        <v>184</v>
      </c>
      <c r="I113" s="17">
        <v>266</v>
      </c>
      <c r="J113" s="17">
        <v>2022</v>
      </c>
      <c r="K113" s="17" t="s">
        <v>264</v>
      </c>
      <c r="L113" s="17" t="s">
        <v>237</v>
      </c>
      <c r="M113" s="17" t="s">
        <v>877</v>
      </c>
      <c r="N113" s="18">
        <v>4421.6400000000003</v>
      </c>
      <c r="O113" s="17" t="s">
        <v>114</v>
      </c>
    </row>
    <row r="114" spans="1:15" ht="87" x14ac:dyDescent="0.25">
      <c r="A114" s="17" t="s">
        <v>850</v>
      </c>
      <c r="B114" s="17">
        <v>10260</v>
      </c>
      <c r="C114" s="17" t="s">
        <v>122</v>
      </c>
      <c r="D114" s="17" t="s">
        <v>14</v>
      </c>
      <c r="E114" s="17" t="s">
        <v>25</v>
      </c>
      <c r="F114" s="17" t="s">
        <v>11</v>
      </c>
      <c r="G114" s="17" t="s">
        <v>12</v>
      </c>
      <c r="H114" s="17" t="s">
        <v>184</v>
      </c>
      <c r="I114" s="17">
        <v>278</v>
      </c>
      <c r="J114" s="17">
        <v>2022</v>
      </c>
      <c r="K114" s="17" t="s">
        <v>264</v>
      </c>
      <c r="L114" s="17" t="s">
        <v>237</v>
      </c>
      <c r="M114" s="17" t="s">
        <v>878</v>
      </c>
      <c r="N114" s="18">
        <v>12405.15</v>
      </c>
      <c r="O114" s="17" t="s">
        <v>114</v>
      </c>
    </row>
    <row r="115" spans="1:15" ht="87" x14ac:dyDescent="0.25">
      <c r="A115" s="17" t="s">
        <v>850</v>
      </c>
      <c r="B115" s="17">
        <v>10261</v>
      </c>
      <c r="C115" s="17" t="s">
        <v>123</v>
      </c>
      <c r="D115" s="17" t="s">
        <v>14</v>
      </c>
      <c r="E115" s="17" t="s">
        <v>25</v>
      </c>
      <c r="F115" s="17" t="s">
        <v>11</v>
      </c>
      <c r="G115" s="17" t="s">
        <v>12</v>
      </c>
      <c r="H115" s="17" t="s">
        <v>184</v>
      </c>
      <c r="I115" s="17">
        <v>319</v>
      </c>
      <c r="J115" s="17">
        <v>2022</v>
      </c>
      <c r="K115" s="17" t="s">
        <v>264</v>
      </c>
      <c r="L115" s="17" t="s">
        <v>875</v>
      </c>
      <c r="M115" s="17" t="s">
        <v>879</v>
      </c>
      <c r="N115" s="18">
        <v>12575.65</v>
      </c>
      <c r="O115" s="17" t="s">
        <v>114</v>
      </c>
    </row>
    <row r="116" spans="1:15" ht="87" x14ac:dyDescent="0.25">
      <c r="A116" s="17" t="s">
        <v>330</v>
      </c>
      <c r="B116" s="17">
        <v>10143</v>
      </c>
      <c r="C116" s="17" t="s">
        <v>94</v>
      </c>
      <c r="D116" s="17" t="s">
        <v>14</v>
      </c>
      <c r="E116" s="17" t="s">
        <v>67</v>
      </c>
      <c r="F116" s="17" t="s">
        <v>11</v>
      </c>
      <c r="G116" s="17" t="s">
        <v>12</v>
      </c>
      <c r="H116" s="17" t="s">
        <v>184</v>
      </c>
      <c r="I116" s="17">
        <v>826</v>
      </c>
      <c r="J116" s="17">
        <v>2022</v>
      </c>
      <c r="K116" s="17" t="s">
        <v>264</v>
      </c>
      <c r="L116" s="17" t="s">
        <v>332</v>
      </c>
      <c r="M116" s="17" t="s">
        <v>902</v>
      </c>
      <c r="N116" s="18">
        <v>24.57</v>
      </c>
      <c r="O116" s="17" t="s">
        <v>903</v>
      </c>
    </row>
    <row r="117" spans="1:15" ht="87" x14ac:dyDescent="0.25">
      <c r="A117" s="17" t="s">
        <v>330</v>
      </c>
      <c r="B117" s="17">
        <v>10143</v>
      </c>
      <c r="C117" s="17" t="s">
        <v>94</v>
      </c>
      <c r="D117" s="17" t="s">
        <v>14</v>
      </c>
      <c r="E117" s="17" t="s">
        <v>67</v>
      </c>
      <c r="F117" s="17" t="s">
        <v>11</v>
      </c>
      <c r="G117" s="17" t="s">
        <v>12</v>
      </c>
      <c r="H117" s="17" t="s">
        <v>184</v>
      </c>
      <c r="I117" s="17">
        <v>827</v>
      </c>
      <c r="J117" s="17">
        <v>2022</v>
      </c>
      <c r="K117" s="17" t="s">
        <v>264</v>
      </c>
      <c r="L117" s="17" t="s">
        <v>333</v>
      </c>
      <c r="M117" s="17" t="s">
        <v>904</v>
      </c>
      <c r="N117" s="18">
        <v>141.78</v>
      </c>
      <c r="O117" s="17" t="s">
        <v>905</v>
      </c>
    </row>
    <row r="118" spans="1:15" ht="87" x14ac:dyDescent="0.25">
      <c r="A118" s="17" t="s">
        <v>330</v>
      </c>
      <c r="B118" s="17">
        <v>10143</v>
      </c>
      <c r="C118" s="17" t="s">
        <v>94</v>
      </c>
      <c r="D118" s="17" t="s">
        <v>14</v>
      </c>
      <c r="E118" s="17" t="s">
        <v>67</v>
      </c>
      <c r="F118" s="17" t="s">
        <v>11</v>
      </c>
      <c r="G118" s="17" t="s">
        <v>12</v>
      </c>
      <c r="H118" s="17" t="s">
        <v>184</v>
      </c>
      <c r="I118" s="17">
        <v>829</v>
      </c>
      <c r="J118" s="17">
        <v>2022</v>
      </c>
      <c r="K118" s="17" t="s">
        <v>264</v>
      </c>
      <c r="L118" s="17" t="s">
        <v>335</v>
      </c>
      <c r="M118" s="17" t="s">
        <v>907</v>
      </c>
      <c r="N118" s="18">
        <v>66.23</v>
      </c>
      <c r="O118" s="17" t="s">
        <v>908</v>
      </c>
    </row>
    <row r="119" spans="1:15" ht="87" x14ac:dyDescent="0.25">
      <c r="A119" s="17" t="s">
        <v>330</v>
      </c>
      <c r="B119" s="17">
        <v>10143</v>
      </c>
      <c r="C119" s="17" t="s">
        <v>94</v>
      </c>
      <c r="D119" s="17" t="s">
        <v>14</v>
      </c>
      <c r="E119" s="17" t="s">
        <v>67</v>
      </c>
      <c r="F119" s="17" t="s">
        <v>11</v>
      </c>
      <c r="G119" s="17" t="s">
        <v>12</v>
      </c>
      <c r="H119" s="17" t="s">
        <v>184</v>
      </c>
      <c r="I119" s="17">
        <v>835</v>
      </c>
      <c r="J119" s="17">
        <v>2022</v>
      </c>
      <c r="K119" s="17" t="s">
        <v>264</v>
      </c>
      <c r="L119" s="17" t="s">
        <v>341</v>
      </c>
      <c r="M119" s="17" t="s">
        <v>914</v>
      </c>
      <c r="N119" s="18">
        <v>24.57</v>
      </c>
      <c r="O119" s="17" t="s">
        <v>915</v>
      </c>
    </row>
    <row r="120" spans="1:15" ht="87" x14ac:dyDescent="0.25">
      <c r="A120" s="17" t="s">
        <v>330</v>
      </c>
      <c r="B120" s="17">
        <v>10143</v>
      </c>
      <c r="C120" s="17" t="s">
        <v>94</v>
      </c>
      <c r="D120" s="17" t="s">
        <v>14</v>
      </c>
      <c r="E120" s="17" t="s">
        <v>67</v>
      </c>
      <c r="F120" s="17" t="s">
        <v>11</v>
      </c>
      <c r="G120" s="17" t="s">
        <v>12</v>
      </c>
      <c r="H120" s="17" t="s">
        <v>184</v>
      </c>
      <c r="I120" s="17">
        <v>839</v>
      </c>
      <c r="J120" s="17">
        <v>2022</v>
      </c>
      <c r="K120" s="17" t="s">
        <v>264</v>
      </c>
      <c r="L120" s="17" t="s">
        <v>345</v>
      </c>
      <c r="M120" s="17" t="s">
        <v>919</v>
      </c>
      <c r="N120" s="18">
        <v>24.57</v>
      </c>
      <c r="O120" s="17" t="s">
        <v>915</v>
      </c>
    </row>
    <row r="121" spans="1:15" ht="87" x14ac:dyDescent="0.25">
      <c r="A121" s="17" t="s">
        <v>330</v>
      </c>
      <c r="B121" s="17">
        <v>10143</v>
      </c>
      <c r="C121" s="17" t="s">
        <v>94</v>
      </c>
      <c r="D121" s="17" t="s">
        <v>14</v>
      </c>
      <c r="E121" s="17" t="s">
        <v>67</v>
      </c>
      <c r="F121" s="17" t="s">
        <v>11</v>
      </c>
      <c r="G121" s="17" t="s">
        <v>12</v>
      </c>
      <c r="H121" s="17" t="s">
        <v>184</v>
      </c>
      <c r="I121" s="17">
        <v>843</v>
      </c>
      <c r="J121" s="17">
        <v>2022</v>
      </c>
      <c r="K121" s="17" t="s">
        <v>264</v>
      </c>
      <c r="L121" s="17" t="s">
        <v>349</v>
      </c>
      <c r="M121" s="17" t="s">
        <v>923</v>
      </c>
      <c r="N121" s="18">
        <v>24.57</v>
      </c>
      <c r="O121" s="17" t="s">
        <v>915</v>
      </c>
    </row>
    <row r="122" spans="1:15" ht="87" x14ac:dyDescent="0.25">
      <c r="A122" s="17" t="s">
        <v>330</v>
      </c>
      <c r="B122" s="17">
        <v>10143</v>
      </c>
      <c r="C122" s="17" t="s">
        <v>94</v>
      </c>
      <c r="D122" s="17" t="s">
        <v>14</v>
      </c>
      <c r="E122" s="17" t="s">
        <v>67</v>
      </c>
      <c r="F122" s="17" t="s">
        <v>11</v>
      </c>
      <c r="G122" s="17" t="s">
        <v>12</v>
      </c>
      <c r="H122" s="17" t="s">
        <v>184</v>
      </c>
      <c r="I122" s="17">
        <v>844</v>
      </c>
      <c r="J122" s="17">
        <v>2022</v>
      </c>
      <c r="K122" s="17" t="s">
        <v>264</v>
      </c>
      <c r="L122" s="17" t="s">
        <v>350</v>
      </c>
      <c r="M122" s="17" t="s">
        <v>924</v>
      </c>
      <c r="N122" s="18">
        <v>24.57</v>
      </c>
      <c r="O122" s="17" t="s">
        <v>915</v>
      </c>
    </row>
    <row r="123" spans="1:15" ht="108.75" x14ac:dyDescent="0.25">
      <c r="A123" s="17" t="s">
        <v>330</v>
      </c>
      <c r="B123" s="17">
        <v>10144</v>
      </c>
      <c r="C123" s="17" t="s">
        <v>95</v>
      </c>
      <c r="D123" s="17" t="s">
        <v>14</v>
      </c>
      <c r="E123" s="17" t="s">
        <v>67</v>
      </c>
      <c r="F123" s="17" t="s">
        <v>11</v>
      </c>
      <c r="G123" s="17" t="s">
        <v>12</v>
      </c>
      <c r="H123" s="17" t="s">
        <v>184</v>
      </c>
      <c r="I123" s="17">
        <v>626</v>
      </c>
      <c r="J123" s="17">
        <v>2022</v>
      </c>
      <c r="K123" s="17" t="s">
        <v>264</v>
      </c>
      <c r="L123" s="17" t="s">
        <v>261</v>
      </c>
      <c r="M123" s="17" t="s">
        <v>96</v>
      </c>
      <c r="N123" s="18">
        <v>3073.56</v>
      </c>
      <c r="O123" s="17" t="s">
        <v>926</v>
      </c>
    </row>
    <row r="124" spans="1:15" ht="87" x14ac:dyDescent="0.25">
      <c r="A124" s="17" t="s">
        <v>330</v>
      </c>
      <c r="B124" s="17">
        <v>10147</v>
      </c>
      <c r="C124" s="17" t="s">
        <v>97</v>
      </c>
      <c r="D124" s="17" t="s">
        <v>14</v>
      </c>
      <c r="E124" s="17" t="s">
        <v>67</v>
      </c>
      <c r="F124" s="17" t="s">
        <v>11</v>
      </c>
      <c r="G124" s="17" t="s">
        <v>12</v>
      </c>
      <c r="H124" s="17" t="s">
        <v>184</v>
      </c>
      <c r="I124" s="17">
        <v>627</v>
      </c>
      <c r="J124" s="17">
        <v>2022</v>
      </c>
      <c r="K124" s="17" t="s">
        <v>264</v>
      </c>
      <c r="L124" s="17" t="s">
        <v>261</v>
      </c>
      <c r="M124" s="17" t="s">
        <v>98</v>
      </c>
      <c r="N124" s="18">
        <v>3327.5</v>
      </c>
      <c r="O124" s="17" t="s">
        <v>927</v>
      </c>
    </row>
    <row r="125" spans="1:15" ht="108.75" x14ac:dyDescent="0.25">
      <c r="A125" s="17" t="s">
        <v>330</v>
      </c>
      <c r="B125" s="17">
        <v>10155</v>
      </c>
      <c r="C125" s="17" t="s">
        <v>101</v>
      </c>
      <c r="D125" s="17" t="s">
        <v>14</v>
      </c>
      <c r="E125" s="17" t="s">
        <v>67</v>
      </c>
      <c r="F125" s="17" t="s">
        <v>11</v>
      </c>
      <c r="G125" s="17" t="s">
        <v>12</v>
      </c>
      <c r="H125" s="17" t="s">
        <v>184</v>
      </c>
      <c r="I125" s="17">
        <v>588</v>
      </c>
      <c r="J125" s="17">
        <v>2022</v>
      </c>
      <c r="K125" s="17" t="s">
        <v>264</v>
      </c>
      <c r="L125" s="17" t="s">
        <v>352</v>
      </c>
      <c r="M125" s="17" t="s">
        <v>102</v>
      </c>
      <c r="N125" s="18">
        <v>1588.01</v>
      </c>
      <c r="O125" s="17" t="s">
        <v>928</v>
      </c>
    </row>
    <row r="126" spans="1:15" ht="108.75" x14ac:dyDescent="0.25">
      <c r="A126" s="17" t="s">
        <v>330</v>
      </c>
      <c r="B126" s="17">
        <v>10174</v>
      </c>
      <c r="C126" s="17" t="s">
        <v>929</v>
      </c>
      <c r="D126" s="17" t="s">
        <v>14</v>
      </c>
      <c r="E126" s="17" t="s">
        <v>67</v>
      </c>
      <c r="F126" s="17" t="s">
        <v>11</v>
      </c>
      <c r="G126" s="17" t="s">
        <v>12</v>
      </c>
      <c r="H126" s="17" t="s">
        <v>184</v>
      </c>
      <c r="I126" s="17">
        <v>748</v>
      </c>
      <c r="J126" s="17">
        <v>2022</v>
      </c>
      <c r="K126" s="17" t="s">
        <v>264</v>
      </c>
      <c r="L126" s="17" t="s">
        <v>930</v>
      </c>
      <c r="M126" s="17" t="s">
        <v>931</v>
      </c>
      <c r="N126" s="18">
        <v>653.09</v>
      </c>
      <c r="O126" s="17" t="s">
        <v>926</v>
      </c>
    </row>
    <row r="127" spans="1:15" ht="108.75" x14ac:dyDescent="0.25">
      <c r="A127" s="17" t="s">
        <v>330</v>
      </c>
      <c r="B127" s="17">
        <v>10175</v>
      </c>
      <c r="C127" s="17" t="s">
        <v>103</v>
      </c>
      <c r="D127" s="17" t="s">
        <v>14</v>
      </c>
      <c r="E127" s="17" t="s">
        <v>67</v>
      </c>
      <c r="F127" s="17" t="s">
        <v>11</v>
      </c>
      <c r="G127" s="17" t="s">
        <v>12</v>
      </c>
      <c r="H127" s="17" t="s">
        <v>184</v>
      </c>
      <c r="I127" s="17">
        <v>749</v>
      </c>
      <c r="J127" s="17">
        <v>2022</v>
      </c>
      <c r="K127" s="17" t="s">
        <v>264</v>
      </c>
      <c r="L127" s="17" t="s">
        <v>932</v>
      </c>
      <c r="M127" s="17" t="s">
        <v>104</v>
      </c>
      <c r="N127" s="18">
        <v>908.3</v>
      </c>
      <c r="O127" s="17" t="s">
        <v>926</v>
      </c>
    </row>
    <row r="128" spans="1:15" ht="108.75" x14ac:dyDescent="0.25">
      <c r="A128" s="17" t="s">
        <v>330</v>
      </c>
      <c r="B128" s="17">
        <v>10186</v>
      </c>
      <c r="C128" s="17" t="s">
        <v>105</v>
      </c>
      <c r="D128" s="17" t="s">
        <v>14</v>
      </c>
      <c r="E128" s="17" t="s">
        <v>67</v>
      </c>
      <c r="F128" s="17" t="s">
        <v>11</v>
      </c>
      <c r="G128" s="17" t="s">
        <v>12</v>
      </c>
      <c r="H128" s="17" t="s">
        <v>184</v>
      </c>
      <c r="I128" s="17">
        <v>750</v>
      </c>
      <c r="J128" s="17">
        <v>2022</v>
      </c>
      <c r="K128" s="17" t="s">
        <v>264</v>
      </c>
      <c r="L128" s="17" t="s">
        <v>932</v>
      </c>
      <c r="M128" s="17" t="s">
        <v>106</v>
      </c>
      <c r="N128" s="18">
        <v>760.1</v>
      </c>
      <c r="O128" s="17" t="s">
        <v>933</v>
      </c>
    </row>
    <row r="129" spans="1:15" ht="108.75" x14ac:dyDescent="0.25">
      <c r="A129" s="17" t="s">
        <v>18</v>
      </c>
      <c r="B129" s="17">
        <v>10303</v>
      </c>
      <c r="C129" s="17" t="s">
        <v>47</v>
      </c>
      <c r="D129" s="17" t="s">
        <v>14</v>
      </c>
      <c r="E129" s="17" t="s">
        <v>15</v>
      </c>
      <c r="F129" s="17" t="s">
        <v>11</v>
      </c>
      <c r="G129" s="17" t="s">
        <v>48</v>
      </c>
      <c r="H129" s="17" t="s">
        <v>184</v>
      </c>
      <c r="I129" s="17">
        <v>115</v>
      </c>
      <c r="J129" s="17">
        <v>2022</v>
      </c>
      <c r="K129" s="17" t="s">
        <v>264</v>
      </c>
      <c r="L129" s="17" t="s">
        <v>190</v>
      </c>
      <c r="M129" s="17" t="s">
        <v>934</v>
      </c>
      <c r="N129" s="18">
        <v>6275.18</v>
      </c>
      <c r="O129" s="17" t="s">
        <v>935</v>
      </c>
    </row>
    <row r="130" spans="1:15" ht="108.75" x14ac:dyDescent="0.25">
      <c r="A130" s="17" t="s">
        <v>18</v>
      </c>
      <c r="B130" s="17">
        <v>10303</v>
      </c>
      <c r="C130" s="17" t="s">
        <v>47</v>
      </c>
      <c r="D130" s="17" t="s">
        <v>14</v>
      </c>
      <c r="E130" s="17" t="s">
        <v>15</v>
      </c>
      <c r="F130" s="17" t="s">
        <v>11</v>
      </c>
      <c r="G130" s="17" t="s">
        <v>48</v>
      </c>
      <c r="H130" s="17" t="s">
        <v>184</v>
      </c>
      <c r="I130" s="17">
        <v>122</v>
      </c>
      <c r="J130" s="17">
        <v>2022</v>
      </c>
      <c r="K130" s="17" t="s">
        <v>264</v>
      </c>
      <c r="L130" s="17" t="s">
        <v>190</v>
      </c>
      <c r="M130" s="17" t="s">
        <v>936</v>
      </c>
      <c r="N130" s="18">
        <v>1124.56</v>
      </c>
      <c r="O130" s="17" t="s">
        <v>360</v>
      </c>
    </row>
    <row r="131" spans="1:15" ht="87" x14ac:dyDescent="0.25">
      <c r="A131" s="17" t="s">
        <v>18</v>
      </c>
      <c r="B131" s="17">
        <v>10320</v>
      </c>
      <c r="C131" s="17" t="s">
        <v>49</v>
      </c>
      <c r="D131" s="17" t="s">
        <v>14</v>
      </c>
      <c r="E131" s="17" t="s">
        <v>15</v>
      </c>
      <c r="F131" s="17" t="s">
        <v>11</v>
      </c>
      <c r="G131" s="17" t="s">
        <v>12</v>
      </c>
      <c r="H131" s="17">
        <v>20221</v>
      </c>
      <c r="I131" s="17">
        <v>4</v>
      </c>
      <c r="J131" s="17">
        <v>2022</v>
      </c>
      <c r="K131" s="17" t="s">
        <v>264</v>
      </c>
      <c r="L131" s="17" t="s">
        <v>201</v>
      </c>
      <c r="M131" s="17" t="s">
        <v>937</v>
      </c>
      <c r="N131" s="18">
        <v>2500</v>
      </c>
      <c r="O131" s="17" t="s">
        <v>360</v>
      </c>
    </row>
    <row r="132" spans="1:15" ht="87" x14ac:dyDescent="0.25">
      <c r="A132" s="17" t="s">
        <v>18</v>
      </c>
      <c r="B132" s="17">
        <v>10321</v>
      </c>
      <c r="C132" s="17" t="s">
        <v>16</v>
      </c>
      <c r="D132" s="17" t="s">
        <v>14</v>
      </c>
      <c r="E132" s="17" t="s">
        <v>15</v>
      </c>
      <c r="F132" s="17" t="s">
        <v>11</v>
      </c>
      <c r="G132" s="17" t="s">
        <v>12</v>
      </c>
      <c r="H132" s="17" t="s">
        <v>184</v>
      </c>
      <c r="I132" s="17">
        <v>1481</v>
      </c>
      <c r="J132" s="17">
        <v>2022</v>
      </c>
      <c r="K132" s="17" t="s">
        <v>264</v>
      </c>
      <c r="L132" s="17" t="s">
        <v>940</v>
      </c>
      <c r="M132" s="17" t="s">
        <v>941</v>
      </c>
      <c r="N132" s="18">
        <v>0.01</v>
      </c>
      <c r="O132" s="17" t="s">
        <v>128</v>
      </c>
    </row>
    <row r="133" spans="1:15" ht="108.75" x14ac:dyDescent="0.25">
      <c r="A133" s="17" t="s">
        <v>18</v>
      </c>
      <c r="B133" s="17">
        <v>10372</v>
      </c>
      <c r="C133" s="17" t="s">
        <v>51</v>
      </c>
      <c r="D133" s="17" t="s">
        <v>14</v>
      </c>
      <c r="E133" s="17" t="s">
        <v>15</v>
      </c>
      <c r="F133" s="17" t="s">
        <v>11</v>
      </c>
      <c r="G133" s="17" t="s">
        <v>48</v>
      </c>
      <c r="H133" s="17" t="s">
        <v>184</v>
      </c>
      <c r="I133" s="17">
        <v>126</v>
      </c>
      <c r="J133" s="17">
        <v>2022</v>
      </c>
      <c r="K133" s="17" t="s">
        <v>264</v>
      </c>
      <c r="L133" s="17" t="s">
        <v>190</v>
      </c>
      <c r="M133" s="17" t="s">
        <v>943</v>
      </c>
      <c r="N133" s="18">
        <v>13425.54</v>
      </c>
      <c r="O133" s="17" t="s">
        <v>360</v>
      </c>
    </row>
    <row r="134" spans="1:15" ht="108.75" x14ac:dyDescent="0.25">
      <c r="A134" s="17" t="s">
        <v>18</v>
      </c>
      <c r="B134" s="17">
        <v>10372</v>
      </c>
      <c r="C134" s="17" t="s">
        <v>51</v>
      </c>
      <c r="D134" s="17" t="s">
        <v>14</v>
      </c>
      <c r="E134" s="17" t="s">
        <v>15</v>
      </c>
      <c r="F134" s="17" t="s">
        <v>11</v>
      </c>
      <c r="G134" s="17" t="s">
        <v>48</v>
      </c>
      <c r="H134" s="17" t="s">
        <v>184</v>
      </c>
      <c r="I134" s="17">
        <v>128</v>
      </c>
      <c r="J134" s="17">
        <v>2022</v>
      </c>
      <c r="K134" s="17" t="s">
        <v>264</v>
      </c>
      <c r="L134" s="17" t="s">
        <v>190</v>
      </c>
      <c r="M134" s="17" t="s">
        <v>944</v>
      </c>
      <c r="N134" s="18">
        <v>5106.1400000000003</v>
      </c>
      <c r="O134" s="17" t="s">
        <v>360</v>
      </c>
    </row>
    <row r="135" spans="1:15" ht="87" x14ac:dyDescent="0.25">
      <c r="A135" s="17" t="s">
        <v>18</v>
      </c>
      <c r="B135" s="17">
        <v>10620</v>
      </c>
      <c r="C135" s="17" t="s">
        <v>57</v>
      </c>
      <c r="D135" s="17" t="s">
        <v>14</v>
      </c>
      <c r="E135" s="17" t="s">
        <v>15</v>
      </c>
      <c r="F135" s="17" t="s">
        <v>11</v>
      </c>
      <c r="G135" s="17" t="s">
        <v>48</v>
      </c>
      <c r="H135" s="17" t="s">
        <v>184</v>
      </c>
      <c r="I135" s="17">
        <v>1010</v>
      </c>
      <c r="J135" s="17">
        <v>2022</v>
      </c>
      <c r="K135" s="17" t="s">
        <v>264</v>
      </c>
      <c r="L135" s="17" t="s">
        <v>190</v>
      </c>
      <c r="M135" s="17" t="s">
        <v>949</v>
      </c>
      <c r="N135" s="18">
        <v>5998.33</v>
      </c>
      <c r="O135" s="17" t="s">
        <v>360</v>
      </c>
    </row>
    <row r="136" spans="1:15" ht="108.75" x14ac:dyDescent="0.25">
      <c r="A136" s="17" t="s">
        <v>18</v>
      </c>
      <c r="B136" s="17">
        <v>10621</v>
      </c>
      <c r="C136" s="17" t="s">
        <v>58</v>
      </c>
      <c r="D136" s="17" t="s">
        <v>14</v>
      </c>
      <c r="E136" s="17" t="s">
        <v>15</v>
      </c>
      <c r="F136" s="17" t="s">
        <v>11</v>
      </c>
      <c r="G136" s="17" t="s">
        <v>12</v>
      </c>
      <c r="H136" s="17" t="s">
        <v>184</v>
      </c>
      <c r="I136" s="17">
        <v>1008</v>
      </c>
      <c r="J136" s="17">
        <v>2022</v>
      </c>
      <c r="K136" s="17" t="s">
        <v>264</v>
      </c>
      <c r="L136" s="17" t="s">
        <v>260</v>
      </c>
      <c r="M136" s="17" t="s">
        <v>950</v>
      </c>
      <c r="N136" s="18">
        <v>580.64</v>
      </c>
      <c r="O136" s="17" t="s">
        <v>360</v>
      </c>
    </row>
    <row r="137" spans="1:15" ht="108.75" x14ac:dyDescent="0.25">
      <c r="A137" s="17" t="s">
        <v>18</v>
      </c>
      <c r="B137" s="17">
        <v>10622</v>
      </c>
      <c r="C137" s="17" t="s">
        <v>59</v>
      </c>
      <c r="D137" s="17" t="s">
        <v>14</v>
      </c>
      <c r="E137" s="17" t="s">
        <v>15</v>
      </c>
      <c r="F137" s="17" t="s">
        <v>11</v>
      </c>
      <c r="G137" s="17" t="s">
        <v>48</v>
      </c>
      <c r="H137" s="17" t="s">
        <v>184</v>
      </c>
      <c r="I137" s="17">
        <v>1009</v>
      </c>
      <c r="J137" s="17">
        <v>2022</v>
      </c>
      <c r="K137" s="17" t="s">
        <v>264</v>
      </c>
      <c r="L137" s="17" t="s">
        <v>190</v>
      </c>
      <c r="M137" s="17" t="s">
        <v>951</v>
      </c>
      <c r="N137" s="18">
        <v>5673.37</v>
      </c>
      <c r="O137" s="17" t="s">
        <v>360</v>
      </c>
    </row>
    <row r="138" spans="1:15" ht="108.75" x14ac:dyDescent="0.25">
      <c r="A138" s="17" t="s">
        <v>66</v>
      </c>
      <c r="B138" s="17">
        <v>10285</v>
      </c>
      <c r="C138" s="17" t="s">
        <v>76</v>
      </c>
      <c r="D138" s="17" t="s">
        <v>9</v>
      </c>
      <c r="E138" s="17" t="s">
        <v>10</v>
      </c>
      <c r="F138" s="17" t="s">
        <v>11</v>
      </c>
      <c r="G138" s="17" t="s">
        <v>12</v>
      </c>
      <c r="H138" s="17" t="s">
        <v>184</v>
      </c>
      <c r="I138" s="17">
        <v>404</v>
      </c>
      <c r="J138" s="17">
        <v>2022</v>
      </c>
      <c r="K138" s="17" t="s">
        <v>264</v>
      </c>
      <c r="L138" s="17" t="s">
        <v>232</v>
      </c>
      <c r="M138" s="17" t="s">
        <v>954</v>
      </c>
      <c r="N138" s="18">
        <v>10.64</v>
      </c>
      <c r="O138" s="17" t="s">
        <v>955</v>
      </c>
    </row>
    <row r="139" spans="1:15" ht="87" x14ac:dyDescent="0.25">
      <c r="A139" s="17" t="s">
        <v>66</v>
      </c>
      <c r="B139" s="17">
        <v>10103</v>
      </c>
      <c r="C139" s="17" t="s">
        <v>960</v>
      </c>
      <c r="D139" s="17" t="s">
        <v>14</v>
      </c>
      <c r="E139" s="17" t="s">
        <v>67</v>
      </c>
      <c r="F139" s="17" t="s">
        <v>11</v>
      </c>
      <c r="G139" s="17" t="s">
        <v>12</v>
      </c>
      <c r="H139" s="17" t="s">
        <v>184</v>
      </c>
      <c r="I139" s="17">
        <v>589</v>
      </c>
      <c r="J139" s="17">
        <v>2022</v>
      </c>
      <c r="K139" s="17" t="s">
        <v>264</v>
      </c>
      <c r="L139" s="17" t="s">
        <v>257</v>
      </c>
      <c r="M139" s="17" t="s">
        <v>961</v>
      </c>
      <c r="N139" s="18">
        <v>16061.76</v>
      </c>
      <c r="O139" s="17" t="s">
        <v>962</v>
      </c>
    </row>
    <row r="140" spans="1:15" ht="87" x14ac:dyDescent="0.25">
      <c r="A140" s="17" t="s">
        <v>66</v>
      </c>
      <c r="B140" s="17">
        <v>10104</v>
      </c>
      <c r="C140" s="17" t="s">
        <v>331</v>
      </c>
      <c r="D140" s="17" t="s">
        <v>14</v>
      </c>
      <c r="E140" s="17" t="s">
        <v>67</v>
      </c>
      <c r="F140" s="17" t="s">
        <v>11</v>
      </c>
      <c r="G140" s="17" t="s">
        <v>12</v>
      </c>
      <c r="H140" s="17" t="s">
        <v>184</v>
      </c>
      <c r="I140" s="17">
        <v>591</v>
      </c>
      <c r="J140" s="17">
        <v>2022</v>
      </c>
      <c r="K140" s="17" t="s">
        <v>264</v>
      </c>
      <c r="L140" s="17" t="s">
        <v>257</v>
      </c>
      <c r="M140" s="17" t="s">
        <v>963</v>
      </c>
      <c r="N140" s="18">
        <v>3638.29</v>
      </c>
      <c r="O140" s="17" t="s">
        <v>962</v>
      </c>
    </row>
    <row r="141" spans="1:15" ht="87" x14ac:dyDescent="0.25">
      <c r="A141" s="17" t="s">
        <v>66</v>
      </c>
      <c r="B141" s="17">
        <v>10118</v>
      </c>
      <c r="C141" s="17" t="s">
        <v>69</v>
      </c>
      <c r="D141" s="17" t="s">
        <v>14</v>
      </c>
      <c r="E141" s="17" t="s">
        <v>67</v>
      </c>
      <c r="F141" s="17" t="s">
        <v>11</v>
      </c>
      <c r="G141" s="17" t="s">
        <v>12</v>
      </c>
      <c r="H141" s="17" t="s">
        <v>184</v>
      </c>
      <c r="I141" s="17">
        <v>733</v>
      </c>
      <c r="J141" s="17">
        <v>2022</v>
      </c>
      <c r="K141" s="17" t="s">
        <v>264</v>
      </c>
      <c r="L141" s="17" t="s">
        <v>964</v>
      </c>
      <c r="M141" s="17" t="s">
        <v>70</v>
      </c>
      <c r="N141" s="18">
        <v>578.09</v>
      </c>
      <c r="O141" s="17" t="s">
        <v>965</v>
      </c>
    </row>
    <row r="142" spans="1:15" ht="87" x14ac:dyDescent="0.25">
      <c r="A142" s="17" t="s">
        <v>66</v>
      </c>
      <c r="B142" s="17">
        <v>10121</v>
      </c>
      <c r="C142" s="17" t="s">
        <v>71</v>
      </c>
      <c r="D142" s="17" t="s">
        <v>14</v>
      </c>
      <c r="E142" s="17" t="s">
        <v>67</v>
      </c>
      <c r="F142" s="17" t="s">
        <v>11</v>
      </c>
      <c r="G142" s="17" t="s">
        <v>12</v>
      </c>
      <c r="H142" s="17" t="s">
        <v>184</v>
      </c>
      <c r="I142" s="17">
        <v>735</v>
      </c>
      <c r="J142" s="17">
        <v>2022</v>
      </c>
      <c r="K142" s="17" t="s">
        <v>264</v>
      </c>
      <c r="L142" s="17" t="s">
        <v>964</v>
      </c>
      <c r="M142" s="17" t="s">
        <v>72</v>
      </c>
      <c r="N142" s="18">
        <v>949</v>
      </c>
      <c r="O142" s="17" t="s">
        <v>966</v>
      </c>
    </row>
    <row r="143" spans="1:15" ht="87" x14ac:dyDescent="0.25">
      <c r="A143" s="17" t="s">
        <v>66</v>
      </c>
      <c r="B143" s="17">
        <v>10191</v>
      </c>
      <c r="C143" s="17" t="s">
        <v>354</v>
      </c>
      <c r="D143" s="17" t="s">
        <v>14</v>
      </c>
      <c r="E143" s="17" t="s">
        <v>67</v>
      </c>
      <c r="F143" s="17" t="s">
        <v>11</v>
      </c>
      <c r="G143" s="17" t="s">
        <v>12</v>
      </c>
      <c r="H143" s="17" t="s">
        <v>184</v>
      </c>
      <c r="I143" s="17">
        <v>326</v>
      </c>
      <c r="J143" s="17">
        <v>2022</v>
      </c>
      <c r="K143" s="17" t="s">
        <v>264</v>
      </c>
      <c r="L143" s="17" t="s">
        <v>254</v>
      </c>
      <c r="M143" s="17" t="s">
        <v>969</v>
      </c>
      <c r="N143" s="18">
        <v>860.5</v>
      </c>
      <c r="O143" s="17" t="s">
        <v>970</v>
      </c>
    </row>
    <row r="144" spans="1:15" ht="87" x14ac:dyDescent="0.25">
      <c r="A144" s="17" t="s">
        <v>66</v>
      </c>
      <c r="B144" s="17">
        <v>10284</v>
      </c>
      <c r="C144" s="17" t="s">
        <v>74</v>
      </c>
      <c r="D144" s="17" t="s">
        <v>9</v>
      </c>
      <c r="E144" s="17" t="s">
        <v>10</v>
      </c>
      <c r="F144" s="17" t="s">
        <v>11</v>
      </c>
      <c r="G144" s="17" t="s">
        <v>12</v>
      </c>
      <c r="H144" s="17" t="s">
        <v>184</v>
      </c>
      <c r="I144" s="17">
        <v>1333</v>
      </c>
      <c r="J144" s="17">
        <v>2022</v>
      </c>
      <c r="K144" s="17" t="s">
        <v>264</v>
      </c>
      <c r="L144" s="17" t="s">
        <v>233</v>
      </c>
      <c r="M144" s="17" t="s">
        <v>972</v>
      </c>
      <c r="N144" s="18">
        <v>0.12</v>
      </c>
      <c r="O144" s="17"/>
    </row>
    <row r="145" spans="1:15" ht="87" x14ac:dyDescent="0.25">
      <c r="A145" s="17" t="s">
        <v>66</v>
      </c>
      <c r="B145" s="17">
        <v>10284</v>
      </c>
      <c r="C145" s="17" t="s">
        <v>74</v>
      </c>
      <c r="D145" s="17" t="s">
        <v>9</v>
      </c>
      <c r="E145" s="17" t="s">
        <v>10</v>
      </c>
      <c r="F145" s="17" t="s">
        <v>11</v>
      </c>
      <c r="G145" s="17" t="s">
        <v>12</v>
      </c>
      <c r="H145" s="17">
        <v>202148</v>
      </c>
      <c r="I145" s="17">
        <v>1361</v>
      </c>
      <c r="J145" s="17">
        <v>2022</v>
      </c>
      <c r="K145" s="17" t="s">
        <v>264</v>
      </c>
      <c r="L145" s="17" t="s">
        <v>207</v>
      </c>
      <c r="M145" s="17" t="s">
        <v>973</v>
      </c>
      <c r="N145" s="18">
        <v>2635.34</v>
      </c>
      <c r="O145" s="17" t="s">
        <v>971</v>
      </c>
    </row>
    <row r="146" spans="1:15" ht="87" x14ac:dyDescent="0.25">
      <c r="A146" s="17" t="s">
        <v>66</v>
      </c>
      <c r="B146" s="17">
        <v>10285</v>
      </c>
      <c r="C146" s="17" t="s">
        <v>76</v>
      </c>
      <c r="D146" s="17" t="s">
        <v>9</v>
      </c>
      <c r="E146" s="17" t="s">
        <v>10</v>
      </c>
      <c r="F146" s="17" t="s">
        <v>11</v>
      </c>
      <c r="G146" s="17" t="s">
        <v>12</v>
      </c>
      <c r="H146" s="17" t="s">
        <v>184</v>
      </c>
      <c r="I146" s="17">
        <v>449</v>
      </c>
      <c r="J146" s="17">
        <v>2022</v>
      </c>
      <c r="K146" s="17" t="s">
        <v>264</v>
      </c>
      <c r="L146" s="17" t="s">
        <v>232</v>
      </c>
      <c r="M146" s="17" t="s">
        <v>77</v>
      </c>
      <c r="N146" s="18">
        <v>5847.57</v>
      </c>
      <c r="O146" s="17" t="s">
        <v>955</v>
      </c>
    </row>
    <row r="147" spans="1:15" ht="87" x14ac:dyDescent="0.25">
      <c r="A147" s="17" t="s">
        <v>66</v>
      </c>
      <c r="B147" s="17">
        <v>10285</v>
      </c>
      <c r="C147" s="17" t="s">
        <v>76</v>
      </c>
      <c r="D147" s="17" t="s">
        <v>9</v>
      </c>
      <c r="E147" s="17" t="s">
        <v>10</v>
      </c>
      <c r="F147" s="17" t="s">
        <v>11</v>
      </c>
      <c r="G147" s="17" t="s">
        <v>12</v>
      </c>
      <c r="H147" s="17" t="s">
        <v>184</v>
      </c>
      <c r="I147" s="17">
        <v>453</v>
      </c>
      <c r="J147" s="17">
        <v>2022</v>
      </c>
      <c r="K147" s="17" t="s">
        <v>264</v>
      </c>
      <c r="L147" s="17" t="s">
        <v>231</v>
      </c>
      <c r="M147" s="17" t="s">
        <v>78</v>
      </c>
      <c r="N147" s="18">
        <v>597.42999999999995</v>
      </c>
      <c r="O147" s="17" t="s">
        <v>955</v>
      </c>
    </row>
    <row r="148" spans="1:15" ht="87" x14ac:dyDescent="0.25">
      <c r="A148" s="17" t="s">
        <v>66</v>
      </c>
      <c r="B148" s="17">
        <v>10286</v>
      </c>
      <c r="C148" s="17" t="s">
        <v>79</v>
      </c>
      <c r="D148" s="17" t="s">
        <v>9</v>
      </c>
      <c r="E148" s="17" t="s">
        <v>10</v>
      </c>
      <c r="F148" s="17" t="s">
        <v>11</v>
      </c>
      <c r="G148" s="17" t="s">
        <v>12</v>
      </c>
      <c r="H148" s="17">
        <v>202149</v>
      </c>
      <c r="I148" s="17">
        <v>1360</v>
      </c>
      <c r="J148" s="17">
        <v>2022</v>
      </c>
      <c r="K148" s="17" t="s">
        <v>264</v>
      </c>
      <c r="L148" s="17" t="s">
        <v>207</v>
      </c>
      <c r="M148" s="17" t="s">
        <v>980</v>
      </c>
      <c r="N148" s="18">
        <v>13547.21</v>
      </c>
      <c r="O148" s="17" t="s">
        <v>981</v>
      </c>
    </row>
    <row r="149" spans="1:15" ht="108.75" x14ac:dyDescent="0.25">
      <c r="A149" s="17" t="s">
        <v>66</v>
      </c>
      <c r="B149" s="17">
        <v>10287</v>
      </c>
      <c r="C149" s="17" t="s">
        <v>82</v>
      </c>
      <c r="D149" s="17" t="s">
        <v>9</v>
      </c>
      <c r="E149" s="17" t="s">
        <v>10</v>
      </c>
      <c r="F149" s="17" t="s">
        <v>11</v>
      </c>
      <c r="G149" s="17" t="s">
        <v>12</v>
      </c>
      <c r="H149" s="17">
        <v>2021102</v>
      </c>
      <c r="I149" s="17">
        <v>1104</v>
      </c>
      <c r="J149" s="17">
        <v>2022</v>
      </c>
      <c r="K149" s="17" t="s">
        <v>264</v>
      </c>
      <c r="L149" s="17" t="s">
        <v>375</v>
      </c>
      <c r="M149" s="17" t="s">
        <v>376</v>
      </c>
      <c r="N149" s="18">
        <v>1878.86</v>
      </c>
      <c r="O149" s="17" t="s">
        <v>982</v>
      </c>
    </row>
    <row r="150" spans="1:15" ht="87" x14ac:dyDescent="0.25">
      <c r="A150" s="17" t="s">
        <v>66</v>
      </c>
      <c r="B150" s="17">
        <v>10288</v>
      </c>
      <c r="C150" s="17" t="s">
        <v>377</v>
      </c>
      <c r="D150" s="17" t="s">
        <v>9</v>
      </c>
      <c r="E150" s="17" t="s">
        <v>10</v>
      </c>
      <c r="F150" s="17" t="s">
        <v>11</v>
      </c>
      <c r="G150" s="17" t="s">
        <v>12</v>
      </c>
      <c r="H150" s="17" t="s">
        <v>184</v>
      </c>
      <c r="I150" s="17">
        <v>1132</v>
      </c>
      <c r="J150" s="17">
        <v>2022</v>
      </c>
      <c r="K150" s="17" t="s">
        <v>264</v>
      </c>
      <c r="L150" s="17" t="s">
        <v>378</v>
      </c>
      <c r="M150" s="17" t="s">
        <v>379</v>
      </c>
      <c r="N150" s="18">
        <v>2.79</v>
      </c>
      <c r="O150" s="17" t="s">
        <v>984</v>
      </c>
    </row>
    <row r="151" spans="1:15" ht="87" x14ac:dyDescent="0.25">
      <c r="A151" s="17" t="s">
        <v>66</v>
      </c>
      <c r="B151" s="17">
        <v>10369</v>
      </c>
      <c r="C151" s="17" t="s">
        <v>355</v>
      </c>
      <c r="D151" s="17" t="s">
        <v>14</v>
      </c>
      <c r="E151" s="17" t="s">
        <v>67</v>
      </c>
      <c r="F151" s="17" t="s">
        <v>11</v>
      </c>
      <c r="G151" s="17" t="s">
        <v>12</v>
      </c>
      <c r="H151" s="17" t="s">
        <v>184</v>
      </c>
      <c r="I151" s="17">
        <v>594</v>
      </c>
      <c r="J151" s="17">
        <v>2022</v>
      </c>
      <c r="K151" s="17" t="s">
        <v>264</v>
      </c>
      <c r="L151" s="17" t="s">
        <v>356</v>
      </c>
      <c r="M151" s="17" t="s">
        <v>987</v>
      </c>
      <c r="N151" s="18">
        <v>2339.54</v>
      </c>
      <c r="O151" s="17" t="s">
        <v>970</v>
      </c>
    </row>
    <row r="152" spans="1:15" ht="87" x14ac:dyDescent="0.25">
      <c r="A152" s="17" t="s">
        <v>66</v>
      </c>
      <c r="B152" s="17">
        <v>10507</v>
      </c>
      <c r="C152" s="17" t="s">
        <v>87</v>
      </c>
      <c r="D152" s="17" t="s">
        <v>14</v>
      </c>
      <c r="E152" s="17" t="s">
        <v>67</v>
      </c>
      <c r="F152" s="17" t="s">
        <v>11</v>
      </c>
      <c r="G152" s="17" t="s">
        <v>12</v>
      </c>
      <c r="H152" s="17" t="s">
        <v>184</v>
      </c>
      <c r="I152" s="17">
        <v>736</v>
      </c>
      <c r="J152" s="17">
        <v>2022</v>
      </c>
      <c r="K152" s="17" t="s">
        <v>264</v>
      </c>
      <c r="L152" s="17" t="s">
        <v>964</v>
      </c>
      <c r="M152" s="17" t="s">
        <v>88</v>
      </c>
      <c r="N152" s="18">
        <v>1645.51</v>
      </c>
      <c r="O152" s="17" t="s">
        <v>988</v>
      </c>
    </row>
    <row r="153" spans="1:15" ht="87" x14ac:dyDescent="0.25">
      <c r="A153" s="17" t="s">
        <v>66</v>
      </c>
      <c r="B153" s="17">
        <v>10589</v>
      </c>
      <c r="C153" s="17" t="s">
        <v>108</v>
      </c>
      <c r="D153" s="17" t="s">
        <v>14</v>
      </c>
      <c r="E153" s="17" t="s">
        <v>67</v>
      </c>
      <c r="F153" s="17" t="s">
        <v>11</v>
      </c>
      <c r="G153" s="17" t="s">
        <v>53</v>
      </c>
      <c r="H153" s="17">
        <v>202015</v>
      </c>
      <c r="I153" s="17">
        <v>256</v>
      </c>
      <c r="J153" s="17">
        <v>2022</v>
      </c>
      <c r="K153" s="17" t="s">
        <v>264</v>
      </c>
      <c r="L153" s="17" t="s">
        <v>192</v>
      </c>
      <c r="M153" s="17" t="s">
        <v>989</v>
      </c>
      <c r="N153" s="18">
        <v>298</v>
      </c>
      <c r="O153" s="17" t="s">
        <v>990</v>
      </c>
    </row>
    <row r="154" spans="1:15" ht="87" x14ac:dyDescent="0.25">
      <c r="A154" s="17" t="s">
        <v>66</v>
      </c>
      <c r="B154" s="17">
        <v>10589</v>
      </c>
      <c r="C154" s="17" t="s">
        <v>108</v>
      </c>
      <c r="D154" s="17" t="s">
        <v>14</v>
      </c>
      <c r="E154" s="17" t="s">
        <v>67</v>
      </c>
      <c r="F154" s="17" t="s">
        <v>11</v>
      </c>
      <c r="G154" s="17" t="s">
        <v>53</v>
      </c>
      <c r="H154" s="17">
        <v>202018</v>
      </c>
      <c r="I154" s="17">
        <v>261</v>
      </c>
      <c r="J154" s="17">
        <v>2022</v>
      </c>
      <c r="K154" s="17" t="s">
        <v>264</v>
      </c>
      <c r="L154" s="17" t="s">
        <v>191</v>
      </c>
      <c r="M154" s="17" t="s">
        <v>991</v>
      </c>
      <c r="N154" s="18">
        <v>2100</v>
      </c>
      <c r="O154" s="17" t="s">
        <v>990</v>
      </c>
    </row>
    <row r="155" spans="1:15" ht="108.75" x14ac:dyDescent="0.25">
      <c r="A155" s="17" t="s">
        <v>89</v>
      </c>
      <c r="B155" s="17">
        <v>10611</v>
      </c>
      <c r="C155" s="17" t="s">
        <v>1003</v>
      </c>
      <c r="D155" s="17" t="s">
        <v>14</v>
      </c>
      <c r="E155" s="17" t="s">
        <v>67</v>
      </c>
      <c r="F155" s="17" t="s">
        <v>11</v>
      </c>
      <c r="G155" s="17" t="s">
        <v>12</v>
      </c>
      <c r="H155" s="17" t="s">
        <v>184</v>
      </c>
      <c r="I155" s="17">
        <v>107</v>
      </c>
      <c r="J155" s="17">
        <v>2022</v>
      </c>
      <c r="K155" s="17" t="s">
        <v>264</v>
      </c>
      <c r="L155" s="17" t="s">
        <v>190</v>
      </c>
      <c r="M155" s="17" t="s">
        <v>1003</v>
      </c>
      <c r="N155" s="18">
        <v>700</v>
      </c>
      <c r="O155" s="17" t="s">
        <v>1004</v>
      </c>
    </row>
    <row r="156" spans="1:15" ht="87" x14ac:dyDescent="0.25">
      <c r="A156" s="17" t="s">
        <v>1007</v>
      </c>
      <c r="B156" s="17">
        <v>10251</v>
      </c>
      <c r="C156" s="17" t="s">
        <v>140</v>
      </c>
      <c r="D156" s="17" t="s">
        <v>14</v>
      </c>
      <c r="E156" s="17" t="s">
        <v>25</v>
      </c>
      <c r="F156" s="17" t="s">
        <v>11</v>
      </c>
      <c r="G156" s="17" t="s">
        <v>12</v>
      </c>
      <c r="H156" s="17" t="s">
        <v>184</v>
      </c>
      <c r="I156" s="17">
        <v>1180</v>
      </c>
      <c r="J156" s="17">
        <v>2022</v>
      </c>
      <c r="K156" s="17" t="s">
        <v>264</v>
      </c>
      <c r="L156" s="17" t="s">
        <v>1021</v>
      </c>
      <c r="M156" s="17" t="s">
        <v>1022</v>
      </c>
      <c r="N156" s="18">
        <v>83841.81</v>
      </c>
      <c r="O156" s="17" t="s">
        <v>1023</v>
      </c>
    </row>
    <row r="157" spans="1:15" ht="87" x14ac:dyDescent="0.25">
      <c r="A157" s="17" t="s">
        <v>1007</v>
      </c>
      <c r="B157" s="17">
        <v>10251</v>
      </c>
      <c r="C157" s="17" t="s">
        <v>140</v>
      </c>
      <c r="D157" s="17" t="s">
        <v>14</v>
      </c>
      <c r="E157" s="17" t="s">
        <v>25</v>
      </c>
      <c r="F157" s="17" t="s">
        <v>11</v>
      </c>
      <c r="G157" s="17" t="s">
        <v>12</v>
      </c>
      <c r="H157" s="17" t="s">
        <v>184</v>
      </c>
      <c r="I157" s="17">
        <v>1181</v>
      </c>
      <c r="J157" s="17">
        <v>2022</v>
      </c>
      <c r="K157" s="17" t="s">
        <v>264</v>
      </c>
      <c r="L157" s="17" t="s">
        <v>1021</v>
      </c>
      <c r="M157" s="17" t="s">
        <v>1024</v>
      </c>
      <c r="N157" s="18">
        <v>46503.28</v>
      </c>
      <c r="O157" s="17" t="s">
        <v>1025</v>
      </c>
    </row>
    <row r="158" spans="1:15" ht="130.5" x14ac:dyDescent="0.25">
      <c r="A158" s="17" t="s">
        <v>1007</v>
      </c>
      <c r="B158" s="17">
        <v>10252</v>
      </c>
      <c r="C158" s="17" t="s">
        <v>143</v>
      </c>
      <c r="D158" s="17" t="s">
        <v>14</v>
      </c>
      <c r="E158" s="17" t="s">
        <v>25</v>
      </c>
      <c r="F158" s="17" t="s">
        <v>11</v>
      </c>
      <c r="G158" s="17" t="s">
        <v>12</v>
      </c>
      <c r="H158" s="17" t="s">
        <v>184</v>
      </c>
      <c r="I158" s="17">
        <v>676</v>
      </c>
      <c r="J158" s="17">
        <v>2022</v>
      </c>
      <c r="K158" s="17" t="s">
        <v>264</v>
      </c>
      <c r="L158" s="17" t="s">
        <v>243</v>
      </c>
      <c r="M158" s="17" t="s">
        <v>1027</v>
      </c>
      <c r="N158" s="18">
        <v>10000</v>
      </c>
      <c r="O158" s="17" t="s">
        <v>1028</v>
      </c>
    </row>
    <row r="159" spans="1:15" ht="87" x14ac:dyDescent="0.25">
      <c r="A159" s="17" t="s">
        <v>1007</v>
      </c>
      <c r="B159" s="17">
        <v>10234</v>
      </c>
      <c r="C159" s="17" t="s">
        <v>130</v>
      </c>
      <c r="D159" s="17" t="s">
        <v>14</v>
      </c>
      <c r="E159" s="17" t="s">
        <v>25</v>
      </c>
      <c r="F159" s="17" t="s">
        <v>11</v>
      </c>
      <c r="G159" s="17" t="s">
        <v>116</v>
      </c>
      <c r="H159" s="17">
        <v>202120</v>
      </c>
      <c r="I159" s="17">
        <v>860</v>
      </c>
      <c r="J159" s="17">
        <v>2022</v>
      </c>
      <c r="K159" s="17" t="s">
        <v>264</v>
      </c>
      <c r="L159" s="17" t="s">
        <v>198</v>
      </c>
      <c r="M159" s="17" t="s">
        <v>1034</v>
      </c>
      <c r="N159" s="18">
        <v>0.5</v>
      </c>
      <c r="O159" s="17" t="s">
        <v>128</v>
      </c>
    </row>
    <row r="160" spans="1:15" ht="87" x14ac:dyDescent="0.25">
      <c r="A160" s="17" t="s">
        <v>1007</v>
      </c>
      <c r="B160" s="17">
        <v>10236</v>
      </c>
      <c r="C160" s="17" t="s">
        <v>131</v>
      </c>
      <c r="D160" s="17" t="s">
        <v>14</v>
      </c>
      <c r="E160" s="17" t="s">
        <v>25</v>
      </c>
      <c r="F160" s="17" t="s">
        <v>11</v>
      </c>
      <c r="G160" s="17" t="s">
        <v>12</v>
      </c>
      <c r="H160" s="17" t="s">
        <v>184</v>
      </c>
      <c r="I160" s="17">
        <v>132</v>
      </c>
      <c r="J160" s="17">
        <v>2022</v>
      </c>
      <c r="K160" s="17" t="s">
        <v>264</v>
      </c>
      <c r="L160" s="17" t="s">
        <v>1036</v>
      </c>
      <c r="M160" s="17" t="s">
        <v>1037</v>
      </c>
      <c r="N160" s="18">
        <v>2445.7800000000002</v>
      </c>
      <c r="O160" s="17" t="s">
        <v>128</v>
      </c>
    </row>
    <row r="161" spans="1:15" ht="87" x14ac:dyDescent="0.25">
      <c r="A161" s="17" t="s">
        <v>1007</v>
      </c>
      <c r="B161" s="17">
        <v>10238</v>
      </c>
      <c r="C161" s="17" t="s">
        <v>132</v>
      </c>
      <c r="D161" s="17" t="s">
        <v>14</v>
      </c>
      <c r="E161" s="17" t="s">
        <v>25</v>
      </c>
      <c r="F161" s="17" t="s">
        <v>11</v>
      </c>
      <c r="G161" s="17" t="s">
        <v>12</v>
      </c>
      <c r="H161" s="17" t="s">
        <v>184</v>
      </c>
      <c r="I161" s="17">
        <v>133</v>
      </c>
      <c r="J161" s="17">
        <v>2022</v>
      </c>
      <c r="K161" s="17" t="s">
        <v>264</v>
      </c>
      <c r="L161" s="17" t="s">
        <v>1036</v>
      </c>
      <c r="M161" s="17" t="s">
        <v>1038</v>
      </c>
      <c r="N161" s="18">
        <v>25.75</v>
      </c>
      <c r="O161" s="17" t="s">
        <v>1039</v>
      </c>
    </row>
    <row r="162" spans="1:15" ht="87" x14ac:dyDescent="0.25">
      <c r="A162" s="17" t="s">
        <v>1007</v>
      </c>
      <c r="B162" s="17">
        <v>10238</v>
      </c>
      <c r="C162" s="17" t="s">
        <v>132</v>
      </c>
      <c r="D162" s="17" t="s">
        <v>14</v>
      </c>
      <c r="E162" s="17" t="s">
        <v>25</v>
      </c>
      <c r="F162" s="17" t="s">
        <v>11</v>
      </c>
      <c r="G162" s="17" t="s">
        <v>12</v>
      </c>
      <c r="H162" s="17" t="s">
        <v>184</v>
      </c>
      <c r="I162" s="17">
        <v>474</v>
      </c>
      <c r="J162" s="17">
        <v>2022</v>
      </c>
      <c r="K162" s="17" t="s">
        <v>264</v>
      </c>
      <c r="L162" s="17" t="s">
        <v>252</v>
      </c>
      <c r="M162" s="17" t="s">
        <v>1040</v>
      </c>
      <c r="N162" s="18">
        <v>2179.0300000000002</v>
      </c>
      <c r="O162" s="17" t="s">
        <v>128</v>
      </c>
    </row>
    <row r="163" spans="1:15" ht="87" x14ac:dyDescent="0.25">
      <c r="A163" s="17" t="s">
        <v>1007</v>
      </c>
      <c r="B163" s="17">
        <v>10242</v>
      </c>
      <c r="C163" s="17" t="s">
        <v>133</v>
      </c>
      <c r="D163" s="17" t="s">
        <v>14</v>
      </c>
      <c r="E163" s="17" t="s">
        <v>115</v>
      </c>
      <c r="F163" s="17" t="s">
        <v>11</v>
      </c>
      <c r="G163" s="17" t="s">
        <v>12</v>
      </c>
      <c r="H163" s="17" t="s">
        <v>184</v>
      </c>
      <c r="I163" s="17">
        <v>1428</v>
      </c>
      <c r="J163" s="17">
        <v>2022</v>
      </c>
      <c r="K163" s="17" t="s">
        <v>264</v>
      </c>
      <c r="L163" s="17" t="s">
        <v>208</v>
      </c>
      <c r="M163" s="17" t="s">
        <v>1041</v>
      </c>
      <c r="N163" s="18">
        <v>446.5</v>
      </c>
      <c r="O163" s="17" t="s">
        <v>1042</v>
      </c>
    </row>
    <row r="164" spans="1:15" ht="87" x14ac:dyDescent="0.25">
      <c r="A164" s="17" t="s">
        <v>1007</v>
      </c>
      <c r="B164" s="17">
        <v>10246</v>
      </c>
      <c r="C164" s="17" t="s">
        <v>138</v>
      </c>
      <c r="D164" s="17" t="s">
        <v>14</v>
      </c>
      <c r="E164" s="17" t="s">
        <v>25</v>
      </c>
      <c r="F164" s="17" t="s">
        <v>11</v>
      </c>
      <c r="G164" s="17" t="s">
        <v>12</v>
      </c>
      <c r="H164" s="17" t="s">
        <v>184</v>
      </c>
      <c r="I164" s="17">
        <v>976</v>
      </c>
      <c r="J164" s="17">
        <v>2022</v>
      </c>
      <c r="K164" s="17" t="s">
        <v>264</v>
      </c>
      <c r="L164" s="17" t="s">
        <v>1050</v>
      </c>
      <c r="M164" s="17" t="s">
        <v>1051</v>
      </c>
      <c r="N164" s="18">
        <v>65.41</v>
      </c>
      <c r="O164" s="17" t="s">
        <v>128</v>
      </c>
    </row>
    <row r="165" spans="1:15" ht="87" x14ac:dyDescent="0.25">
      <c r="A165" s="17" t="s">
        <v>1007</v>
      </c>
      <c r="B165" s="17">
        <v>10247</v>
      </c>
      <c r="C165" s="17" t="s">
        <v>139</v>
      </c>
      <c r="D165" s="17" t="s">
        <v>14</v>
      </c>
      <c r="E165" s="17" t="s">
        <v>25</v>
      </c>
      <c r="F165" s="17" t="s">
        <v>11</v>
      </c>
      <c r="G165" s="17" t="s">
        <v>12</v>
      </c>
      <c r="H165" s="17" t="s">
        <v>184</v>
      </c>
      <c r="I165" s="17">
        <v>1199</v>
      </c>
      <c r="J165" s="17">
        <v>2022</v>
      </c>
      <c r="K165" s="17" t="s">
        <v>264</v>
      </c>
      <c r="L165" s="17" t="s">
        <v>1052</v>
      </c>
      <c r="M165" s="17" t="s">
        <v>1053</v>
      </c>
      <c r="N165" s="18">
        <v>1691.73</v>
      </c>
      <c r="O165" s="17" t="s">
        <v>128</v>
      </c>
    </row>
    <row r="166" spans="1:15" ht="87" x14ac:dyDescent="0.25">
      <c r="A166" s="17" t="s">
        <v>1007</v>
      </c>
      <c r="B166" s="17">
        <v>10252</v>
      </c>
      <c r="C166" s="17" t="s">
        <v>143</v>
      </c>
      <c r="D166" s="17" t="s">
        <v>14</v>
      </c>
      <c r="E166" s="17" t="s">
        <v>25</v>
      </c>
      <c r="F166" s="17" t="s">
        <v>11</v>
      </c>
      <c r="G166" s="17" t="s">
        <v>12</v>
      </c>
      <c r="H166" s="17" t="s">
        <v>184</v>
      </c>
      <c r="I166" s="17">
        <v>1014</v>
      </c>
      <c r="J166" s="17">
        <v>2022</v>
      </c>
      <c r="K166" s="17" t="s">
        <v>264</v>
      </c>
      <c r="L166" s="17" t="s">
        <v>243</v>
      </c>
      <c r="M166" s="17" t="s">
        <v>1056</v>
      </c>
      <c r="N166" s="18">
        <v>6998.83</v>
      </c>
      <c r="O166" s="17" t="s">
        <v>128</v>
      </c>
    </row>
    <row r="167" spans="1:15" ht="108.75" x14ac:dyDescent="0.25">
      <c r="A167" s="17" t="s">
        <v>1007</v>
      </c>
      <c r="B167" s="17">
        <v>10255</v>
      </c>
      <c r="C167" s="17" t="s">
        <v>148</v>
      </c>
      <c r="D167" s="17" t="s">
        <v>149</v>
      </c>
      <c r="E167" s="17" t="s">
        <v>150</v>
      </c>
      <c r="F167" s="17" t="s">
        <v>11</v>
      </c>
      <c r="G167" s="17" t="s">
        <v>12</v>
      </c>
      <c r="H167" s="17" t="s">
        <v>184</v>
      </c>
      <c r="I167" s="17">
        <v>197</v>
      </c>
      <c r="J167" s="17">
        <v>2022</v>
      </c>
      <c r="K167" s="17" t="s">
        <v>264</v>
      </c>
      <c r="L167" s="17" t="s">
        <v>408</v>
      </c>
      <c r="M167" s="17" t="s">
        <v>1058</v>
      </c>
      <c r="N167" s="18">
        <v>1729.43</v>
      </c>
      <c r="O167" s="17" t="s">
        <v>152</v>
      </c>
    </row>
    <row r="168" spans="1:15" ht="108.75" x14ac:dyDescent="0.25">
      <c r="A168" s="17" t="s">
        <v>1007</v>
      </c>
      <c r="B168" s="17">
        <v>10258</v>
      </c>
      <c r="C168" s="17" t="s">
        <v>409</v>
      </c>
      <c r="D168" s="17" t="s">
        <v>14</v>
      </c>
      <c r="E168" s="17" t="s">
        <v>25</v>
      </c>
      <c r="F168" s="17" t="s">
        <v>11</v>
      </c>
      <c r="G168" s="17" t="s">
        <v>12</v>
      </c>
      <c r="H168" s="17" t="s">
        <v>184</v>
      </c>
      <c r="I168" s="17">
        <v>604</v>
      </c>
      <c r="J168" s="17">
        <v>2022</v>
      </c>
      <c r="K168" s="17" t="s">
        <v>264</v>
      </c>
      <c r="L168" s="17" t="s">
        <v>1061</v>
      </c>
      <c r="M168" s="17" t="s">
        <v>1062</v>
      </c>
      <c r="N168" s="18">
        <v>0.02</v>
      </c>
      <c r="O168" s="17" t="s">
        <v>1063</v>
      </c>
    </row>
    <row r="169" spans="1:15" ht="87" x14ac:dyDescent="0.25">
      <c r="A169" s="17" t="s">
        <v>1007</v>
      </c>
      <c r="B169" s="17">
        <v>10263</v>
      </c>
      <c r="C169" s="17" t="s">
        <v>153</v>
      </c>
      <c r="D169" s="17" t="s">
        <v>14</v>
      </c>
      <c r="E169" s="17" t="s">
        <v>126</v>
      </c>
      <c r="F169" s="17" t="s">
        <v>11</v>
      </c>
      <c r="G169" s="17" t="s">
        <v>12</v>
      </c>
      <c r="H169" s="17" t="s">
        <v>184</v>
      </c>
      <c r="I169" s="17">
        <v>1083</v>
      </c>
      <c r="J169" s="17">
        <v>2022</v>
      </c>
      <c r="K169" s="17" t="s">
        <v>264</v>
      </c>
      <c r="L169" s="17" t="s">
        <v>403</v>
      </c>
      <c r="M169" s="17" t="s">
        <v>415</v>
      </c>
      <c r="N169" s="18">
        <v>80.12</v>
      </c>
      <c r="O169" s="17" t="s">
        <v>1064</v>
      </c>
    </row>
    <row r="170" spans="1:15" ht="87" x14ac:dyDescent="0.25">
      <c r="A170" s="17" t="s">
        <v>1007</v>
      </c>
      <c r="B170" s="17">
        <v>10263</v>
      </c>
      <c r="C170" s="17" t="s">
        <v>153</v>
      </c>
      <c r="D170" s="17" t="s">
        <v>14</v>
      </c>
      <c r="E170" s="17" t="s">
        <v>126</v>
      </c>
      <c r="F170" s="17" t="s">
        <v>11</v>
      </c>
      <c r="G170" s="17" t="s">
        <v>12</v>
      </c>
      <c r="H170" s="17" t="s">
        <v>184</v>
      </c>
      <c r="I170" s="17">
        <v>1089</v>
      </c>
      <c r="J170" s="17">
        <v>2022</v>
      </c>
      <c r="K170" s="17" t="s">
        <v>264</v>
      </c>
      <c r="L170" s="17" t="s">
        <v>403</v>
      </c>
      <c r="M170" s="17" t="s">
        <v>414</v>
      </c>
      <c r="N170" s="18">
        <v>467.94</v>
      </c>
      <c r="O170" s="17" t="s">
        <v>1064</v>
      </c>
    </row>
    <row r="171" spans="1:15" ht="87" x14ac:dyDescent="0.25">
      <c r="A171" s="17" t="s">
        <v>1007</v>
      </c>
      <c r="B171" s="17">
        <v>10298</v>
      </c>
      <c r="C171" s="17" t="s">
        <v>157</v>
      </c>
      <c r="D171" s="17" t="s">
        <v>14</v>
      </c>
      <c r="E171" s="17" t="s">
        <v>126</v>
      </c>
      <c r="F171" s="17" t="s">
        <v>11</v>
      </c>
      <c r="G171" s="17" t="s">
        <v>12</v>
      </c>
      <c r="H171" s="17" t="s">
        <v>184</v>
      </c>
      <c r="I171" s="17">
        <v>1070</v>
      </c>
      <c r="J171" s="17">
        <v>2022</v>
      </c>
      <c r="K171" s="17" t="s">
        <v>264</v>
      </c>
      <c r="L171" s="17" t="s">
        <v>403</v>
      </c>
      <c r="M171" s="17" t="s">
        <v>1070</v>
      </c>
      <c r="N171" s="18">
        <v>22.86</v>
      </c>
      <c r="O171" s="17" t="s">
        <v>1071</v>
      </c>
    </row>
    <row r="172" spans="1:15" ht="87" x14ac:dyDescent="0.25">
      <c r="A172" s="17" t="s">
        <v>1007</v>
      </c>
      <c r="B172" s="17">
        <v>10298</v>
      </c>
      <c r="C172" s="17" t="s">
        <v>157</v>
      </c>
      <c r="D172" s="17" t="s">
        <v>14</v>
      </c>
      <c r="E172" s="17" t="s">
        <v>126</v>
      </c>
      <c r="F172" s="17" t="s">
        <v>11</v>
      </c>
      <c r="G172" s="17" t="s">
        <v>12</v>
      </c>
      <c r="H172" s="17" t="s">
        <v>184</v>
      </c>
      <c r="I172" s="17">
        <v>1073</v>
      </c>
      <c r="J172" s="17">
        <v>2022</v>
      </c>
      <c r="K172" s="17" t="s">
        <v>264</v>
      </c>
      <c r="L172" s="17" t="s">
        <v>403</v>
      </c>
      <c r="M172" s="17" t="s">
        <v>1072</v>
      </c>
      <c r="N172" s="18">
        <v>3273.66</v>
      </c>
      <c r="O172" s="17" t="s">
        <v>1071</v>
      </c>
    </row>
    <row r="173" spans="1:15" ht="87" x14ac:dyDescent="0.25">
      <c r="A173" s="17" t="s">
        <v>1007</v>
      </c>
      <c r="B173" s="17">
        <v>10299</v>
      </c>
      <c r="C173" s="17" t="s">
        <v>158</v>
      </c>
      <c r="D173" s="17" t="s">
        <v>14</v>
      </c>
      <c r="E173" s="17" t="s">
        <v>126</v>
      </c>
      <c r="F173" s="17" t="s">
        <v>11</v>
      </c>
      <c r="G173" s="17" t="s">
        <v>12</v>
      </c>
      <c r="H173" s="17" t="s">
        <v>184</v>
      </c>
      <c r="I173" s="17">
        <v>1072</v>
      </c>
      <c r="J173" s="17">
        <v>2022</v>
      </c>
      <c r="K173" s="17" t="s">
        <v>264</v>
      </c>
      <c r="L173" s="17" t="s">
        <v>403</v>
      </c>
      <c r="M173" s="17" t="s">
        <v>417</v>
      </c>
      <c r="N173" s="18">
        <v>58.24</v>
      </c>
      <c r="O173" s="17" t="s">
        <v>1071</v>
      </c>
    </row>
    <row r="174" spans="1:15" ht="87" x14ac:dyDescent="0.25">
      <c r="A174" s="17" t="s">
        <v>1007</v>
      </c>
      <c r="B174" s="17">
        <v>10313</v>
      </c>
      <c r="C174" s="17" t="s">
        <v>418</v>
      </c>
      <c r="D174" s="17" t="s">
        <v>14</v>
      </c>
      <c r="E174" s="17" t="s">
        <v>25</v>
      </c>
      <c r="F174" s="17" t="s">
        <v>11</v>
      </c>
      <c r="G174" s="17" t="s">
        <v>160</v>
      </c>
      <c r="H174" s="17" t="s">
        <v>184</v>
      </c>
      <c r="I174" s="17">
        <v>1168</v>
      </c>
      <c r="J174" s="17">
        <v>2022</v>
      </c>
      <c r="K174" s="17" t="s">
        <v>264</v>
      </c>
      <c r="L174" s="17" t="s">
        <v>419</v>
      </c>
      <c r="M174" s="17" t="s">
        <v>1073</v>
      </c>
      <c r="N174" s="18">
        <v>26.5</v>
      </c>
      <c r="O174" s="17" t="s">
        <v>128</v>
      </c>
    </row>
    <row r="175" spans="1:15" ht="87" x14ac:dyDescent="0.25">
      <c r="A175" s="17" t="s">
        <v>1007</v>
      </c>
      <c r="B175" s="17">
        <v>10313</v>
      </c>
      <c r="C175" s="17" t="s">
        <v>418</v>
      </c>
      <c r="D175" s="17" t="s">
        <v>14</v>
      </c>
      <c r="E175" s="17" t="s">
        <v>25</v>
      </c>
      <c r="F175" s="17" t="s">
        <v>11</v>
      </c>
      <c r="G175" s="17" t="s">
        <v>160</v>
      </c>
      <c r="H175" s="17" t="s">
        <v>184</v>
      </c>
      <c r="I175" s="17">
        <v>1212</v>
      </c>
      <c r="J175" s="17">
        <v>2022</v>
      </c>
      <c r="K175" s="17" t="s">
        <v>264</v>
      </c>
      <c r="L175" s="17" t="s">
        <v>419</v>
      </c>
      <c r="M175" s="17" t="s">
        <v>1074</v>
      </c>
      <c r="N175" s="18">
        <v>3108.93</v>
      </c>
      <c r="O175" s="17" t="s">
        <v>128</v>
      </c>
    </row>
    <row r="176" spans="1:15" ht="87" x14ac:dyDescent="0.25">
      <c r="A176" s="17" t="s">
        <v>1007</v>
      </c>
      <c r="B176" s="17">
        <v>10315</v>
      </c>
      <c r="C176" s="17" t="s">
        <v>159</v>
      </c>
      <c r="D176" s="17" t="s">
        <v>14</v>
      </c>
      <c r="E176" s="17" t="s">
        <v>25</v>
      </c>
      <c r="F176" s="17" t="s">
        <v>11</v>
      </c>
      <c r="G176" s="17" t="s">
        <v>160</v>
      </c>
      <c r="H176" s="17" t="s">
        <v>184</v>
      </c>
      <c r="I176" s="17">
        <v>80</v>
      </c>
      <c r="J176" s="17">
        <v>2022</v>
      </c>
      <c r="K176" s="17" t="s">
        <v>264</v>
      </c>
      <c r="L176" s="17" t="s">
        <v>228</v>
      </c>
      <c r="M176" s="17" t="s">
        <v>1075</v>
      </c>
      <c r="N176" s="18">
        <v>55.19</v>
      </c>
      <c r="O176" s="17" t="s">
        <v>128</v>
      </c>
    </row>
    <row r="177" spans="1:15" ht="87" x14ac:dyDescent="0.25">
      <c r="A177" s="17" t="s">
        <v>1007</v>
      </c>
      <c r="B177" s="17">
        <v>10315</v>
      </c>
      <c r="C177" s="17" t="s">
        <v>159</v>
      </c>
      <c r="D177" s="17" t="s">
        <v>14</v>
      </c>
      <c r="E177" s="17" t="s">
        <v>25</v>
      </c>
      <c r="F177" s="17" t="s">
        <v>11</v>
      </c>
      <c r="G177" s="17" t="s">
        <v>160</v>
      </c>
      <c r="H177" s="17" t="s">
        <v>184</v>
      </c>
      <c r="I177" s="17">
        <v>86</v>
      </c>
      <c r="J177" s="17">
        <v>2022</v>
      </c>
      <c r="K177" s="17" t="s">
        <v>264</v>
      </c>
      <c r="L177" s="17" t="s">
        <v>228</v>
      </c>
      <c r="M177" s="17" t="s">
        <v>1076</v>
      </c>
      <c r="N177" s="18">
        <v>6676.7</v>
      </c>
      <c r="O177" s="17" t="s">
        <v>128</v>
      </c>
    </row>
    <row r="178" spans="1:15" ht="87" x14ac:dyDescent="0.25">
      <c r="A178" s="17" t="s">
        <v>1007</v>
      </c>
      <c r="B178" s="17">
        <v>10316</v>
      </c>
      <c r="C178" s="17" t="s">
        <v>161</v>
      </c>
      <c r="D178" s="17" t="s">
        <v>14</v>
      </c>
      <c r="E178" s="17" t="s">
        <v>25</v>
      </c>
      <c r="F178" s="17" t="s">
        <v>11</v>
      </c>
      <c r="G178" s="17" t="s">
        <v>12</v>
      </c>
      <c r="H178" s="17" t="s">
        <v>184</v>
      </c>
      <c r="I178" s="17">
        <v>85</v>
      </c>
      <c r="J178" s="17">
        <v>2022</v>
      </c>
      <c r="K178" s="17" t="s">
        <v>264</v>
      </c>
      <c r="L178" s="17" t="s">
        <v>228</v>
      </c>
      <c r="M178" s="17" t="s">
        <v>1077</v>
      </c>
      <c r="N178" s="18">
        <v>10278.36</v>
      </c>
      <c r="O178" s="17" t="s">
        <v>128</v>
      </c>
    </row>
    <row r="179" spans="1:15" ht="87" x14ac:dyDescent="0.25">
      <c r="A179" s="17" t="s">
        <v>1007</v>
      </c>
      <c r="B179" s="17">
        <v>10336</v>
      </c>
      <c r="C179" s="17" t="s">
        <v>168</v>
      </c>
      <c r="D179" s="17" t="s">
        <v>14</v>
      </c>
      <c r="E179" s="17" t="s">
        <v>115</v>
      </c>
      <c r="F179" s="17" t="s">
        <v>11</v>
      </c>
      <c r="G179" s="17" t="s">
        <v>12</v>
      </c>
      <c r="H179" s="17" t="s">
        <v>184</v>
      </c>
      <c r="I179" s="17">
        <v>1431</v>
      </c>
      <c r="J179" s="17">
        <v>2022</v>
      </c>
      <c r="K179" s="17" t="s">
        <v>264</v>
      </c>
      <c r="L179" s="17" t="s">
        <v>208</v>
      </c>
      <c r="M179" s="17" t="s">
        <v>1078</v>
      </c>
      <c r="N179" s="18">
        <v>400</v>
      </c>
      <c r="O179" s="17" t="s">
        <v>1079</v>
      </c>
    </row>
    <row r="180" spans="1:15" ht="87" x14ac:dyDescent="0.25">
      <c r="A180" s="17" t="s">
        <v>1007</v>
      </c>
      <c r="B180" s="17">
        <v>10565</v>
      </c>
      <c r="C180" s="17" t="s">
        <v>170</v>
      </c>
      <c r="D180" s="17" t="s">
        <v>14</v>
      </c>
      <c r="E180" s="17" t="s">
        <v>126</v>
      </c>
      <c r="F180" s="17" t="s">
        <v>11</v>
      </c>
      <c r="G180" s="17" t="s">
        <v>12</v>
      </c>
      <c r="H180" s="17" t="s">
        <v>184</v>
      </c>
      <c r="I180" s="17">
        <v>1090</v>
      </c>
      <c r="J180" s="17">
        <v>2022</v>
      </c>
      <c r="K180" s="17" t="s">
        <v>264</v>
      </c>
      <c r="L180" s="17" t="s">
        <v>403</v>
      </c>
      <c r="M180" s="17" t="s">
        <v>1084</v>
      </c>
      <c r="N180" s="18">
        <v>3109.57</v>
      </c>
      <c r="O180" s="17" t="s">
        <v>1085</v>
      </c>
    </row>
    <row r="181" spans="1:15" ht="87" x14ac:dyDescent="0.25">
      <c r="A181" s="17" t="s">
        <v>1007</v>
      </c>
      <c r="B181" s="17">
        <v>10567</v>
      </c>
      <c r="C181" s="17" t="s">
        <v>127</v>
      </c>
      <c r="D181" s="17" t="s">
        <v>14</v>
      </c>
      <c r="E181" s="17" t="s">
        <v>126</v>
      </c>
      <c r="F181" s="17" t="s">
        <v>11</v>
      </c>
      <c r="G181" s="17" t="s">
        <v>12</v>
      </c>
      <c r="H181" s="17" t="s">
        <v>184</v>
      </c>
      <c r="I181" s="17">
        <v>1075</v>
      </c>
      <c r="J181" s="17">
        <v>2022</v>
      </c>
      <c r="K181" s="17" t="s">
        <v>264</v>
      </c>
      <c r="L181" s="17" t="s">
        <v>403</v>
      </c>
      <c r="M181" s="17" t="s">
        <v>423</v>
      </c>
      <c r="N181" s="18">
        <v>445.14</v>
      </c>
      <c r="O181" s="17" t="s">
        <v>1086</v>
      </c>
    </row>
    <row r="182" spans="1:15" ht="87" x14ac:dyDescent="0.25">
      <c r="A182" s="17" t="s">
        <v>1007</v>
      </c>
      <c r="B182" s="17">
        <v>10572</v>
      </c>
      <c r="C182" s="17" t="s">
        <v>1087</v>
      </c>
      <c r="D182" s="17" t="s">
        <v>14</v>
      </c>
      <c r="E182" s="17" t="s">
        <v>25</v>
      </c>
      <c r="F182" s="17" t="s">
        <v>11</v>
      </c>
      <c r="G182" s="17" t="s">
        <v>12</v>
      </c>
      <c r="H182" s="17" t="s">
        <v>184</v>
      </c>
      <c r="I182" s="17">
        <v>637</v>
      </c>
      <c r="J182" s="17">
        <v>2022</v>
      </c>
      <c r="K182" s="17" t="s">
        <v>264</v>
      </c>
      <c r="L182" s="17" t="s">
        <v>1088</v>
      </c>
      <c r="M182" s="17" t="s">
        <v>1089</v>
      </c>
      <c r="N182" s="18">
        <v>1427.4</v>
      </c>
      <c r="O182" s="17" t="s">
        <v>1090</v>
      </c>
    </row>
    <row r="183" spans="1:15" ht="87" x14ac:dyDescent="0.25">
      <c r="A183" s="17" t="s">
        <v>1007</v>
      </c>
      <c r="B183" s="17">
        <v>10573</v>
      </c>
      <c r="C183" s="17" t="s">
        <v>177</v>
      </c>
      <c r="D183" s="17" t="s">
        <v>14</v>
      </c>
      <c r="E183" s="17" t="s">
        <v>25</v>
      </c>
      <c r="F183" s="17" t="s">
        <v>11</v>
      </c>
      <c r="G183" s="17" t="s">
        <v>12</v>
      </c>
      <c r="H183" s="17" t="s">
        <v>184</v>
      </c>
      <c r="I183" s="17">
        <v>476</v>
      </c>
      <c r="J183" s="17">
        <v>2022</v>
      </c>
      <c r="K183" s="17" t="s">
        <v>264</v>
      </c>
      <c r="L183" s="17" t="s">
        <v>193</v>
      </c>
      <c r="M183" s="17" t="s">
        <v>1091</v>
      </c>
      <c r="N183" s="18">
        <v>1503.65</v>
      </c>
      <c r="O183" s="17" t="s">
        <v>128</v>
      </c>
    </row>
    <row r="184" spans="1:15" ht="87" x14ac:dyDescent="0.25">
      <c r="A184" s="17" t="s">
        <v>1007</v>
      </c>
      <c r="B184" s="17">
        <v>10573</v>
      </c>
      <c r="C184" s="17" t="s">
        <v>177</v>
      </c>
      <c r="D184" s="17" t="s">
        <v>14</v>
      </c>
      <c r="E184" s="17" t="s">
        <v>25</v>
      </c>
      <c r="F184" s="17" t="s">
        <v>11</v>
      </c>
      <c r="G184" s="17" t="s">
        <v>12</v>
      </c>
      <c r="H184" s="17" t="s">
        <v>184</v>
      </c>
      <c r="I184" s="17">
        <v>642</v>
      </c>
      <c r="J184" s="17">
        <v>2022</v>
      </c>
      <c r="K184" s="17" t="s">
        <v>264</v>
      </c>
      <c r="L184" s="17" t="s">
        <v>197</v>
      </c>
      <c r="M184" s="17" t="s">
        <v>1092</v>
      </c>
      <c r="N184" s="18">
        <v>7053.67</v>
      </c>
      <c r="O184" s="17" t="s">
        <v>128</v>
      </c>
    </row>
    <row r="185" spans="1:15" ht="87" x14ac:dyDescent="0.25">
      <c r="A185" s="17" t="s">
        <v>1007</v>
      </c>
      <c r="B185" s="17">
        <v>10573</v>
      </c>
      <c r="C185" s="17" t="s">
        <v>177</v>
      </c>
      <c r="D185" s="17" t="s">
        <v>14</v>
      </c>
      <c r="E185" s="17" t="s">
        <v>25</v>
      </c>
      <c r="F185" s="17" t="s">
        <v>11</v>
      </c>
      <c r="G185" s="17" t="s">
        <v>12</v>
      </c>
      <c r="H185" s="17" t="s">
        <v>184</v>
      </c>
      <c r="I185" s="17">
        <v>643</v>
      </c>
      <c r="J185" s="17">
        <v>2022</v>
      </c>
      <c r="K185" s="17" t="s">
        <v>264</v>
      </c>
      <c r="L185" s="17" t="s">
        <v>197</v>
      </c>
      <c r="M185" s="17" t="s">
        <v>1093</v>
      </c>
      <c r="N185" s="18">
        <v>23.98</v>
      </c>
      <c r="O185" s="17" t="s">
        <v>128</v>
      </c>
    </row>
    <row r="186" spans="1:15" ht="87" x14ac:dyDescent="0.25">
      <c r="A186" s="17" t="s">
        <v>1007</v>
      </c>
      <c r="B186" s="17">
        <v>10582</v>
      </c>
      <c r="C186" s="17" t="s">
        <v>178</v>
      </c>
      <c r="D186" s="17" t="s">
        <v>14</v>
      </c>
      <c r="E186" s="17" t="s">
        <v>20</v>
      </c>
      <c r="F186" s="17" t="s">
        <v>11</v>
      </c>
      <c r="G186" s="17" t="s">
        <v>12</v>
      </c>
      <c r="H186" s="17" t="s">
        <v>184</v>
      </c>
      <c r="I186" s="17">
        <v>475</v>
      </c>
      <c r="J186" s="17">
        <v>2022</v>
      </c>
      <c r="K186" s="17" t="s">
        <v>264</v>
      </c>
      <c r="L186" s="17" t="s">
        <v>193</v>
      </c>
      <c r="M186" s="17" t="s">
        <v>1094</v>
      </c>
      <c r="N186" s="18">
        <v>0.01</v>
      </c>
      <c r="O186" s="17" t="s">
        <v>128</v>
      </c>
    </row>
    <row r="187" spans="1:15" ht="87" x14ac:dyDescent="0.25">
      <c r="A187" s="17" t="s">
        <v>1107</v>
      </c>
      <c r="B187" s="17">
        <v>10188</v>
      </c>
      <c r="C187" s="17" t="s">
        <v>181</v>
      </c>
      <c r="D187" s="17" t="s">
        <v>14</v>
      </c>
      <c r="E187" s="17" t="s">
        <v>67</v>
      </c>
      <c r="F187" s="17" t="s">
        <v>11</v>
      </c>
      <c r="G187" s="17" t="s">
        <v>12</v>
      </c>
      <c r="H187" s="17" t="s">
        <v>184</v>
      </c>
      <c r="I187" s="17">
        <v>381</v>
      </c>
      <c r="J187" s="17">
        <v>2022</v>
      </c>
      <c r="K187" s="17" t="s">
        <v>264</v>
      </c>
      <c r="L187" s="17" t="s">
        <v>431</v>
      </c>
      <c r="M187" s="17" t="s">
        <v>1108</v>
      </c>
      <c r="N187" s="18">
        <v>1250</v>
      </c>
      <c r="O187" s="17" t="s">
        <v>1109</v>
      </c>
    </row>
    <row r="188" spans="1:15" ht="87" x14ac:dyDescent="0.25">
      <c r="A188" s="17" t="s">
        <v>1107</v>
      </c>
      <c r="B188" s="17">
        <v>10188</v>
      </c>
      <c r="C188" s="17" t="s">
        <v>181</v>
      </c>
      <c r="D188" s="17" t="s">
        <v>14</v>
      </c>
      <c r="E188" s="17" t="s">
        <v>67</v>
      </c>
      <c r="F188" s="17" t="s">
        <v>11</v>
      </c>
      <c r="G188" s="17" t="s">
        <v>12</v>
      </c>
      <c r="H188" s="17" t="s">
        <v>184</v>
      </c>
      <c r="I188" s="17">
        <v>382</v>
      </c>
      <c r="J188" s="17">
        <v>2022</v>
      </c>
      <c r="K188" s="17" t="s">
        <v>264</v>
      </c>
      <c r="L188" s="17" t="s">
        <v>434</v>
      </c>
      <c r="M188" s="17" t="s">
        <v>1110</v>
      </c>
      <c r="N188" s="18">
        <v>250</v>
      </c>
      <c r="O188" s="17" t="s">
        <v>1111</v>
      </c>
    </row>
    <row r="189" spans="1:15" ht="87" x14ac:dyDescent="0.25">
      <c r="A189" s="17" t="s">
        <v>1107</v>
      </c>
      <c r="B189" s="17">
        <v>10188</v>
      </c>
      <c r="C189" s="17" t="s">
        <v>181</v>
      </c>
      <c r="D189" s="17" t="s">
        <v>14</v>
      </c>
      <c r="E189" s="17" t="s">
        <v>67</v>
      </c>
      <c r="F189" s="17" t="s">
        <v>11</v>
      </c>
      <c r="G189" s="17" t="s">
        <v>12</v>
      </c>
      <c r="H189" s="17" t="s">
        <v>184</v>
      </c>
      <c r="I189" s="17">
        <v>383</v>
      </c>
      <c r="J189" s="17">
        <v>2022</v>
      </c>
      <c r="K189" s="17" t="s">
        <v>264</v>
      </c>
      <c r="L189" s="17" t="s">
        <v>432</v>
      </c>
      <c r="M189" s="17" t="s">
        <v>1112</v>
      </c>
      <c r="N189" s="18">
        <v>1250</v>
      </c>
      <c r="O189" s="17" t="s">
        <v>1109</v>
      </c>
    </row>
    <row r="190" spans="1:15" ht="87" x14ac:dyDescent="0.25">
      <c r="A190" s="17" t="s">
        <v>1107</v>
      </c>
      <c r="B190" s="17">
        <v>10188</v>
      </c>
      <c r="C190" s="17" t="s">
        <v>181</v>
      </c>
      <c r="D190" s="17" t="s">
        <v>14</v>
      </c>
      <c r="E190" s="17" t="s">
        <v>67</v>
      </c>
      <c r="F190" s="17" t="s">
        <v>11</v>
      </c>
      <c r="G190" s="17" t="s">
        <v>12</v>
      </c>
      <c r="H190" s="17" t="s">
        <v>184</v>
      </c>
      <c r="I190" s="17">
        <v>384</v>
      </c>
      <c r="J190" s="17">
        <v>2022</v>
      </c>
      <c r="K190" s="17" t="s">
        <v>264</v>
      </c>
      <c r="L190" s="17" t="s">
        <v>433</v>
      </c>
      <c r="M190" s="17" t="s">
        <v>1113</v>
      </c>
      <c r="N190" s="18">
        <v>250</v>
      </c>
      <c r="O190" s="17" t="s">
        <v>1109</v>
      </c>
    </row>
    <row r="191" spans="1:15" ht="87" x14ac:dyDescent="0.25">
      <c r="A191" s="17" t="s">
        <v>1107</v>
      </c>
      <c r="B191" s="17">
        <v>10188</v>
      </c>
      <c r="C191" s="17" t="s">
        <v>181</v>
      </c>
      <c r="D191" s="17" t="s">
        <v>14</v>
      </c>
      <c r="E191" s="17" t="s">
        <v>67</v>
      </c>
      <c r="F191" s="17" t="s">
        <v>11</v>
      </c>
      <c r="G191" s="17" t="s">
        <v>12</v>
      </c>
      <c r="H191" s="17" t="s">
        <v>184</v>
      </c>
      <c r="I191" s="17">
        <v>385</v>
      </c>
      <c r="J191" s="17">
        <v>2022</v>
      </c>
      <c r="K191" s="17" t="s">
        <v>264</v>
      </c>
      <c r="L191" s="17" t="s">
        <v>430</v>
      </c>
      <c r="M191" s="17" t="s">
        <v>1114</v>
      </c>
      <c r="N191" s="18">
        <v>1250</v>
      </c>
      <c r="O191" s="17" t="s">
        <v>1109</v>
      </c>
    </row>
    <row r="192" spans="1:15" ht="87" x14ac:dyDescent="0.25">
      <c r="A192" s="17" t="s">
        <v>1107</v>
      </c>
      <c r="B192" s="17">
        <v>10188</v>
      </c>
      <c r="C192" s="17" t="s">
        <v>181</v>
      </c>
      <c r="D192" s="17" t="s">
        <v>14</v>
      </c>
      <c r="E192" s="17" t="s">
        <v>67</v>
      </c>
      <c r="F192" s="17" t="s">
        <v>11</v>
      </c>
      <c r="G192" s="17" t="s">
        <v>12</v>
      </c>
      <c r="H192" s="17" t="s">
        <v>184</v>
      </c>
      <c r="I192" s="17">
        <v>386</v>
      </c>
      <c r="J192" s="17">
        <v>2022</v>
      </c>
      <c r="K192" s="17" t="s">
        <v>264</v>
      </c>
      <c r="L192" s="17" t="s">
        <v>433</v>
      </c>
      <c r="M192" s="17" t="s">
        <v>1115</v>
      </c>
      <c r="N192" s="18">
        <v>1250</v>
      </c>
      <c r="O192" s="17" t="s">
        <v>1109</v>
      </c>
    </row>
    <row r="193" spans="1:17" ht="87" x14ac:dyDescent="0.25">
      <c r="A193" s="17" t="s">
        <v>1107</v>
      </c>
      <c r="B193" s="17">
        <v>10188</v>
      </c>
      <c r="C193" s="17" t="s">
        <v>181</v>
      </c>
      <c r="D193" s="17" t="s">
        <v>14</v>
      </c>
      <c r="E193" s="17" t="s">
        <v>67</v>
      </c>
      <c r="F193" s="17" t="s">
        <v>11</v>
      </c>
      <c r="G193" s="17" t="s">
        <v>12</v>
      </c>
      <c r="H193" s="17" t="s">
        <v>184</v>
      </c>
      <c r="I193" s="17">
        <v>387</v>
      </c>
      <c r="J193" s="17">
        <v>2022</v>
      </c>
      <c r="K193" s="17" t="s">
        <v>264</v>
      </c>
      <c r="L193" s="17" t="s">
        <v>435</v>
      </c>
      <c r="M193" s="17" t="s">
        <v>1116</v>
      </c>
      <c r="N193" s="18">
        <v>1250</v>
      </c>
      <c r="O193" s="17" t="s">
        <v>1109</v>
      </c>
    </row>
    <row r="194" spans="1:17" ht="87" x14ac:dyDescent="0.25">
      <c r="A194" s="17" t="s">
        <v>1107</v>
      </c>
      <c r="B194" s="17">
        <v>10188</v>
      </c>
      <c r="C194" s="17" t="s">
        <v>181</v>
      </c>
      <c r="D194" s="17" t="s">
        <v>14</v>
      </c>
      <c r="E194" s="17" t="s">
        <v>67</v>
      </c>
      <c r="F194" s="17" t="s">
        <v>11</v>
      </c>
      <c r="G194" s="17" t="s">
        <v>12</v>
      </c>
      <c r="H194" s="17" t="s">
        <v>184</v>
      </c>
      <c r="I194" s="17">
        <v>388</v>
      </c>
      <c r="J194" s="17">
        <v>2022</v>
      </c>
      <c r="K194" s="17" t="s">
        <v>264</v>
      </c>
      <c r="L194" s="17" t="s">
        <v>436</v>
      </c>
      <c r="M194" s="17" t="s">
        <v>1117</v>
      </c>
      <c r="N194" s="18">
        <v>1250</v>
      </c>
      <c r="O194" s="17" t="s">
        <v>1109</v>
      </c>
    </row>
    <row r="195" spans="1:17" ht="87" x14ac:dyDescent="0.25">
      <c r="A195" s="17" t="s">
        <v>1107</v>
      </c>
      <c r="B195" s="17">
        <v>10188</v>
      </c>
      <c r="C195" s="17" t="s">
        <v>181</v>
      </c>
      <c r="D195" s="17" t="s">
        <v>14</v>
      </c>
      <c r="E195" s="17" t="s">
        <v>67</v>
      </c>
      <c r="F195" s="17" t="s">
        <v>11</v>
      </c>
      <c r="G195" s="17" t="s">
        <v>12</v>
      </c>
      <c r="H195" s="17" t="s">
        <v>184</v>
      </c>
      <c r="I195" s="17">
        <v>389</v>
      </c>
      <c r="J195" s="17">
        <v>2022</v>
      </c>
      <c r="K195" s="17" t="s">
        <v>264</v>
      </c>
      <c r="L195" s="17" t="s">
        <v>434</v>
      </c>
      <c r="M195" s="17" t="s">
        <v>1118</v>
      </c>
      <c r="N195" s="18">
        <v>1250</v>
      </c>
      <c r="O195" s="17" t="s">
        <v>1109</v>
      </c>
    </row>
    <row r="196" spans="1:17" ht="87" x14ac:dyDescent="0.25">
      <c r="A196" s="17" t="s">
        <v>1107</v>
      </c>
      <c r="B196" s="17">
        <v>10188</v>
      </c>
      <c r="C196" s="17" t="s">
        <v>181</v>
      </c>
      <c r="D196" s="17" t="s">
        <v>14</v>
      </c>
      <c r="E196" s="17" t="s">
        <v>67</v>
      </c>
      <c r="F196" s="17" t="s">
        <v>11</v>
      </c>
      <c r="G196" s="17" t="s">
        <v>12</v>
      </c>
      <c r="H196" s="17" t="s">
        <v>184</v>
      </c>
      <c r="I196" s="17">
        <v>390</v>
      </c>
      <c r="J196" s="17">
        <v>2022</v>
      </c>
      <c r="K196" s="17" t="s">
        <v>264</v>
      </c>
      <c r="L196" s="17" t="s">
        <v>432</v>
      </c>
      <c r="M196" s="17" t="s">
        <v>1119</v>
      </c>
      <c r="N196" s="18">
        <v>250</v>
      </c>
      <c r="O196" s="17" t="s">
        <v>1109</v>
      </c>
    </row>
    <row r="197" spans="1:17" ht="87" x14ac:dyDescent="0.25">
      <c r="A197" s="17" t="s">
        <v>1107</v>
      </c>
      <c r="B197" s="17">
        <v>10188</v>
      </c>
      <c r="C197" s="17" t="s">
        <v>181</v>
      </c>
      <c r="D197" s="17" t="s">
        <v>14</v>
      </c>
      <c r="E197" s="17" t="s">
        <v>67</v>
      </c>
      <c r="F197" s="17" t="s">
        <v>11</v>
      </c>
      <c r="G197" s="17" t="s">
        <v>12</v>
      </c>
      <c r="H197" s="17" t="s">
        <v>184</v>
      </c>
      <c r="I197" s="17">
        <v>391</v>
      </c>
      <c r="J197" s="17">
        <v>2022</v>
      </c>
      <c r="K197" s="17" t="s">
        <v>264</v>
      </c>
      <c r="L197" s="17" t="s">
        <v>431</v>
      </c>
      <c r="M197" s="17" t="s">
        <v>1120</v>
      </c>
      <c r="N197" s="18">
        <v>250</v>
      </c>
      <c r="O197" s="17" t="s">
        <v>1109</v>
      </c>
    </row>
    <row r="198" spans="1:17" ht="87" x14ac:dyDescent="0.25">
      <c r="A198" s="17" t="s">
        <v>1107</v>
      </c>
      <c r="B198" s="17">
        <v>10188</v>
      </c>
      <c r="C198" s="17" t="s">
        <v>181</v>
      </c>
      <c r="D198" s="17" t="s">
        <v>14</v>
      </c>
      <c r="E198" s="17" t="s">
        <v>67</v>
      </c>
      <c r="F198" s="17" t="s">
        <v>11</v>
      </c>
      <c r="G198" s="17" t="s">
        <v>12</v>
      </c>
      <c r="H198" s="17" t="s">
        <v>184</v>
      </c>
      <c r="I198" s="17">
        <v>392</v>
      </c>
      <c r="J198" s="17">
        <v>2022</v>
      </c>
      <c r="K198" s="17" t="s">
        <v>264</v>
      </c>
      <c r="L198" s="17" t="s">
        <v>430</v>
      </c>
      <c r="M198" s="17" t="s">
        <v>1121</v>
      </c>
      <c r="N198" s="18">
        <v>250</v>
      </c>
      <c r="O198" s="17" t="s">
        <v>1109</v>
      </c>
    </row>
    <row r="199" spans="1:17" ht="87" x14ac:dyDescent="0.25">
      <c r="A199" s="17" t="s">
        <v>1107</v>
      </c>
      <c r="B199" s="17">
        <v>10554</v>
      </c>
      <c r="C199" s="17" t="s">
        <v>182</v>
      </c>
      <c r="D199" s="17" t="s">
        <v>14</v>
      </c>
      <c r="E199" s="17" t="s">
        <v>107</v>
      </c>
      <c r="F199" s="17" t="s">
        <v>11</v>
      </c>
      <c r="G199" s="17" t="s">
        <v>12</v>
      </c>
      <c r="H199" s="17" t="s">
        <v>184</v>
      </c>
      <c r="I199" s="17">
        <v>248</v>
      </c>
      <c r="J199" s="17">
        <v>2022</v>
      </c>
      <c r="K199" s="17" t="s">
        <v>264</v>
      </c>
      <c r="L199" s="17" t="s">
        <v>204</v>
      </c>
      <c r="M199" s="17" t="s">
        <v>1122</v>
      </c>
      <c r="N199" s="18">
        <v>4068.58</v>
      </c>
      <c r="O199" s="17" t="s">
        <v>1123</v>
      </c>
    </row>
    <row r="200" spans="1:17" ht="87" x14ac:dyDescent="0.25">
      <c r="A200" s="17" t="s">
        <v>1107</v>
      </c>
      <c r="B200" s="17">
        <v>10554</v>
      </c>
      <c r="C200" s="17" t="s">
        <v>182</v>
      </c>
      <c r="D200" s="17" t="s">
        <v>14</v>
      </c>
      <c r="E200" s="17" t="s">
        <v>107</v>
      </c>
      <c r="F200" s="17" t="s">
        <v>11</v>
      </c>
      <c r="G200" s="17" t="s">
        <v>12</v>
      </c>
      <c r="H200" s="17" t="s">
        <v>184</v>
      </c>
      <c r="I200" s="17">
        <v>250</v>
      </c>
      <c r="J200" s="17">
        <v>2022</v>
      </c>
      <c r="K200" s="17" t="s">
        <v>264</v>
      </c>
      <c r="L200" s="17" t="s">
        <v>204</v>
      </c>
      <c r="M200" s="17" t="s">
        <v>1124</v>
      </c>
      <c r="N200" s="18">
        <v>3212.46</v>
      </c>
      <c r="O200" s="17" t="s">
        <v>1123</v>
      </c>
    </row>
    <row r="201" spans="1:17" ht="87" x14ac:dyDescent="0.25">
      <c r="A201" s="17" t="s">
        <v>445</v>
      </c>
      <c r="B201" s="17">
        <v>10569</v>
      </c>
      <c r="C201" s="17" t="s">
        <v>467</v>
      </c>
      <c r="D201" s="17" t="s">
        <v>14</v>
      </c>
      <c r="E201" s="17" t="s">
        <v>25</v>
      </c>
      <c r="F201" s="17" t="s">
        <v>11</v>
      </c>
      <c r="G201" s="17" t="s">
        <v>12</v>
      </c>
      <c r="H201" s="17" t="s">
        <v>184</v>
      </c>
      <c r="I201" s="17">
        <v>1118</v>
      </c>
      <c r="J201" s="17">
        <v>2022</v>
      </c>
      <c r="K201" s="17" t="s">
        <v>264</v>
      </c>
      <c r="L201" s="17" t="s">
        <v>253</v>
      </c>
      <c r="M201" s="17" t="s">
        <v>468</v>
      </c>
      <c r="N201" s="18">
        <v>553.76</v>
      </c>
      <c r="O201" s="17" t="s">
        <v>1142</v>
      </c>
    </row>
    <row r="202" spans="1:17" ht="87" x14ac:dyDescent="0.25">
      <c r="A202" s="17" t="s">
        <v>276</v>
      </c>
      <c r="B202" s="17">
        <v>10577</v>
      </c>
      <c r="C202" s="17" t="s">
        <v>21</v>
      </c>
      <c r="D202" s="17" t="s">
        <v>14</v>
      </c>
      <c r="E202" s="17" t="s">
        <v>20</v>
      </c>
      <c r="F202" s="17" t="s">
        <v>11</v>
      </c>
      <c r="G202" s="17" t="s">
        <v>12</v>
      </c>
      <c r="H202" s="17">
        <v>202010</v>
      </c>
      <c r="I202" s="17">
        <v>1138</v>
      </c>
      <c r="J202" s="17">
        <v>2022</v>
      </c>
      <c r="K202" s="17" t="s">
        <v>264</v>
      </c>
      <c r="L202" s="17" t="s">
        <v>196</v>
      </c>
      <c r="M202" s="17" t="s">
        <v>314</v>
      </c>
      <c r="N202" s="18">
        <v>5542.93</v>
      </c>
      <c r="O202" s="17" t="s">
        <v>1141</v>
      </c>
    </row>
    <row r="203" spans="1:17" ht="108.75" x14ac:dyDescent="0.25">
      <c r="A203" s="17" t="s">
        <v>66</v>
      </c>
      <c r="B203" s="17">
        <v>10133</v>
      </c>
      <c r="C203" s="17" t="s">
        <v>373</v>
      </c>
      <c r="D203" s="17" t="s">
        <v>14</v>
      </c>
      <c r="E203" s="17" t="s">
        <v>67</v>
      </c>
      <c r="F203" s="17" t="s">
        <v>11</v>
      </c>
      <c r="G203" s="17" t="s">
        <v>12</v>
      </c>
      <c r="H203" s="17">
        <v>202066</v>
      </c>
      <c r="I203" s="17">
        <v>1175</v>
      </c>
      <c r="J203" s="17">
        <v>2022</v>
      </c>
      <c r="K203" s="17" t="s">
        <v>264</v>
      </c>
      <c r="L203" s="17" t="s">
        <v>1139</v>
      </c>
      <c r="M203" s="17" t="s">
        <v>968</v>
      </c>
      <c r="N203" s="18">
        <v>35073.979999999996</v>
      </c>
      <c r="O203" s="17" t="s">
        <v>1140</v>
      </c>
    </row>
    <row r="204" spans="1:17" ht="43.5" x14ac:dyDescent="0.25">
      <c r="A204" s="17"/>
      <c r="B204" s="17"/>
      <c r="C204" s="17"/>
      <c r="D204" s="17"/>
      <c r="E204" s="17"/>
      <c r="F204" s="17"/>
      <c r="G204" s="17"/>
      <c r="H204" s="17"/>
      <c r="I204" s="17"/>
      <c r="J204" s="17"/>
      <c r="K204" s="17"/>
      <c r="L204" s="17"/>
      <c r="M204" s="21" t="s">
        <v>1131</v>
      </c>
      <c r="N204" s="22">
        <f>SUM(N59:N203)</f>
        <v>451195.52000000008</v>
      </c>
      <c r="O204" s="17"/>
      <c r="P204" s="23"/>
      <c r="Q204" s="23"/>
    </row>
    <row r="205" spans="1:17" ht="87" x14ac:dyDescent="0.25">
      <c r="A205" s="17" t="s">
        <v>276</v>
      </c>
      <c r="B205" s="17">
        <v>20013</v>
      </c>
      <c r="C205" s="17" t="s">
        <v>22</v>
      </c>
      <c r="D205" s="17" t="s">
        <v>14</v>
      </c>
      <c r="E205" s="17" t="s">
        <v>20</v>
      </c>
      <c r="F205" s="17" t="s">
        <v>23</v>
      </c>
      <c r="G205" s="17" t="s">
        <v>24</v>
      </c>
      <c r="H205" s="17" t="s">
        <v>184</v>
      </c>
      <c r="I205" s="17">
        <v>437</v>
      </c>
      <c r="J205" s="17">
        <v>2022</v>
      </c>
      <c r="K205" s="17" t="s">
        <v>264</v>
      </c>
      <c r="L205" s="17" t="s">
        <v>195</v>
      </c>
      <c r="M205" s="17" t="s">
        <v>724</v>
      </c>
      <c r="N205" s="18">
        <v>5.58</v>
      </c>
      <c r="O205" s="17" t="s">
        <v>114</v>
      </c>
      <c r="P205" s="23"/>
      <c r="Q205" s="23"/>
    </row>
    <row r="206" spans="1:17" ht="108.75" x14ac:dyDescent="0.25">
      <c r="A206" s="17" t="s">
        <v>276</v>
      </c>
      <c r="B206" s="17">
        <v>20017</v>
      </c>
      <c r="C206" s="17" t="s">
        <v>278</v>
      </c>
      <c r="D206" s="17" t="s">
        <v>14</v>
      </c>
      <c r="E206" s="17" t="s">
        <v>20</v>
      </c>
      <c r="F206" s="17" t="s">
        <v>23</v>
      </c>
      <c r="G206" s="17" t="s">
        <v>24</v>
      </c>
      <c r="H206" s="17" t="s">
        <v>184</v>
      </c>
      <c r="I206" s="17">
        <v>436</v>
      </c>
      <c r="J206" s="17">
        <v>2022</v>
      </c>
      <c r="K206" s="17" t="s">
        <v>264</v>
      </c>
      <c r="L206" s="17" t="s">
        <v>185</v>
      </c>
      <c r="M206" s="17" t="s">
        <v>727</v>
      </c>
      <c r="N206" s="18">
        <v>6100</v>
      </c>
      <c r="O206" s="17" t="s">
        <v>114</v>
      </c>
    </row>
    <row r="207" spans="1:17" ht="87" x14ac:dyDescent="0.25">
      <c r="A207" s="17" t="s">
        <v>276</v>
      </c>
      <c r="B207" s="17">
        <v>20015</v>
      </c>
      <c r="C207" s="17" t="s">
        <v>843</v>
      </c>
      <c r="D207" s="17" t="s">
        <v>14</v>
      </c>
      <c r="E207" s="17" t="s">
        <v>20</v>
      </c>
      <c r="F207" s="17" t="s">
        <v>23</v>
      </c>
      <c r="G207" s="17" t="s">
        <v>24</v>
      </c>
      <c r="H207" s="17" t="s">
        <v>184</v>
      </c>
      <c r="I207" s="17">
        <v>1520</v>
      </c>
      <c r="J207" s="17">
        <v>2022</v>
      </c>
      <c r="K207" s="17" t="s">
        <v>264</v>
      </c>
      <c r="L207" s="17" t="s">
        <v>844</v>
      </c>
      <c r="M207" s="17" t="s">
        <v>845</v>
      </c>
      <c r="N207" s="18">
        <v>437.1</v>
      </c>
      <c r="O207" s="17" t="s">
        <v>846</v>
      </c>
    </row>
    <row r="208" spans="1:17" ht="87" x14ac:dyDescent="0.25">
      <c r="A208" s="17" t="s">
        <v>1007</v>
      </c>
      <c r="B208" s="17">
        <v>20001</v>
      </c>
      <c r="C208" s="17" t="s">
        <v>179</v>
      </c>
      <c r="D208" s="17" t="s">
        <v>14</v>
      </c>
      <c r="E208" s="17" t="s">
        <v>126</v>
      </c>
      <c r="F208" s="17" t="s">
        <v>23</v>
      </c>
      <c r="G208" s="17" t="s">
        <v>24</v>
      </c>
      <c r="H208" s="17" t="s">
        <v>184</v>
      </c>
      <c r="I208" s="17">
        <v>618</v>
      </c>
      <c r="J208" s="17">
        <v>2022</v>
      </c>
      <c r="K208" s="17" t="s">
        <v>264</v>
      </c>
      <c r="L208" s="17" t="s">
        <v>1015</v>
      </c>
      <c r="M208" s="17" t="s">
        <v>1016</v>
      </c>
      <c r="N208" s="18">
        <v>7021.08</v>
      </c>
      <c r="O208" s="17" t="s">
        <v>1017</v>
      </c>
    </row>
    <row r="209" spans="1:15" ht="108.75" x14ac:dyDescent="0.25">
      <c r="A209" s="17" t="s">
        <v>1007</v>
      </c>
      <c r="B209" s="17">
        <v>20002</v>
      </c>
      <c r="C209" s="17" t="s">
        <v>129</v>
      </c>
      <c r="D209" s="17" t="s">
        <v>14</v>
      </c>
      <c r="E209" s="17" t="s">
        <v>126</v>
      </c>
      <c r="F209" s="17" t="s">
        <v>23</v>
      </c>
      <c r="G209" s="17" t="s">
        <v>24</v>
      </c>
      <c r="H209" s="17" t="s">
        <v>184</v>
      </c>
      <c r="I209" s="17">
        <v>446</v>
      </c>
      <c r="J209" s="17">
        <v>2022</v>
      </c>
      <c r="K209" s="17" t="s">
        <v>264</v>
      </c>
      <c r="L209" s="17" t="s">
        <v>403</v>
      </c>
      <c r="M209" s="17" t="s">
        <v>1019</v>
      </c>
      <c r="N209" s="18">
        <v>303.75</v>
      </c>
      <c r="O209" s="17" t="s">
        <v>1020</v>
      </c>
    </row>
    <row r="210" spans="1:15" ht="108.75" x14ac:dyDescent="0.25">
      <c r="A210" s="17" t="s">
        <v>1007</v>
      </c>
      <c r="B210" s="17">
        <v>20002</v>
      </c>
      <c r="C210" s="17" t="s">
        <v>129</v>
      </c>
      <c r="D210" s="17" t="s">
        <v>14</v>
      </c>
      <c r="E210" s="17" t="s">
        <v>126</v>
      </c>
      <c r="F210" s="17" t="s">
        <v>23</v>
      </c>
      <c r="G210" s="17" t="s">
        <v>24</v>
      </c>
      <c r="H210" s="17" t="s">
        <v>184</v>
      </c>
      <c r="I210" s="17">
        <v>1077</v>
      </c>
      <c r="J210" s="17">
        <v>2022</v>
      </c>
      <c r="K210" s="17" t="s">
        <v>264</v>
      </c>
      <c r="L210" s="17" t="s">
        <v>403</v>
      </c>
      <c r="M210" s="17" t="s">
        <v>426</v>
      </c>
      <c r="N210" s="18">
        <v>79.36</v>
      </c>
      <c r="O210" s="17" t="s">
        <v>1086</v>
      </c>
    </row>
    <row r="211" spans="1:15" ht="87" x14ac:dyDescent="0.25">
      <c r="A211" s="17" t="s">
        <v>1007</v>
      </c>
      <c r="B211" s="17">
        <v>20002</v>
      </c>
      <c r="C211" s="17" t="s">
        <v>129</v>
      </c>
      <c r="D211" s="17" t="s">
        <v>14</v>
      </c>
      <c r="E211" s="17" t="s">
        <v>126</v>
      </c>
      <c r="F211" s="17" t="s">
        <v>23</v>
      </c>
      <c r="G211" s="17" t="s">
        <v>24</v>
      </c>
      <c r="H211" s="17" t="s">
        <v>184</v>
      </c>
      <c r="I211" s="17">
        <v>1079</v>
      </c>
      <c r="J211" s="17">
        <v>2022</v>
      </c>
      <c r="K211" s="17" t="s">
        <v>264</v>
      </c>
      <c r="L211" s="17" t="s">
        <v>403</v>
      </c>
      <c r="M211" s="17" t="s">
        <v>1102</v>
      </c>
      <c r="N211" s="18">
        <v>1256.01</v>
      </c>
      <c r="O211" s="17" t="s">
        <v>1086</v>
      </c>
    </row>
    <row r="212" spans="1:15" ht="87" x14ac:dyDescent="0.25">
      <c r="A212" s="17" t="s">
        <v>1007</v>
      </c>
      <c r="B212" s="17">
        <v>20002</v>
      </c>
      <c r="C212" s="17" t="s">
        <v>129</v>
      </c>
      <c r="D212" s="17" t="s">
        <v>14</v>
      </c>
      <c r="E212" s="17" t="s">
        <v>126</v>
      </c>
      <c r="F212" s="17" t="s">
        <v>23</v>
      </c>
      <c r="G212" s="17" t="s">
        <v>24</v>
      </c>
      <c r="H212" s="17" t="s">
        <v>184</v>
      </c>
      <c r="I212" s="17">
        <v>1080</v>
      </c>
      <c r="J212" s="17">
        <v>2022</v>
      </c>
      <c r="K212" s="17" t="s">
        <v>264</v>
      </c>
      <c r="L212" s="17" t="s">
        <v>403</v>
      </c>
      <c r="M212" s="17" t="s">
        <v>1103</v>
      </c>
      <c r="N212" s="18">
        <v>2013</v>
      </c>
      <c r="O212" s="17" t="s">
        <v>1086</v>
      </c>
    </row>
    <row r="213" spans="1:15" ht="43.5" x14ac:dyDescent="0.25">
      <c r="A213" s="24"/>
      <c r="B213" s="24"/>
      <c r="C213" s="24"/>
      <c r="D213" s="24"/>
      <c r="E213" s="24"/>
      <c r="F213" s="24"/>
      <c r="G213" s="24"/>
      <c r="H213" s="24"/>
      <c r="I213" s="24"/>
      <c r="J213" s="24"/>
      <c r="K213" s="24"/>
      <c r="L213" s="24"/>
      <c r="M213" s="25" t="s">
        <v>1132</v>
      </c>
      <c r="N213" s="26">
        <f>SUM(N205:N212)</f>
        <v>17215.88</v>
      </c>
      <c r="O213" s="24"/>
    </row>
    <row r="214" spans="1:15" ht="43.5" x14ac:dyDescent="0.25">
      <c r="A214" s="24"/>
      <c r="B214" s="24"/>
      <c r="C214" s="24"/>
      <c r="D214" s="24"/>
      <c r="E214" s="24"/>
      <c r="F214" s="24"/>
      <c r="G214" s="24"/>
      <c r="H214" s="24"/>
      <c r="I214" s="24"/>
      <c r="J214" s="24"/>
      <c r="K214" s="24"/>
      <c r="L214" s="24"/>
      <c r="M214" s="25" t="s">
        <v>1133</v>
      </c>
      <c r="N214" s="26">
        <f>N213+N204</f>
        <v>468411.40000000008</v>
      </c>
      <c r="O214" s="24"/>
    </row>
    <row r="215" spans="1:15" x14ac:dyDescent="0.25">
      <c r="A215" s="24"/>
      <c r="B215" s="24"/>
      <c r="C215" s="24"/>
      <c r="D215" s="24"/>
      <c r="E215" s="24"/>
      <c r="F215" s="24"/>
      <c r="G215" s="24"/>
      <c r="H215" s="24"/>
      <c r="I215" s="24"/>
      <c r="J215" s="24"/>
      <c r="K215" s="24"/>
      <c r="L215" s="24"/>
      <c r="M215" s="25" t="s">
        <v>265</v>
      </c>
      <c r="N215" s="26">
        <f>N214+N58</f>
        <v>564400.91</v>
      </c>
      <c r="O215" s="24"/>
    </row>
  </sheetData>
  <autoFilter ref="A1:O212">
    <sortState ref="A2:T524">
      <sortCondition descending="1" ref="K2:K524"/>
      <sortCondition ref="F2:F524"/>
    </sortState>
  </autoFilter>
  <printOptions horizontalCentered="1"/>
  <pageMargins left="0.35433070866141736" right="0.35433070866141736" top="0.59055118110236227" bottom="0.19685039370078741" header="0.31496062992125984" footer="0.51181102362204722"/>
  <pageSetup paperSize="9" scale="25" orientation="landscape" r:id="rId1"/>
  <headerFooter>
    <oddHeader>&amp;R&amp;"-,Grassetto"&amp;20&amp;A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topLeftCell="A19" workbookViewId="0">
      <selection activeCell="D38" sqref="D38"/>
    </sheetView>
  </sheetViews>
  <sheetFormatPr defaultRowHeight="12.75" x14ac:dyDescent="0.2"/>
  <cols>
    <col min="1" max="1" width="1" style="72" customWidth="1"/>
    <col min="2" max="2" width="10.7109375" style="72" customWidth="1"/>
    <col min="3" max="3" width="2.140625" style="72" customWidth="1"/>
    <col min="4" max="4" width="7.85546875" style="72" customWidth="1"/>
    <col min="5" max="5" width="2.140625" style="72" customWidth="1"/>
    <col min="6" max="6" width="27.7109375" style="72" customWidth="1"/>
    <col min="7" max="10" width="14.7109375" style="72" customWidth="1"/>
    <col min="11" max="11" width="15" style="72" customWidth="1"/>
    <col min="12" max="16384" width="9.140625" style="72"/>
  </cols>
  <sheetData>
    <row r="1" spans="2:11" s="63" customFormat="1" ht="28.5" customHeight="1" x14ac:dyDescent="0.25">
      <c r="B1" s="751" t="s">
        <v>1292</v>
      </c>
      <c r="C1" s="751"/>
      <c r="D1" s="751"/>
      <c r="E1" s="751"/>
      <c r="F1" s="751"/>
      <c r="G1" s="751"/>
      <c r="H1" s="751"/>
      <c r="I1" s="751"/>
      <c r="J1" s="751"/>
      <c r="K1" s="751"/>
    </row>
    <row r="2" spans="2:11" s="63" customFormat="1" ht="15" customHeight="1" x14ac:dyDescent="0.2"/>
    <row r="3" spans="2:11" s="63" customFormat="1" ht="27.75" customHeight="1" x14ac:dyDescent="0.2">
      <c r="B3" s="761" t="s">
        <v>1293</v>
      </c>
      <c r="C3" s="761"/>
      <c r="D3" s="761"/>
      <c r="E3" s="761"/>
      <c r="F3" s="64" t="s">
        <v>1294</v>
      </c>
      <c r="G3" s="64" t="s">
        <v>1276</v>
      </c>
      <c r="H3" s="64" t="s">
        <v>1277</v>
      </c>
      <c r="I3" s="64" t="s">
        <v>1278</v>
      </c>
      <c r="J3" s="64" t="s">
        <v>1279</v>
      </c>
      <c r="K3" s="64" t="s">
        <v>1280</v>
      </c>
    </row>
    <row r="4" spans="2:11" s="63" customFormat="1" ht="7.5" customHeight="1" x14ac:dyDescent="0.2">
      <c r="B4" s="762"/>
      <c r="C4" s="762"/>
      <c r="D4" s="762"/>
      <c r="E4" s="762"/>
      <c r="F4" s="74"/>
      <c r="G4" s="74"/>
      <c r="H4" s="74"/>
      <c r="I4" s="74"/>
      <c r="J4" s="74"/>
      <c r="K4" s="74"/>
    </row>
    <row r="5" spans="2:11" s="63" customFormat="1" ht="19.5" customHeight="1" x14ac:dyDescent="0.2">
      <c r="B5" s="75"/>
      <c r="C5" s="763"/>
      <c r="D5" s="763"/>
      <c r="E5" s="76"/>
      <c r="F5" s="77" t="s">
        <v>1295</v>
      </c>
      <c r="G5" s="78" t="s">
        <v>1296</v>
      </c>
      <c r="H5" s="78" t="s">
        <v>1296</v>
      </c>
      <c r="I5" s="78" t="s">
        <v>1296</v>
      </c>
      <c r="J5" s="78" t="s">
        <v>1296</v>
      </c>
      <c r="K5" s="79" t="s">
        <v>1296</v>
      </c>
    </row>
    <row r="6" spans="2:11" s="63" customFormat="1" ht="3.75" customHeight="1" x14ac:dyDescent="0.2"/>
    <row r="7" spans="2:11" s="63" customFormat="1" ht="19.5" customHeight="1" x14ac:dyDescent="0.2">
      <c r="B7" s="75"/>
      <c r="C7" s="753" t="s">
        <v>1297</v>
      </c>
      <c r="D7" s="753"/>
      <c r="E7" s="76"/>
    </row>
    <row r="8" spans="2:11" s="63" customFormat="1" ht="3.75" customHeight="1" x14ac:dyDescent="0.2"/>
    <row r="9" spans="2:11" s="63" customFormat="1" ht="19.5" customHeight="1" x14ac:dyDescent="0.2">
      <c r="B9" s="80" t="s">
        <v>1298</v>
      </c>
      <c r="C9" s="81"/>
      <c r="D9" s="759" t="s">
        <v>1299</v>
      </c>
      <c r="E9" s="759"/>
      <c r="F9" s="760" t="s">
        <v>1300</v>
      </c>
      <c r="G9" s="760"/>
      <c r="H9" s="760"/>
      <c r="I9" s="760"/>
      <c r="J9" s="760"/>
      <c r="K9" s="760"/>
    </row>
    <row r="10" spans="2:11" s="63" customFormat="1" ht="19.5" customHeight="1" x14ac:dyDescent="0.2">
      <c r="B10" s="83"/>
      <c r="C10" s="65"/>
      <c r="D10" s="754" t="s">
        <v>1301</v>
      </c>
      <c r="E10" s="754"/>
      <c r="F10" s="84" t="s">
        <v>1302</v>
      </c>
      <c r="G10" s="85">
        <v>0</v>
      </c>
      <c r="H10" s="85">
        <v>0</v>
      </c>
      <c r="I10" s="85">
        <v>0</v>
      </c>
      <c r="J10" s="85">
        <v>59800</v>
      </c>
      <c r="K10" s="86">
        <v>0</v>
      </c>
    </row>
    <row r="11" spans="2:11" s="63" customFormat="1" ht="25.5" customHeight="1" x14ac:dyDescent="0.2">
      <c r="B11" s="87"/>
      <c r="C11" s="88"/>
      <c r="D11" s="753" t="s">
        <v>1303</v>
      </c>
      <c r="E11" s="753"/>
      <c r="F11" s="77" t="s">
        <v>1300</v>
      </c>
      <c r="G11" s="89">
        <v>0</v>
      </c>
      <c r="H11" s="89">
        <v>0</v>
      </c>
      <c r="I11" s="89">
        <v>0</v>
      </c>
      <c r="J11" s="89">
        <v>59800</v>
      </c>
      <c r="K11" s="90">
        <v>0</v>
      </c>
    </row>
    <row r="12" spans="2:11" s="63" customFormat="1" ht="3.75" customHeight="1" x14ac:dyDescent="0.2">
      <c r="B12" s="91"/>
      <c r="C12" s="92"/>
      <c r="D12" s="755"/>
      <c r="E12" s="755"/>
      <c r="F12" s="91"/>
      <c r="G12" s="91"/>
      <c r="H12" s="91"/>
      <c r="I12" s="91"/>
      <c r="J12" s="91"/>
      <c r="K12" s="91"/>
    </row>
    <row r="13" spans="2:11" s="63" customFormat="1" ht="19.5" customHeight="1" x14ac:dyDescent="0.2">
      <c r="B13" s="80" t="s">
        <v>1304</v>
      </c>
      <c r="C13" s="81"/>
      <c r="D13" s="759" t="s">
        <v>1305</v>
      </c>
      <c r="E13" s="759"/>
      <c r="F13" s="760" t="s">
        <v>1306</v>
      </c>
      <c r="G13" s="760"/>
      <c r="H13" s="760"/>
      <c r="I13" s="760"/>
      <c r="J13" s="760"/>
      <c r="K13" s="760"/>
    </row>
    <row r="14" spans="2:11" s="63" customFormat="1" ht="19.5" customHeight="1" x14ac:dyDescent="0.2">
      <c r="B14" s="83"/>
      <c r="C14" s="65"/>
      <c r="D14" s="754" t="s">
        <v>1307</v>
      </c>
      <c r="E14" s="754"/>
      <c r="F14" s="84" t="s">
        <v>1308</v>
      </c>
      <c r="G14" s="85">
        <v>0</v>
      </c>
      <c r="H14" s="85">
        <v>0</v>
      </c>
      <c r="I14" s="85">
        <v>1.1368683772161603E-13</v>
      </c>
      <c r="J14" s="85">
        <v>2619.2600000000002</v>
      </c>
      <c r="K14" s="86">
        <v>0</v>
      </c>
    </row>
    <row r="15" spans="2:11" s="63" customFormat="1" ht="25.5" customHeight="1" x14ac:dyDescent="0.2">
      <c r="B15" s="87"/>
      <c r="C15" s="88"/>
      <c r="D15" s="753" t="s">
        <v>1309</v>
      </c>
      <c r="E15" s="753"/>
      <c r="F15" s="77" t="s">
        <v>1306</v>
      </c>
      <c r="G15" s="89">
        <v>0</v>
      </c>
      <c r="H15" s="89">
        <v>0</v>
      </c>
      <c r="I15" s="89">
        <v>1.1368683772161603E-13</v>
      </c>
      <c r="J15" s="89">
        <v>2619.2600000000002</v>
      </c>
      <c r="K15" s="90">
        <v>0</v>
      </c>
    </row>
    <row r="16" spans="2:11" s="63" customFormat="1" ht="3.75" customHeight="1" x14ac:dyDescent="0.2">
      <c r="B16" s="91"/>
      <c r="C16" s="92"/>
      <c r="D16" s="755"/>
      <c r="E16" s="755"/>
      <c r="F16" s="91"/>
      <c r="G16" s="91"/>
      <c r="H16" s="91"/>
      <c r="I16" s="91"/>
      <c r="J16" s="91"/>
      <c r="K16" s="91"/>
    </row>
    <row r="17" spans="2:11" s="63" customFormat="1" ht="19.5" customHeight="1" x14ac:dyDescent="0.2">
      <c r="B17" s="80" t="s">
        <v>1310</v>
      </c>
      <c r="C17" s="81"/>
      <c r="D17" s="759" t="s">
        <v>1311</v>
      </c>
      <c r="E17" s="759"/>
      <c r="F17" s="760" t="s">
        <v>1312</v>
      </c>
      <c r="G17" s="760"/>
      <c r="H17" s="760"/>
      <c r="I17" s="760"/>
      <c r="J17" s="760"/>
      <c r="K17" s="760"/>
    </row>
    <row r="18" spans="2:11" s="63" customFormat="1" ht="19.5" customHeight="1" x14ac:dyDescent="0.2">
      <c r="B18" s="83"/>
      <c r="C18" s="65"/>
      <c r="D18" s="754" t="s">
        <v>1301</v>
      </c>
      <c r="E18" s="754"/>
      <c r="F18" s="84" t="s">
        <v>1302</v>
      </c>
      <c r="G18" s="85">
        <v>0</v>
      </c>
      <c r="H18" s="85">
        <v>0</v>
      </c>
      <c r="I18" s="85">
        <v>0</v>
      </c>
      <c r="J18" s="85">
        <v>34513.99</v>
      </c>
      <c r="K18" s="86">
        <v>0</v>
      </c>
    </row>
    <row r="19" spans="2:11" s="63" customFormat="1" ht="19.5" customHeight="1" x14ac:dyDescent="0.2">
      <c r="B19" s="83"/>
      <c r="C19" s="65"/>
      <c r="D19" s="754" t="s">
        <v>1307</v>
      </c>
      <c r="E19" s="754"/>
      <c r="F19" s="84" t="s">
        <v>1308</v>
      </c>
      <c r="G19" s="85">
        <v>0</v>
      </c>
      <c r="H19" s="85">
        <v>0</v>
      </c>
      <c r="I19" s="85">
        <v>1.4551915228366852E-11</v>
      </c>
      <c r="J19" s="85">
        <v>352353.98000000004</v>
      </c>
      <c r="K19" s="86">
        <v>0</v>
      </c>
    </row>
    <row r="20" spans="2:11" s="63" customFormat="1" ht="25.5" customHeight="1" x14ac:dyDescent="0.2">
      <c r="B20" s="87"/>
      <c r="C20" s="88"/>
      <c r="D20" s="753" t="s">
        <v>1313</v>
      </c>
      <c r="E20" s="753"/>
      <c r="F20" s="77" t="s">
        <v>1312</v>
      </c>
      <c r="G20" s="89">
        <v>0</v>
      </c>
      <c r="H20" s="89">
        <v>0</v>
      </c>
      <c r="I20" s="89">
        <v>1.4551915228366852E-11</v>
      </c>
      <c r="J20" s="89">
        <v>386867.97</v>
      </c>
      <c r="K20" s="90">
        <v>0</v>
      </c>
    </row>
    <row r="21" spans="2:11" s="63" customFormat="1" ht="3.75" customHeight="1" x14ac:dyDescent="0.2">
      <c r="B21" s="91"/>
      <c r="C21" s="92"/>
      <c r="D21" s="755"/>
      <c r="E21" s="755"/>
      <c r="F21" s="91"/>
      <c r="G21" s="91"/>
      <c r="H21" s="91"/>
      <c r="I21" s="91"/>
      <c r="J21" s="91"/>
      <c r="K21" s="91"/>
    </row>
    <row r="22" spans="2:11" s="63" customFormat="1" ht="20.25" customHeight="1" x14ac:dyDescent="0.2">
      <c r="B22" s="93"/>
      <c r="C22" s="756" t="s">
        <v>1314</v>
      </c>
      <c r="D22" s="756"/>
      <c r="E22" s="757"/>
      <c r="F22" s="757"/>
      <c r="G22" s="95">
        <v>0</v>
      </c>
      <c r="H22" s="95">
        <v>0</v>
      </c>
      <c r="I22" s="95">
        <v>3.637978807091713E-11</v>
      </c>
      <c r="J22" s="95">
        <v>449287.23</v>
      </c>
      <c r="K22" s="96">
        <v>0</v>
      </c>
    </row>
    <row r="23" spans="2:11" s="63" customFormat="1" ht="4.5" customHeight="1" x14ac:dyDescent="0.2"/>
    <row r="24" spans="2:11" s="63" customFormat="1" ht="19.5" customHeight="1" x14ac:dyDescent="0.2">
      <c r="B24" s="75"/>
      <c r="C24" s="753" t="s">
        <v>1315</v>
      </c>
      <c r="D24" s="753"/>
      <c r="E24" s="76"/>
    </row>
    <row r="25" spans="2:11" s="63" customFormat="1" ht="3.75" customHeight="1" x14ac:dyDescent="0.2"/>
    <row r="26" spans="2:11" s="63" customFormat="1" ht="19.5" customHeight="1" x14ac:dyDescent="0.2">
      <c r="B26" s="80" t="s">
        <v>1316</v>
      </c>
      <c r="C26" s="81"/>
      <c r="D26" s="759" t="s">
        <v>1317</v>
      </c>
      <c r="E26" s="759"/>
      <c r="F26" s="760" t="s">
        <v>1318</v>
      </c>
      <c r="G26" s="760"/>
      <c r="H26" s="760"/>
      <c r="I26" s="760"/>
      <c r="J26" s="760"/>
      <c r="K26" s="760"/>
    </row>
    <row r="27" spans="2:11" s="63" customFormat="1" ht="19.5" customHeight="1" x14ac:dyDescent="0.2">
      <c r="B27" s="83"/>
      <c r="C27" s="65"/>
      <c r="D27" s="754" t="s">
        <v>1301</v>
      </c>
      <c r="E27" s="754"/>
      <c r="F27" s="84" t="s">
        <v>1302</v>
      </c>
      <c r="G27" s="85">
        <v>0</v>
      </c>
      <c r="H27" s="85">
        <v>0</v>
      </c>
      <c r="I27" s="85">
        <v>0</v>
      </c>
      <c r="J27" s="85">
        <v>93209.33</v>
      </c>
      <c r="K27" s="86">
        <v>0</v>
      </c>
    </row>
    <row r="28" spans="2:11" s="63" customFormat="1" ht="25.5" customHeight="1" x14ac:dyDescent="0.2">
      <c r="B28" s="87"/>
      <c r="C28" s="88"/>
      <c r="D28" s="753" t="s">
        <v>1319</v>
      </c>
      <c r="E28" s="753"/>
      <c r="F28" s="77" t="s">
        <v>1318</v>
      </c>
      <c r="G28" s="89">
        <v>0</v>
      </c>
      <c r="H28" s="89">
        <v>0</v>
      </c>
      <c r="I28" s="89">
        <v>0</v>
      </c>
      <c r="J28" s="89">
        <v>93209.33</v>
      </c>
      <c r="K28" s="90">
        <v>0</v>
      </c>
    </row>
    <row r="29" spans="2:11" s="63" customFormat="1" ht="3.75" customHeight="1" x14ac:dyDescent="0.2">
      <c r="B29" s="91"/>
      <c r="C29" s="92"/>
      <c r="D29" s="755"/>
      <c r="E29" s="755"/>
      <c r="F29" s="91"/>
      <c r="G29" s="91"/>
      <c r="H29" s="91"/>
      <c r="I29" s="91"/>
      <c r="J29" s="91"/>
      <c r="K29" s="91"/>
    </row>
    <row r="30" spans="2:11" s="63" customFormat="1" ht="20.25" customHeight="1" x14ac:dyDescent="0.2">
      <c r="B30" s="93"/>
      <c r="C30" s="756" t="s">
        <v>1320</v>
      </c>
      <c r="D30" s="756"/>
      <c r="E30" s="757"/>
      <c r="F30" s="757"/>
      <c r="G30" s="95">
        <v>0</v>
      </c>
      <c r="H30" s="95">
        <v>0</v>
      </c>
      <c r="I30" s="95">
        <v>0</v>
      </c>
      <c r="J30" s="95">
        <v>93209.33</v>
      </c>
      <c r="K30" s="96">
        <v>0</v>
      </c>
    </row>
    <row r="31" spans="2:11" s="63" customFormat="1" ht="4.5" customHeight="1" x14ac:dyDescent="0.2"/>
    <row r="32" spans="2:11" s="63" customFormat="1" ht="19.5" customHeight="1" x14ac:dyDescent="0.2">
      <c r="B32" s="75"/>
      <c r="C32" s="758" t="s">
        <v>1321</v>
      </c>
      <c r="D32" s="758"/>
      <c r="E32" s="758"/>
      <c r="F32" s="758"/>
      <c r="G32" s="78">
        <v>0</v>
      </c>
      <c r="H32" s="78">
        <v>0</v>
      </c>
      <c r="I32" s="78">
        <v>7.2759576141834259E-12</v>
      </c>
      <c r="J32" s="78">
        <v>542496.55999999994</v>
      </c>
      <c r="K32" s="79">
        <v>0</v>
      </c>
    </row>
    <row r="33" spans="2:11" s="63" customFormat="1" ht="3.75" customHeight="1" x14ac:dyDescent="0.2"/>
    <row r="34" spans="2:11" s="63" customFormat="1" ht="19.5" customHeight="1" x14ac:dyDescent="0.2">
      <c r="B34" s="75"/>
      <c r="C34" s="753" t="s">
        <v>1322</v>
      </c>
      <c r="D34" s="753"/>
      <c r="E34" s="753"/>
      <c r="F34" s="753"/>
      <c r="G34" s="78">
        <v>0</v>
      </c>
      <c r="H34" s="78">
        <v>0</v>
      </c>
      <c r="I34" s="78">
        <v>7.2759576141834259E-12</v>
      </c>
      <c r="J34" s="78">
        <v>542496.55999999994</v>
      </c>
      <c r="K34" s="79">
        <v>0</v>
      </c>
    </row>
  </sheetData>
  <mergeCells count="33">
    <mergeCell ref="B1:K1"/>
    <mergeCell ref="B3:E3"/>
    <mergeCell ref="B4:E4"/>
    <mergeCell ref="C5:D5"/>
    <mergeCell ref="C7:D7"/>
    <mergeCell ref="D9:E9"/>
    <mergeCell ref="F9:K9"/>
    <mergeCell ref="D10:E10"/>
    <mergeCell ref="D11:E11"/>
    <mergeCell ref="D12:E12"/>
    <mergeCell ref="D13:E13"/>
    <mergeCell ref="F13:K13"/>
    <mergeCell ref="D14:E14"/>
    <mergeCell ref="D15:E15"/>
    <mergeCell ref="D16:E16"/>
    <mergeCell ref="D17:E17"/>
    <mergeCell ref="F17:K17"/>
    <mergeCell ref="D18:E18"/>
    <mergeCell ref="D19:E19"/>
    <mergeCell ref="D20:E20"/>
    <mergeCell ref="D21:E21"/>
    <mergeCell ref="C22:D22"/>
    <mergeCell ref="E22:F22"/>
    <mergeCell ref="C24:D24"/>
    <mergeCell ref="D26:E26"/>
    <mergeCell ref="F26:K26"/>
    <mergeCell ref="C34:F34"/>
    <mergeCell ref="D27:E27"/>
    <mergeCell ref="D28:E28"/>
    <mergeCell ref="D29:E29"/>
    <mergeCell ref="C30:D30"/>
    <mergeCell ref="E30:F30"/>
    <mergeCell ref="C32:F32"/>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workbookViewId="0">
      <selection activeCell="D38" sqref="D38"/>
    </sheetView>
  </sheetViews>
  <sheetFormatPr defaultRowHeight="12.75" x14ac:dyDescent="0.2"/>
  <cols>
    <col min="1" max="1" width="1" style="72" customWidth="1"/>
    <col min="2" max="2" width="10.7109375" style="72" customWidth="1"/>
    <col min="3" max="3" width="2.140625" style="72" customWidth="1"/>
    <col min="4" max="4" width="27.7109375" style="72" customWidth="1"/>
    <col min="5" max="8" width="14.7109375" style="72" customWidth="1"/>
    <col min="9" max="9" width="14.5703125" style="72" customWidth="1"/>
    <col min="10" max="16384" width="9.140625" style="72"/>
  </cols>
  <sheetData>
    <row r="1" spans="2:10" s="63" customFormat="1" ht="28.5" customHeight="1" x14ac:dyDescent="0.25">
      <c r="B1" s="751" t="s">
        <v>1323</v>
      </c>
      <c r="C1" s="751"/>
      <c r="D1" s="751"/>
      <c r="E1" s="751"/>
      <c r="F1" s="751"/>
      <c r="G1" s="751"/>
      <c r="H1" s="751"/>
      <c r="I1" s="751"/>
      <c r="J1" s="751"/>
    </row>
    <row r="2" spans="2:10" s="63" customFormat="1" ht="15" customHeight="1" x14ac:dyDescent="0.2"/>
    <row r="3" spans="2:10" s="63" customFormat="1" ht="27.75" customHeight="1" x14ac:dyDescent="0.2">
      <c r="B3" s="765" t="s">
        <v>1324</v>
      </c>
      <c r="C3" s="765"/>
      <c r="D3" s="64" t="s">
        <v>1294</v>
      </c>
      <c r="E3" s="64" t="s">
        <v>1276</v>
      </c>
      <c r="F3" s="64" t="s">
        <v>1277</v>
      </c>
      <c r="G3" s="64" t="s">
        <v>1278</v>
      </c>
      <c r="H3" s="64" t="s">
        <v>1279</v>
      </c>
      <c r="I3" s="64" t="s">
        <v>1280</v>
      </c>
    </row>
    <row r="4" spans="2:10" s="63" customFormat="1" ht="7.5" customHeight="1" x14ac:dyDescent="0.2">
      <c r="B4" s="762"/>
      <c r="C4" s="762"/>
      <c r="D4" s="74"/>
      <c r="E4" s="74"/>
      <c r="F4" s="74"/>
      <c r="G4" s="74"/>
      <c r="H4" s="74"/>
      <c r="I4" s="74"/>
    </row>
    <row r="5" spans="2:10" s="63" customFormat="1" ht="19.5" customHeight="1" x14ac:dyDescent="0.2">
      <c r="B5" s="75"/>
      <c r="C5" s="76"/>
      <c r="D5" s="77" t="s">
        <v>1295</v>
      </c>
      <c r="E5" s="98" t="s">
        <v>1296</v>
      </c>
      <c r="F5" s="98" t="s">
        <v>1296</v>
      </c>
      <c r="G5" s="98" t="s">
        <v>1296</v>
      </c>
      <c r="H5" s="98" t="s">
        <v>1296</v>
      </c>
      <c r="I5" s="99" t="s">
        <v>1296</v>
      </c>
    </row>
    <row r="6" spans="2:10" s="63" customFormat="1" ht="3.75" customHeight="1" x14ac:dyDescent="0.2"/>
    <row r="7" spans="2:10" s="63" customFormat="1" ht="19.5" customHeight="1" x14ac:dyDescent="0.2">
      <c r="B7" s="100" t="s">
        <v>1314</v>
      </c>
      <c r="C7" s="763"/>
      <c r="D7" s="763"/>
      <c r="E7" s="98">
        <v>0</v>
      </c>
      <c r="F7" s="98">
        <v>0</v>
      </c>
      <c r="G7" s="98">
        <v>3.637978807091713E-11</v>
      </c>
      <c r="H7" s="98">
        <v>449287.23</v>
      </c>
      <c r="I7" s="99">
        <v>0</v>
      </c>
    </row>
    <row r="8" spans="2:10" s="63" customFormat="1" ht="3" customHeight="1" x14ac:dyDescent="0.2"/>
    <row r="9" spans="2:10" s="63" customFormat="1" ht="19.5" customHeight="1" x14ac:dyDescent="0.2">
      <c r="B9" s="100" t="s">
        <v>1320</v>
      </c>
      <c r="C9" s="763"/>
      <c r="D9" s="763"/>
      <c r="E9" s="98">
        <v>0</v>
      </c>
      <c r="F9" s="98">
        <v>0</v>
      </c>
      <c r="G9" s="98">
        <v>0</v>
      </c>
      <c r="H9" s="98">
        <v>93209.33</v>
      </c>
      <c r="I9" s="99">
        <v>0</v>
      </c>
    </row>
    <row r="10" spans="2:10" s="63" customFormat="1" ht="3.75" customHeight="1" x14ac:dyDescent="0.2"/>
    <row r="11" spans="2:10" s="63" customFormat="1" ht="19.5" customHeight="1" x14ac:dyDescent="0.2">
      <c r="B11" s="764" t="s">
        <v>1321</v>
      </c>
      <c r="C11" s="764"/>
      <c r="D11" s="764"/>
      <c r="E11" s="98">
        <v>0</v>
      </c>
      <c r="F11" s="98">
        <v>0</v>
      </c>
      <c r="G11" s="98">
        <v>7.2759576141834259E-12</v>
      </c>
      <c r="H11" s="98">
        <v>542496.55999999994</v>
      </c>
      <c r="I11" s="99">
        <v>0</v>
      </c>
    </row>
    <row r="12" spans="2:10" s="63" customFormat="1" ht="3.75" customHeight="1" x14ac:dyDescent="0.2"/>
    <row r="13" spans="2:10" s="63" customFormat="1" ht="19.5" customHeight="1" x14ac:dyDescent="0.2">
      <c r="B13" s="764" t="s">
        <v>1322</v>
      </c>
      <c r="C13" s="764"/>
      <c r="D13" s="764"/>
      <c r="E13" s="98">
        <v>0</v>
      </c>
      <c r="F13" s="98">
        <v>0</v>
      </c>
      <c r="G13" s="98">
        <v>7.2759576141834259E-12</v>
      </c>
      <c r="H13" s="98">
        <v>542496.55999999994</v>
      </c>
      <c r="I13" s="99">
        <v>0</v>
      </c>
    </row>
  </sheetData>
  <mergeCells count="7">
    <mergeCell ref="B13:D13"/>
    <mergeCell ref="B1:J1"/>
    <mergeCell ref="B3:C3"/>
    <mergeCell ref="B4:C4"/>
    <mergeCell ref="C7:D7"/>
    <mergeCell ref="C9:D9"/>
    <mergeCell ref="B11:D11"/>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workbookViewId="0">
      <selection activeCell="D38" sqref="D38"/>
    </sheetView>
  </sheetViews>
  <sheetFormatPr defaultRowHeight="12.75" x14ac:dyDescent="0.2"/>
  <cols>
    <col min="1" max="1" width="1" style="72" customWidth="1"/>
    <col min="2" max="2" width="10.7109375" style="72" customWidth="1"/>
    <col min="3" max="3" width="2.140625" style="72" customWidth="1"/>
    <col min="4" max="4" width="27.7109375" style="72" customWidth="1"/>
    <col min="5" max="8" width="14.7109375" style="72" customWidth="1"/>
    <col min="9" max="9" width="15" style="72" customWidth="1"/>
    <col min="10" max="16384" width="9.140625" style="72"/>
  </cols>
  <sheetData>
    <row r="1" spans="2:9" s="63" customFormat="1" ht="28.5" customHeight="1" x14ac:dyDescent="0.25">
      <c r="B1" s="751" t="s">
        <v>1325</v>
      </c>
      <c r="C1" s="751"/>
      <c r="D1" s="751"/>
      <c r="E1" s="751"/>
      <c r="F1" s="751"/>
      <c r="G1" s="751"/>
      <c r="H1" s="751"/>
      <c r="I1" s="751"/>
    </row>
    <row r="2" spans="2:9" s="63" customFormat="1" ht="15" customHeight="1" x14ac:dyDescent="0.2"/>
    <row r="3" spans="2:9" s="63" customFormat="1" ht="27.75" customHeight="1" x14ac:dyDescent="0.2">
      <c r="B3" s="765" t="s">
        <v>1326</v>
      </c>
      <c r="C3" s="765"/>
      <c r="D3" s="64" t="s">
        <v>1294</v>
      </c>
      <c r="E3" s="64" t="s">
        <v>1276</v>
      </c>
      <c r="F3" s="64" t="s">
        <v>1277</v>
      </c>
      <c r="G3" s="64" t="s">
        <v>1278</v>
      </c>
      <c r="H3" s="64" t="s">
        <v>1279</v>
      </c>
      <c r="I3" s="64" t="s">
        <v>1280</v>
      </c>
    </row>
    <row r="4" spans="2:9" s="63" customFormat="1" ht="7.5" customHeight="1" x14ac:dyDescent="0.2">
      <c r="B4" s="762"/>
      <c r="C4" s="762"/>
      <c r="D4" s="74"/>
      <c r="E4" s="74"/>
      <c r="F4" s="74"/>
      <c r="G4" s="74"/>
      <c r="H4" s="74"/>
      <c r="I4" s="74"/>
    </row>
    <row r="5" spans="2:9" s="63" customFormat="1" ht="19.5" customHeight="1" x14ac:dyDescent="0.2">
      <c r="B5" s="75"/>
      <c r="C5" s="76"/>
      <c r="D5" s="77" t="s">
        <v>1295</v>
      </c>
      <c r="E5" s="78" t="s">
        <v>1296</v>
      </c>
      <c r="F5" s="78" t="s">
        <v>1296</v>
      </c>
      <c r="G5" s="78" t="s">
        <v>1296</v>
      </c>
      <c r="H5" s="78" t="s">
        <v>1296</v>
      </c>
      <c r="I5" s="79" t="s">
        <v>1296</v>
      </c>
    </row>
    <row r="6" spans="2:9" s="63" customFormat="1" ht="3.75" customHeight="1" x14ac:dyDescent="0.2"/>
    <row r="7" spans="2:9" s="63" customFormat="1" ht="19.5" customHeight="1" x14ac:dyDescent="0.2">
      <c r="B7" s="101" t="s">
        <v>1327</v>
      </c>
      <c r="C7" s="76"/>
      <c r="D7" s="77" t="s">
        <v>1328</v>
      </c>
      <c r="E7" s="78" t="s">
        <v>1296</v>
      </c>
      <c r="F7" s="78" t="s">
        <v>1296</v>
      </c>
      <c r="G7" s="78" t="s">
        <v>1296</v>
      </c>
      <c r="H7" s="78" t="s">
        <v>1296</v>
      </c>
      <c r="I7" s="79" t="s">
        <v>1296</v>
      </c>
    </row>
    <row r="8" spans="2:9" s="63" customFormat="1" ht="3.75" customHeight="1" x14ac:dyDescent="0.2">
      <c r="B8" s="81"/>
      <c r="C8" s="102"/>
      <c r="D8" s="81"/>
      <c r="E8" s="81"/>
      <c r="F8" s="81"/>
      <c r="G8" s="81"/>
      <c r="H8" s="81"/>
      <c r="I8" s="81"/>
    </row>
    <row r="9" spans="2:9" s="63" customFormat="1" ht="19.5" customHeight="1" x14ac:dyDescent="0.2">
      <c r="B9" s="101" t="s">
        <v>1329</v>
      </c>
      <c r="C9" s="76"/>
      <c r="D9" s="77" t="s">
        <v>1330</v>
      </c>
      <c r="E9" s="78">
        <v>0</v>
      </c>
      <c r="F9" s="78">
        <v>0</v>
      </c>
      <c r="G9" s="78">
        <v>0</v>
      </c>
      <c r="H9" s="78">
        <v>187523.32</v>
      </c>
      <c r="I9" s="79">
        <v>0</v>
      </c>
    </row>
    <row r="10" spans="2:9" s="63" customFormat="1" ht="3.75" customHeight="1" x14ac:dyDescent="0.2">
      <c r="B10" s="81"/>
      <c r="C10" s="102"/>
      <c r="D10" s="81"/>
      <c r="E10" s="81"/>
      <c r="F10" s="81"/>
      <c r="G10" s="81"/>
      <c r="H10" s="81"/>
      <c r="I10" s="81"/>
    </row>
    <row r="11" spans="2:9" s="63" customFormat="1" ht="19.5" customHeight="1" x14ac:dyDescent="0.2">
      <c r="B11" s="101" t="s">
        <v>1331</v>
      </c>
      <c r="C11" s="76"/>
      <c r="D11" s="77" t="s">
        <v>1332</v>
      </c>
      <c r="E11" s="78">
        <v>0</v>
      </c>
      <c r="F11" s="78">
        <v>0</v>
      </c>
      <c r="G11" s="78">
        <v>1.4551915228366852E-11</v>
      </c>
      <c r="H11" s="78">
        <v>354973.24</v>
      </c>
      <c r="I11" s="79">
        <v>0</v>
      </c>
    </row>
    <row r="12" spans="2:9" s="63" customFormat="1" ht="3.75" customHeight="1" x14ac:dyDescent="0.2">
      <c r="B12" s="81"/>
      <c r="C12" s="102"/>
      <c r="D12" s="81"/>
      <c r="E12" s="81"/>
      <c r="F12" s="81"/>
      <c r="G12" s="81"/>
      <c r="H12" s="81"/>
      <c r="I12" s="81"/>
    </row>
    <row r="13" spans="2:9" s="63" customFormat="1" ht="19.5" customHeight="1" x14ac:dyDescent="0.2">
      <c r="B13" s="101" t="s">
        <v>1333</v>
      </c>
      <c r="C13" s="76"/>
      <c r="D13" s="77" t="s">
        <v>1334</v>
      </c>
      <c r="E13" s="78" t="s">
        <v>1296</v>
      </c>
      <c r="F13" s="78" t="s">
        <v>1296</v>
      </c>
      <c r="G13" s="78" t="s">
        <v>1296</v>
      </c>
      <c r="H13" s="78" t="s">
        <v>1296</v>
      </c>
      <c r="I13" s="79" t="s">
        <v>1296</v>
      </c>
    </row>
    <row r="14" spans="2:9" s="63" customFormat="1" ht="3.75" customHeight="1" x14ac:dyDescent="0.2">
      <c r="B14" s="81"/>
      <c r="C14" s="102"/>
      <c r="D14" s="81"/>
      <c r="E14" s="81"/>
      <c r="F14" s="81"/>
      <c r="G14" s="81"/>
      <c r="H14" s="81"/>
      <c r="I14" s="81"/>
    </row>
    <row r="15" spans="2:9" s="63" customFormat="1" ht="19.5" customHeight="1" x14ac:dyDescent="0.2">
      <c r="B15" s="101" t="s">
        <v>1335</v>
      </c>
      <c r="C15" s="76"/>
      <c r="D15" s="77" t="s">
        <v>1336</v>
      </c>
      <c r="E15" s="78" t="s">
        <v>1296</v>
      </c>
      <c r="F15" s="78" t="s">
        <v>1296</v>
      </c>
      <c r="G15" s="78" t="s">
        <v>1296</v>
      </c>
      <c r="H15" s="78" t="s">
        <v>1296</v>
      </c>
      <c r="I15" s="79" t="s">
        <v>1296</v>
      </c>
    </row>
    <row r="16" spans="2:9" s="63" customFormat="1" ht="3.75" customHeight="1" x14ac:dyDescent="0.2">
      <c r="B16" s="81"/>
      <c r="C16" s="102"/>
      <c r="D16" s="81"/>
      <c r="E16" s="81"/>
      <c r="F16" s="81"/>
      <c r="G16" s="81"/>
      <c r="H16" s="81"/>
      <c r="I16" s="81"/>
    </row>
    <row r="17" spans="2:9" s="63" customFormat="1" ht="19.5" customHeight="1" x14ac:dyDescent="0.2">
      <c r="B17" s="764" t="s">
        <v>1337</v>
      </c>
      <c r="C17" s="764"/>
      <c r="D17" s="764"/>
      <c r="E17" s="78">
        <v>0</v>
      </c>
      <c r="F17" s="78">
        <v>0</v>
      </c>
      <c r="G17" s="78">
        <v>7.2759576141834259E-12</v>
      </c>
      <c r="H17" s="78">
        <v>542496.55999999994</v>
      </c>
      <c r="I17" s="79">
        <v>0</v>
      </c>
    </row>
    <row r="18" spans="2:9" s="63" customFormat="1" ht="3.75" customHeight="1" x14ac:dyDescent="0.2"/>
    <row r="19" spans="2:9" s="63" customFormat="1" ht="19.5" customHeight="1" x14ac:dyDescent="0.2">
      <c r="B19" s="764" t="s">
        <v>1322</v>
      </c>
      <c r="C19" s="764"/>
      <c r="D19" s="764"/>
      <c r="E19" s="78">
        <v>0</v>
      </c>
      <c r="F19" s="78">
        <v>0</v>
      </c>
      <c r="G19" s="78">
        <v>7.2759576141834259E-12</v>
      </c>
      <c r="H19" s="78">
        <v>542496.55999999994</v>
      </c>
      <c r="I19" s="79">
        <v>0</v>
      </c>
    </row>
  </sheetData>
  <mergeCells count="5">
    <mergeCell ref="B1:I1"/>
    <mergeCell ref="B3:C3"/>
    <mergeCell ref="B4:C4"/>
    <mergeCell ref="B17:D17"/>
    <mergeCell ref="B19:D19"/>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1"/>
  <sheetViews>
    <sheetView workbookViewId="0">
      <selection activeCell="D38" sqref="D38"/>
    </sheetView>
  </sheetViews>
  <sheetFormatPr defaultRowHeight="12.75" x14ac:dyDescent="0.2"/>
  <cols>
    <col min="1" max="1" width="1" style="72" customWidth="1"/>
    <col min="2" max="2" width="9.28515625" style="72" customWidth="1"/>
    <col min="3" max="3" width="49.28515625" style="72" customWidth="1"/>
    <col min="4" max="8" width="16.42578125" style="72" customWidth="1"/>
    <col min="9" max="16384" width="9.140625" style="72"/>
  </cols>
  <sheetData>
    <row r="1" spans="2:8" s="63" customFormat="1" ht="37.5" customHeight="1" x14ac:dyDescent="0.2">
      <c r="B1" s="769" t="s">
        <v>1338</v>
      </c>
      <c r="C1" s="769"/>
      <c r="D1" s="769"/>
      <c r="E1" s="769"/>
      <c r="F1" s="769"/>
      <c r="G1" s="769"/>
      <c r="H1" s="769"/>
    </row>
    <row r="2" spans="2:8" s="63" customFormat="1" ht="22.9" customHeight="1" x14ac:dyDescent="0.2"/>
    <row r="3" spans="2:8" s="63" customFormat="1" ht="11.25" customHeight="1" x14ac:dyDescent="0.2">
      <c r="B3" s="768" t="s">
        <v>1339</v>
      </c>
      <c r="C3" s="768"/>
      <c r="D3" s="768"/>
      <c r="E3" s="768"/>
      <c r="F3" s="768"/>
      <c r="G3" s="768"/>
      <c r="H3" s="768"/>
    </row>
    <row r="4" spans="2:8" s="63" customFormat="1" ht="3" customHeight="1" x14ac:dyDescent="0.2"/>
    <row r="5" spans="2:8" s="63" customFormat="1" ht="11.25" customHeight="1" x14ac:dyDescent="0.2">
      <c r="B5" s="768" t="s">
        <v>1340</v>
      </c>
      <c r="C5" s="768"/>
      <c r="D5" s="768"/>
      <c r="E5" s="768"/>
      <c r="F5" s="768"/>
      <c r="G5" s="768"/>
      <c r="H5" s="768"/>
    </row>
    <row r="6" spans="2:8" s="63" customFormat="1" ht="3" customHeight="1" x14ac:dyDescent="0.2"/>
    <row r="7" spans="2:8" s="63" customFormat="1" ht="11.25" customHeight="1" x14ac:dyDescent="0.2">
      <c r="B7" s="768" t="s">
        <v>1341</v>
      </c>
      <c r="C7" s="768"/>
      <c r="D7" s="768"/>
      <c r="E7" s="768"/>
      <c r="F7" s="768"/>
      <c r="G7" s="768"/>
      <c r="H7" s="768"/>
    </row>
    <row r="8" spans="2:8" s="63" customFormat="1" ht="3" customHeight="1" x14ac:dyDescent="0.2"/>
    <row r="9" spans="2:8" s="63" customFormat="1" ht="27.75" customHeight="1" x14ac:dyDescent="0.2">
      <c r="B9" s="103" t="s">
        <v>1274</v>
      </c>
      <c r="C9" s="103" t="s">
        <v>1275</v>
      </c>
      <c r="D9" s="103" t="s">
        <v>1276</v>
      </c>
      <c r="E9" s="103" t="s">
        <v>1277</v>
      </c>
      <c r="F9" s="103" t="s">
        <v>1278</v>
      </c>
      <c r="G9" s="103" t="s">
        <v>1279</v>
      </c>
      <c r="H9" s="103" t="s">
        <v>1280</v>
      </c>
    </row>
    <row r="10" spans="2:8" s="63" customFormat="1" ht="3" customHeight="1" x14ac:dyDescent="0.2">
      <c r="B10" s="74"/>
      <c r="C10" s="74"/>
      <c r="D10" s="74"/>
      <c r="E10" s="74"/>
      <c r="F10" s="74"/>
      <c r="G10" s="74"/>
      <c r="H10" s="74"/>
    </row>
    <row r="11" spans="2:8" s="63" customFormat="1" ht="19.5" customHeight="1" x14ac:dyDescent="0.2">
      <c r="B11" s="104">
        <v>128</v>
      </c>
      <c r="C11" s="105" t="s">
        <v>1342</v>
      </c>
      <c r="D11" s="106">
        <v>0</v>
      </c>
      <c r="E11" s="106">
        <v>0</v>
      </c>
      <c r="F11" s="106">
        <v>-15000</v>
      </c>
      <c r="G11" s="106">
        <v>0</v>
      </c>
      <c r="H11" s="107">
        <v>0</v>
      </c>
    </row>
    <row r="12" spans="2:8" s="63" customFormat="1" ht="19.5" customHeight="1" x14ac:dyDescent="0.2">
      <c r="B12" s="104">
        <v>144</v>
      </c>
      <c r="C12" s="105" t="s">
        <v>1343</v>
      </c>
      <c r="D12" s="106">
        <v>0</v>
      </c>
      <c r="E12" s="106">
        <v>0</v>
      </c>
      <c r="F12" s="106">
        <v>-7000</v>
      </c>
      <c r="G12" s="106">
        <v>7000</v>
      </c>
      <c r="H12" s="107">
        <v>0</v>
      </c>
    </row>
    <row r="13" spans="2:8" s="63" customFormat="1" ht="11.25" customHeight="1" x14ac:dyDescent="0.2">
      <c r="B13" s="104">
        <v>10125</v>
      </c>
      <c r="C13" s="105" t="s">
        <v>1344</v>
      </c>
      <c r="D13" s="106">
        <v>0</v>
      </c>
      <c r="E13" s="106">
        <v>0</v>
      </c>
      <c r="F13" s="106">
        <v>-15000</v>
      </c>
      <c r="G13" s="106">
        <v>15000</v>
      </c>
      <c r="H13" s="107">
        <v>0</v>
      </c>
    </row>
    <row r="14" spans="2:8" s="63" customFormat="1" ht="19.5" customHeight="1" x14ac:dyDescent="0.2">
      <c r="B14" s="104">
        <v>10136</v>
      </c>
      <c r="C14" s="105" t="s">
        <v>1342</v>
      </c>
      <c r="D14" s="106">
        <v>0</v>
      </c>
      <c r="E14" s="106">
        <v>0</v>
      </c>
      <c r="F14" s="106">
        <v>0</v>
      </c>
      <c r="G14" s="106">
        <v>15000</v>
      </c>
      <c r="H14" s="107">
        <v>0</v>
      </c>
    </row>
    <row r="15" spans="2:8" s="63" customFormat="1" ht="19.5" customHeight="1" x14ac:dyDescent="0.2">
      <c r="B15" s="104">
        <v>10365</v>
      </c>
      <c r="C15" s="105" t="s">
        <v>1343</v>
      </c>
      <c r="D15" s="106">
        <v>0</v>
      </c>
      <c r="E15" s="106">
        <v>0</v>
      </c>
      <c r="F15" s="106">
        <v>-8000</v>
      </c>
      <c r="G15" s="106">
        <v>8000</v>
      </c>
      <c r="H15" s="107">
        <v>0</v>
      </c>
    </row>
    <row r="16" spans="2:8" s="63" customFormat="1" ht="27.75" customHeight="1" x14ac:dyDescent="0.2">
      <c r="B16" s="104">
        <v>10366</v>
      </c>
      <c r="C16" s="105" t="s">
        <v>1345</v>
      </c>
      <c r="D16" s="106">
        <v>0</v>
      </c>
      <c r="E16" s="106">
        <v>0</v>
      </c>
      <c r="F16" s="106">
        <v>-14800</v>
      </c>
      <c r="G16" s="106">
        <v>14800</v>
      </c>
      <c r="H16" s="107">
        <v>0</v>
      </c>
    </row>
    <row r="17" spans="2:8" s="63" customFormat="1" ht="3" customHeight="1" x14ac:dyDescent="0.2"/>
    <row r="18" spans="2:8" s="63" customFormat="1" ht="11.25" customHeight="1" x14ac:dyDescent="0.2">
      <c r="B18" s="764" t="s">
        <v>1346</v>
      </c>
      <c r="C18" s="764"/>
      <c r="D18" s="78">
        <v>0</v>
      </c>
      <c r="E18" s="78">
        <v>0</v>
      </c>
      <c r="F18" s="78">
        <v>-59800</v>
      </c>
      <c r="G18" s="78">
        <v>59800</v>
      </c>
      <c r="H18" s="79">
        <v>0</v>
      </c>
    </row>
    <row r="19" spans="2:8" s="63" customFormat="1" ht="3" customHeight="1" x14ac:dyDescent="0.2"/>
    <row r="20" spans="2:8" s="63" customFormat="1" ht="11.25" customHeight="1" x14ac:dyDescent="0.2">
      <c r="B20" s="768" t="s">
        <v>1347</v>
      </c>
      <c r="C20" s="768"/>
      <c r="D20" s="768"/>
      <c r="E20" s="768"/>
      <c r="F20" s="768"/>
      <c r="G20" s="768"/>
      <c r="H20" s="768"/>
    </row>
    <row r="21" spans="2:8" s="63" customFormat="1" ht="3" customHeight="1" x14ac:dyDescent="0.2"/>
    <row r="22" spans="2:8" s="63" customFormat="1" ht="27.75" customHeight="1" x14ac:dyDescent="0.2">
      <c r="B22" s="103" t="s">
        <v>1274</v>
      </c>
      <c r="C22" s="103" t="s">
        <v>1275</v>
      </c>
      <c r="D22" s="103" t="s">
        <v>1276</v>
      </c>
      <c r="E22" s="103" t="s">
        <v>1277</v>
      </c>
      <c r="F22" s="103" t="s">
        <v>1278</v>
      </c>
      <c r="G22" s="103" t="s">
        <v>1279</v>
      </c>
      <c r="H22" s="103" t="s">
        <v>1280</v>
      </c>
    </row>
    <row r="23" spans="2:8" s="63" customFormat="1" ht="3" customHeight="1" x14ac:dyDescent="0.2">
      <c r="B23" s="74"/>
      <c r="C23" s="74"/>
      <c r="D23" s="74"/>
      <c r="E23" s="74"/>
      <c r="F23" s="74"/>
      <c r="G23" s="74"/>
      <c r="H23" s="74"/>
    </row>
    <row r="24" spans="2:8" s="63" customFormat="1" ht="19.5" customHeight="1" x14ac:dyDescent="0.2">
      <c r="B24" s="104">
        <v>289</v>
      </c>
      <c r="C24" s="108" t="s">
        <v>1348</v>
      </c>
      <c r="D24" s="106">
        <v>0</v>
      </c>
      <c r="E24" s="106">
        <v>0</v>
      </c>
      <c r="F24" s="106">
        <v>15000</v>
      </c>
      <c r="G24" s="106">
        <v>0</v>
      </c>
      <c r="H24" s="107">
        <v>0</v>
      </c>
    </row>
    <row r="25" spans="2:8" s="63" customFormat="1" ht="19.5" customHeight="1" x14ac:dyDescent="0.2">
      <c r="B25" s="104">
        <v>290</v>
      </c>
      <c r="C25" s="108" t="s">
        <v>1349</v>
      </c>
      <c r="D25" s="106">
        <v>0</v>
      </c>
      <c r="E25" s="106">
        <v>0</v>
      </c>
      <c r="F25" s="106">
        <v>7000</v>
      </c>
      <c r="G25" s="106">
        <v>0</v>
      </c>
      <c r="H25" s="107">
        <v>0</v>
      </c>
    </row>
    <row r="26" spans="2:8" s="63" customFormat="1" ht="27.75" customHeight="1" x14ac:dyDescent="0.2">
      <c r="B26" s="104">
        <v>291</v>
      </c>
      <c r="C26" s="108" t="s">
        <v>1350</v>
      </c>
      <c r="D26" s="106">
        <v>0</v>
      </c>
      <c r="E26" s="106">
        <v>0</v>
      </c>
      <c r="F26" s="106">
        <v>22800</v>
      </c>
      <c r="G26" s="106">
        <v>0</v>
      </c>
      <c r="H26" s="107">
        <v>0</v>
      </c>
    </row>
    <row r="27" spans="2:8" s="63" customFormat="1" ht="19.5" customHeight="1" x14ac:dyDescent="0.2">
      <c r="B27" s="104">
        <v>91011</v>
      </c>
      <c r="C27" s="108" t="s">
        <v>1351</v>
      </c>
      <c r="D27" s="106">
        <v>0</v>
      </c>
      <c r="E27" s="106">
        <v>0</v>
      </c>
      <c r="F27" s="106">
        <v>15000</v>
      </c>
      <c r="G27" s="106">
        <v>0</v>
      </c>
      <c r="H27" s="107">
        <v>0</v>
      </c>
    </row>
    <row r="28" spans="2:8" s="63" customFormat="1" ht="3" customHeight="1" x14ac:dyDescent="0.2"/>
    <row r="29" spans="2:8" s="63" customFormat="1" ht="11.25" customHeight="1" x14ac:dyDescent="0.2">
      <c r="B29" s="764" t="s">
        <v>1352</v>
      </c>
      <c r="C29" s="764"/>
      <c r="D29" s="78">
        <v>0</v>
      </c>
      <c r="E29" s="78">
        <v>0</v>
      </c>
      <c r="F29" s="78">
        <v>59800</v>
      </c>
      <c r="G29" s="78">
        <v>0</v>
      </c>
      <c r="H29" s="79">
        <v>0</v>
      </c>
    </row>
    <row r="30" spans="2:8" s="63" customFormat="1" ht="3" customHeight="1" x14ac:dyDescent="0.2"/>
    <row r="31" spans="2:8" s="63" customFormat="1" ht="11.25" customHeight="1" x14ac:dyDescent="0.2">
      <c r="B31" s="764" t="s">
        <v>1353</v>
      </c>
      <c r="C31" s="764"/>
      <c r="D31" s="78">
        <v>0</v>
      </c>
      <c r="E31" s="78">
        <v>0</v>
      </c>
      <c r="F31" s="78">
        <v>0</v>
      </c>
      <c r="G31" s="78">
        <v>59800</v>
      </c>
      <c r="H31" s="79">
        <v>0</v>
      </c>
    </row>
    <row r="32" spans="2:8" s="63" customFormat="1" ht="3" customHeight="1" x14ac:dyDescent="0.2"/>
    <row r="33" spans="2:8" s="63" customFormat="1" ht="11.25" customHeight="1" x14ac:dyDescent="0.2">
      <c r="B33" s="764" t="s">
        <v>1354</v>
      </c>
      <c r="C33" s="764"/>
      <c r="D33" s="78">
        <v>0</v>
      </c>
      <c r="E33" s="78">
        <v>0</v>
      </c>
      <c r="F33" s="78">
        <v>0</v>
      </c>
      <c r="G33" s="78">
        <v>59800</v>
      </c>
      <c r="H33" s="79">
        <v>0</v>
      </c>
    </row>
    <row r="34" spans="2:8" s="63" customFormat="1" ht="7.5" customHeight="1" x14ac:dyDescent="0.2"/>
    <row r="35" spans="2:8" s="63" customFormat="1" ht="11.25" customHeight="1" x14ac:dyDescent="0.2">
      <c r="B35" s="768" t="s">
        <v>1355</v>
      </c>
      <c r="C35" s="768"/>
      <c r="D35" s="768"/>
      <c r="E35" s="768"/>
      <c r="F35" s="768"/>
      <c r="G35" s="768"/>
      <c r="H35" s="768"/>
    </row>
    <row r="36" spans="2:8" s="63" customFormat="1" ht="3" customHeight="1" x14ac:dyDescent="0.2"/>
    <row r="37" spans="2:8" s="63" customFormat="1" ht="11.25" customHeight="1" x14ac:dyDescent="0.2">
      <c r="B37" s="768" t="s">
        <v>1356</v>
      </c>
      <c r="C37" s="768"/>
      <c r="D37" s="768"/>
      <c r="E37" s="768"/>
      <c r="F37" s="768"/>
      <c r="G37" s="768"/>
      <c r="H37" s="768"/>
    </row>
    <row r="38" spans="2:8" s="63" customFormat="1" ht="3" customHeight="1" x14ac:dyDescent="0.2"/>
    <row r="39" spans="2:8" s="63" customFormat="1" ht="11.25" customHeight="1" x14ac:dyDescent="0.2">
      <c r="B39" s="768" t="s">
        <v>1357</v>
      </c>
      <c r="C39" s="768"/>
      <c r="D39" s="768"/>
      <c r="E39" s="768"/>
      <c r="F39" s="768"/>
      <c r="G39" s="768"/>
      <c r="H39" s="768"/>
    </row>
    <row r="40" spans="2:8" s="63" customFormat="1" ht="3" customHeight="1" x14ac:dyDescent="0.2"/>
    <row r="41" spans="2:8" s="63" customFormat="1" ht="27.75" customHeight="1" x14ac:dyDescent="0.2">
      <c r="B41" s="103" t="s">
        <v>1274</v>
      </c>
      <c r="C41" s="103" t="s">
        <v>1275</v>
      </c>
      <c r="D41" s="103" t="s">
        <v>1276</v>
      </c>
      <c r="E41" s="103" t="s">
        <v>1277</v>
      </c>
      <c r="F41" s="103" t="s">
        <v>1278</v>
      </c>
      <c r="G41" s="103" t="s">
        <v>1279</v>
      </c>
      <c r="H41" s="103" t="s">
        <v>1280</v>
      </c>
    </row>
    <row r="42" spans="2:8" s="63" customFormat="1" ht="3" customHeight="1" x14ac:dyDescent="0.2">
      <c r="B42" s="74"/>
      <c r="C42" s="74"/>
      <c r="D42" s="74"/>
      <c r="E42" s="74"/>
      <c r="F42" s="74"/>
      <c r="G42" s="74"/>
      <c r="H42" s="74"/>
    </row>
    <row r="43" spans="2:8" s="63" customFormat="1" ht="11.25" customHeight="1" x14ac:dyDescent="0.2">
      <c r="B43" s="104">
        <v>157</v>
      </c>
      <c r="C43" s="105" t="s">
        <v>1358</v>
      </c>
      <c r="D43" s="106">
        <v>0</v>
      </c>
      <c r="E43" s="106">
        <v>0</v>
      </c>
      <c r="F43" s="106">
        <v>-382.59</v>
      </c>
      <c r="G43" s="106">
        <v>2459.69</v>
      </c>
      <c r="H43" s="107">
        <v>0</v>
      </c>
    </row>
    <row r="44" spans="2:8" s="63" customFormat="1" ht="11.25" customHeight="1" x14ac:dyDescent="0.2">
      <c r="B44" s="104">
        <v>234</v>
      </c>
      <c r="C44" s="105" t="s">
        <v>1359</v>
      </c>
      <c r="D44" s="106">
        <v>0</v>
      </c>
      <c r="E44" s="106">
        <v>0</v>
      </c>
      <c r="F44" s="106">
        <v>-159.57</v>
      </c>
      <c r="G44" s="106">
        <v>159.57</v>
      </c>
      <c r="H44" s="107">
        <v>0</v>
      </c>
    </row>
    <row r="45" spans="2:8" s="63" customFormat="1" ht="11.25" customHeight="1" x14ac:dyDescent="0.2">
      <c r="B45" s="104">
        <v>267</v>
      </c>
      <c r="C45" s="105" t="s">
        <v>1358</v>
      </c>
      <c r="D45" s="106">
        <v>0</v>
      </c>
      <c r="E45" s="106">
        <v>0</v>
      </c>
      <c r="F45" s="106">
        <v>-2077.1</v>
      </c>
      <c r="G45" s="106">
        <v>0</v>
      </c>
      <c r="H45" s="107">
        <v>0</v>
      </c>
    </row>
    <row r="46" spans="2:8" s="63" customFormat="1" ht="3" customHeight="1" x14ac:dyDescent="0.2"/>
    <row r="47" spans="2:8" s="63" customFormat="1" ht="11.25" customHeight="1" x14ac:dyDescent="0.2">
      <c r="B47" s="764" t="s">
        <v>1360</v>
      </c>
      <c r="C47" s="764"/>
      <c r="D47" s="78">
        <v>0</v>
      </c>
      <c r="E47" s="78">
        <v>0</v>
      </c>
      <c r="F47" s="78">
        <v>-2619.2599999999998</v>
      </c>
      <c r="G47" s="78">
        <v>2619.2600000000002</v>
      </c>
      <c r="H47" s="79">
        <v>0</v>
      </c>
    </row>
    <row r="48" spans="2:8" s="63" customFormat="1" ht="3" customHeight="1" x14ac:dyDescent="0.2"/>
    <row r="49" spans="2:8" s="63" customFormat="1" ht="11.25" customHeight="1" x14ac:dyDescent="0.2">
      <c r="B49" s="768" t="s">
        <v>1361</v>
      </c>
      <c r="C49" s="768"/>
      <c r="D49" s="768"/>
      <c r="E49" s="768"/>
      <c r="F49" s="768"/>
      <c r="G49" s="768"/>
      <c r="H49" s="768"/>
    </row>
    <row r="50" spans="2:8" s="63" customFormat="1" ht="3" customHeight="1" x14ac:dyDescent="0.2"/>
    <row r="51" spans="2:8" s="63" customFormat="1" ht="27.75" customHeight="1" x14ac:dyDescent="0.2">
      <c r="B51" s="103" t="s">
        <v>1274</v>
      </c>
      <c r="C51" s="103" t="s">
        <v>1275</v>
      </c>
      <c r="D51" s="103" t="s">
        <v>1276</v>
      </c>
      <c r="E51" s="103" t="s">
        <v>1277</v>
      </c>
      <c r="F51" s="103" t="s">
        <v>1278</v>
      </c>
      <c r="G51" s="103" t="s">
        <v>1279</v>
      </c>
      <c r="H51" s="103" t="s">
        <v>1280</v>
      </c>
    </row>
    <row r="52" spans="2:8" s="63" customFormat="1" ht="3" customHeight="1" x14ac:dyDescent="0.2">
      <c r="B52" s="74"/>
      <c r="C52" s="74"/>
      <c r="D52" s="74"/>
      <c r="E52" s="74"/>
      <c r="F52" s="74"/>
      <c r="G52" s="74"/>
      <c r="H52" s="74"/>
    </row>
    <row r="53" spans="2:8" s="63" customFormat="1" ht="19.5" customHeight="1" x14ac:dyDescent="0.2">
      <c r="B53" s="104">
        <v>258</v>
      </c>
      <c r="C53" s="108" t="s">
        <v>1362</v>
      </c>
      <c r="D53" s="106">
        <v>0</v>
      </c>
      <c r="E53" s="106">
        <v>0</v>
      </c>
      <c r="F53" s="106">
        <v>2077.1</v>
      </c>
      <c r="G53" s="106">
        <v>0</v>
      </c>
      <c r="H53" s="107">
        <v>0</v>
      </c>
    </row>
    <row r="54" spans="2:8" s="63" customFormat="1" ht="19.5" customHeight="1" x14ac:dyDescent="0.2">
      <c r="B54" s="104">
        <v>295</v>
      </c>
      <c r="C54" s="108" t="s">
        <v>1363</v>
      </c>
      <c r="D54" s="106">
        <v>0</v>
      </c>
      <c r="E54" s="106">
        <v>0</v>
      </c>
      <c r="F54" s="106">
        <v>382.59</v>
      </c>
      <c r="G54" s="106">
        <v>0</v>
      </c>
      <c r="H54" s="107">
        <v>0</v>
      </c>
    </row>
    <row r="55" spans="2:8" s="63" customFormat="1" ht="27.75" customHeight="1" x14ac:dyDescent="0.2">
      <c r="B55" s="104">
        <v>296</v>
      </c>
      <c r="C55" s="108" t="s">
        <v>1364</v>
      </c>
      <c r="D55" s="106">
        <v>0</v>
      </c>
      <c r="E55" s="106">
        <v>0</v>
      </c>
      <c r="F55" s="106">
        <v>159.57</v>
      </c>
      <c r="G55" s="106">
        <v>0</v>
      </c>
      <c r="H55" s="107">
        <v>0</v>
      </c>
    </row>
    <row r="56" spans="2:8" s="63" customFormat="1" ht="3" customHeight="1" x14ac:dyDescent="0.2"/>
    <row r="57" spans="2:8" s="63" customFormat="1" ht="11.25" customHeight="1" x14ac:dyDescent="0.2">
      <c r="B57" s="764" t="s">
        <v>1365</v>
      </c>
      <c r="C57" s="764"/>
      <c r="D57" s="78">
        <v>0</v>
      </c>
      <c r="E57" s="78">
        <v>0</v>
      </c>
      <c r="F57" s="78">
        <v>2619.2600000000002</v>
      </c>
      <c r="G57" s="78">
        <v>0</v>
      </c>
      <c r="H57" s="79">
        <v>0</v>
      </c>
    </row>
    <row r="58" spans="2:8" s="63" customFormat="1" ht="3" customHeight="1" x14ac:dyDescent="0.2"/>
    <row r="59" spans="2:8" s="63" customFormat="1" ht="11.25" customHeight="1" x14ac:dyDescent="0.2">
      <c r="B59" s="764" t="s">
        <v>1366</v>
      </c>
      <c r="C59" s="764"/>
      <c r="D59" s="78">
        <v>0</v>
      </c>
      <c r="E59" s="78">
        <v>0</v>
      </c>
      <c r="F59" s="78">
        <v>1.1368683772161603E-13</v>
      </c>
      <c r="G59" s="78">
        <v>2619.2600000000002</v>
      </c>
      <c r="H59" s="79">
        <v>0</v>
      </c>
    </row>
    <row r="60" spans="2:8" s="63" customFormat="1" ht="3" customHeight="1" x14ac:dyDescent="0.2"/>
    <row r="61" spans="2:8" s="63" customFormat="1" ht="11.25" customHeight="1" x14ac:dyDescent="0.2">
      <c r="B61" s="764" t="s">
        <v>1367</v>
      </c>
      <c r="C61" s="764"/>
      <c r="D61" s="78">
        <v>0</v>
      </c>
      <c r="E61" s="78">
        <v>0</v>
      </c>
      <c r="F61" s="78">
        <v>1.1368683772161603E-13</v>
      </c>
      <c r="G61" s="78">
        <v>2619.2600000000002</v>
      </c>
      <c r="H61" s="79">
        <v>0</v>
      </c>
    </row>
    <row r="62" spans="2:8" s="63" customFormat="1" ht="7.5" customHeight="1" x14ac:dyDescent="0.2"/>
    <row r="63" spans="2:8" s="63" customFormat="1" ht="11.25" customHeight="1" x14ac:dyDescent="0.2">
      <c r="B63" s="768" t="s">
        <v>1368</v>
      </c>
      <c r="C63" s="768"/>
      <c r="D63" s="768"/>
      <c r="E63" s="768"/>
      <c r="F63" s="768"/>
      <c r="G63" s="768"/>
      <c r="H63" s="768"/>
    </row>
    <row r="64" spans="2:8" s="63" customFormat="1" ht="3" customHeight="1" x14ac:dyDescent="0.2"/>
    <row r="65" spans="2:8" s="63" customFormat="1" ht="11.25" customHeight="1" x14ac:dyDescent="0.2">
      <c r="B65" s="768" t="s">
        <v>1340</v>
      </c>
      <c r="C65" s="768"/>
      <c r="D65" s="768"/>
      <c r="E65" s="768"/>
      <c r="F65" s="768"/>
      <c r="G65" s="768"/>
      <c r="H65" s="768"/>
    </row>
    <row r="66" spans="2:8" s="63" customFormat="1" ht="3" customHeight="1" x14ac:dyDescent="0.2"/>
    <row r="67" spans="2:8" s="63" customFormat="1" ht="11.25" customHeight="1" x14ac:dyDescent="0.2">
      <c r="B67" s="768" t="s">
        <v>1369</v>
      </c>
      <c r="C67" s="768"/>
      <c r="D67" s="768"/>
      <c r="E67" s="768"/>
      <c r="F67" s="768"/>
      <c r="G67" s="768"/>
      <c r="H67" s="768"/>
    </row>
    <row r="68" spans="2:8" s="63" customFormat="1" ht="3" customHeight="1" x14ac:dyDescent="0.2"/>
    <row r="69" spans="2:8" s="63" customFormat="1" ht="27.75" customHeight="1" x14ac:dyDescent="0.2">
      <c r="B69" s="103" t="s">
        <v>1274</v>
      </c>
      <c r="C69" s="103" t="s">
        <v>1275</v>
      </c>
      <c r="D69" s="103" t="s">
        <v>1276</v>
      </c>
      <c r="E69" s="103" t="s">
        <v>1277</v>
      </c>
      <c r="F69" s="103" t="s">
        <v>1278</v>
      </c>
      <c r="G69" s="103" t="s">
        <v>1279</v>
      </c>
      <c r="H69" s="103" t="s">
        <v>1280</v>
      </c>
    </row>
    <row r="70" spans="2:8" s="63" customFormat="1" ht="3" customHeight="1" x14ac:dyDescent="0.2">
      <c r="B70" s="74"/>
      <c r="C70" s="74"/>
      <c r="D70" s="74"/>
      <c r="E70" s="74"/>
      <c r="F70" s="74"/>
      <c r="G70" s="74"/>
      <c r="H70" s="74"/>
    </row>
    <row r="71" spans="2:8" s="63" customFormat="1" ht="19.5" customHeight="1" x14ac:dyDescent="0.2">
      <c r="B71" s="104">
        <v>10269</v>
      </c>
      <c r="C71" s="105" t="s">
        <v>1370</v>
      </c>
      <c r="D71" s="106">
        <v>0</v>
      </c>
      <c r="E71" s="106">
        <v>0</v>
      </c>
      <c r="F71" s="106">
        <v>-34513.99</v>
      </c>
      <c r="G71" s="106">
        <v>34513.99</v>
      </c>
      <c r="H71" s="107">
        <v>0</v>
      </c>
    </row>
    <row r="72" spans="2:8" s="63" customFormat="1" ht="3" customHeight="1" x14ac:dyDescent="0.2"/>
    <row r="73" spans="2:8" s="63" customFormat="1" ht="11.25" customHeight="1" x14ac:dyDescent="0.2">
      <c r="B73" s="764" t="s">
        <v>1371</v>
      </c>
      <c r="C73" s="764"/>
      <c r="D73" s="78">
        <v>0</v>
      </c>
      <c r="E73" s="78">
        <v>0</v>
      </c>
      <c r="F73" s="78">
        <v>-34513.99</v>
      </c>
      <c r="G73" s="78">
        <v>34513.99</v>
      </c>
      <c r="H73" s="79">
        <v>0</v>
      </c>
    </row>
    <row r="74" spans="2:8" s="63" customFormat="1" ht="3" customHeight="1" x14ac:dyDescent="0.2"/>
    <row r="75" spans="2:8" s="63" customFormat="1" ht="11.25" customHeight="1" x14ac:dyDescent="0.2">
      <c r="B75" s="768" t="s">
        <v>1347</v>
      </c>
      <c r="C75" s="768"/>
      <c r="D75" s="768"/>
      <c r="E75" s="768"/>
      <c r="F75" s="768"/>
      <c r="G75" s="768"/>
      <c r="H75" s="768"/>
    </row>
    <row r="76" spans="2:8" s="63" customFormat="1" ht="3" customHeight="1" x14ac:dyDescent="0.2"/>
    <row r="77" spans="2:8" s="63" customFormat="1" ht="27.75" customHeight="1" x14ac:dyDescent="0.2">
      <c r="B77" s="103" t="s">
        <v>1274</v>
      </c>
      <c r="C77" s="103" t="s">
        <v>1275</v>
      </c>
      <c r="D77" s="103" t="s">
        <v>1276</v>
      </c>
      <c r="E77" s="103" t="s">
        <v>1277</v>
      </c>
      <c r="F77" s="103" t="s">
        <v>1278</v>
      </c>
      <c r="G77" s="103" t="s">
        <v>1279</v>
      </c>
      <c r="H77" s="103" t="s">
        <v>1280</v>
      </c>
    </row>
    <row r="78" spans="2:8" s="63" customFormat="1" ht="3" customHeight="1" x14ac:dyDescent="0.2">
      <c r="B78" s="74"/>
      <c r="C78" s="74"/>
      <c r="D78" s="74"/>
      <c r="E78" s="74"/>
      <c r="F78" s="74"/>
      <c r="G78" s="74"/>
      <c r="H78" s="74"/>
    </row>
    <row r="79" spans="2:8" s="63" customFormat="1" ht="19.5" customHeight="1" x14ac:dyDescent="0.2">
      <c r="B79" s="104">
        <v>91081</v>
      </c>
      <c r="C79" s="105" t="s">
        <v>1372</v>
      </c>
      <c r="D79" s="106">
        <v>0</v>
      </c>
      <c r="E79" s="106">
        <v>0</v>
      </c>
      <c r="F79" s="106">
        <v>34513.99</v>
      </c>
      <c r="G79" s="106">
        <v>0</v>
      </c>
      <c r="H79" s="107">
        <v>0</v>
      </c>
    </row>
    <row r="80" spans="2:8" s="63" customFormat="1" ht="3" customHeight="1" x14ac:dyDescent="0.2"/>
    <row r="81" spans="2:8" s="63" customFormat="1" ht="11.25" customHeight="1" x14ac:dyDescent="0.2">
      <c r="B81" s="764" t="s">
        <v>1352</v>
      </c>
      <c r="C81" s="764"/>
      <c r="D81" s="78">
        <v>0</v>
      </c>
      <c r="E81" s="78">
        <v>0</v>
      </c>
      <c r="F81" s="78">
        <v>34513.99</v>
      </c>
      <c r="G81" s="78">
        <v>0</v>
      </c>
      <c r="H81" s="79">
        <v>0</v>
      </c>
    </row>
    <row r="82" spans="2:8" s="63" customFormat="1" ht="3" customHeight="1" x14ac:dyDescent="0.2"/>
    <row r="83" spans="2:8" s="63" customFormat="1" ht="11.25" customHeight="1" x14ac:dyDescent="0.2">
      <c r="B83" s="764" t="s">
        <v>1353</v>
      </c>
      <c r="C83" s="764"/>
      <c r="D83" s="78">
        <v>0</v>
      </c>
      <c r="E83" s="78">
        <v>0</v>
      </c>
      <c r="F83" s="78">
        <v>0</v>
      </c>
      <c r="G83" s="78">
        <v>34513.99</v>
      </c>
      <c r="H83" s="79">
        <v>0</v>
      </c>
    </row>
    <row r="84" spans="2:8" s="63" customFormat="1" ht="3" customHeight="1" x14ac:dyDescent="0.2"/>
    <row r="85" spans="2:8" s="63" customFormat="1" ht="11.25" customHeight="1" x14ac:dyDescent="0.2">
      <c r="B85" s="768" t="s">
        <v>1356</v>
      </c>
      <c r="C85" s="768"/>
      <c r="D85" s="768"/>
      <c r="E85" s="768"/>
      <c r="F85" s="768"/>
      <c r="G85" s="768"/>
      <c r="H85" s="768"/>
    </row>
    <row r="86" spans="2:8" s="63" customFormat="1" ht="3" customHeight="1" x14ac:dyDescent="0.2"/>
    <row r="87" spans="2:8" s="63" customFormat="1" ht="11.25" customHeight="1" x14ac:dyDescent="0.2">
      <c r="B87" s="768" t="s">
        <v>1357</v>
      </c>
      <c r="C87" s="768"/>
      <c r="D87" s="768"/>
      <c r="E87" s="768"/>
      <c r="F87" s="768"/>
      <c r="G87" s="768"/>
      <c r="H87" s="768"/>
    </row>
    <row r="88" spans="2:8" s="63" customFormat="1" ht="3" customHeight="1" x14ac:dyDescent="0.2"/>
    <row r="89" spans="2:8" s="63" customFormat="1" ht="27.75" customHeight="1" x14ac:dyDescent="0.2">
      <c r="B89" s="103" t="s">
        <v>1274</v>
      </c>
      <c r="C89" s="103" t="s">
        <v>1275</v>
      </c>
      <c r="D89" s="103" t="s">
        <v>1276</v>
      </c>
      <c r="E89" s="103" t="s">
        <v>1277</v>
      </c>
      <c r="F89" s="103" t="s">
        <v>1278</v>
      </c>
      <c r="G89" s="103" t="s">
        <v>1279</v>
      </c>
      <c r="H89" s="103" t="s">
        <v>1280</v>
      </c>
    </row>
    <row r="90" spans="2:8" s="63" customFormat="1" ht="3" customHeight="1" x14ac:dyDescent="0.2">
      <c r="B90" s="74"/>
      <c r="C90" s="74"/>
      <c r="D90" s="74"/>
      <c r="E90" s="74"/>
      <c r="F90" s="74"/>
      <c r="G90" s="74"/>
      <c r="H90" s="74"/>
    </row>
    <row r="91" spans="2:8" s="63" customFormat="1" ht="11.25" customHeight="1" x14ac:dyDescent="0.2">
      <c r="B91" s="104">
        <v>171</v>
      </c>
      <c r="C91" s="105" t="s">
        <v>1373</v>
      </c>
      <c r="D91" s="106">
        <v>0</v>
      </c>
      <c r="E91" s="106">
        <v>0</v>
      </c>
      <c r="F91" s="106">
        <v>-93971.72</v>
      </c>
      <c r="G91" s="106">
        <v>0</v>
      </c>
      <c r="H91" s="107">
        <v>0</v>
      </c>
    </row>
    <row r="92" spans="2:8" s="63" customFormat="1" ht="11.25" customHeight="1" x14ac:dyDescent="0.2">
      <c r="B92" s="104">
        <v>172</v>
      </c>
      <c r="C92" s="105" t="s">
        <v>1374</v>
      </c>
      <c r="D92" s="106">
        <v>0</v>
      </c>
      <c r="E92" s="106">
        <v>0</v>
      </c>
      <c r="F92" s="106">
        <v>-7848.81</v>
      </c>
      <c r="G92" s="106">
        <v>0</v>
      </c>
      <c r="H92" s="107">
        <v>0</v>
      </c>
    </row>
    <row r="93" spans="2:8" s="63" customFormat="1" ht="11.25" customHeight="1" x14ac:dyDescent="0.2">
      <c r="B93" s="104">
        <v>20012</v>
      </c>
      <c r="C93" s="105" t="s">
        <v>1375</v>
      </c>
      <c r="D93" s="106">
        <v>0</v>
      </c>
      <c r="E93" s="106">
        <v>0</v>
      </c>
      <c r="F93" s="106">
        <v>-65211.17</v>
      </c>
      <c r="G93" s="106">
        <v>65211.17</v>
      </c>
      <c r="H93" s="107">
        <v>0</v>
      </c>
    </row>
    <row r="94" spans="2:8" s="63" customFormat="1" ht="11.25" customHeight="1" x14ac:dyDescent="0.2">
      <c r="B94" s="104">
        <v>20013</v>
      </c>
      <c r="C94" s="105" t="s">
        <v>1373</v>
      </c>
      <c r="D94" s="106">
        <v>0</v>
      </c>
      <c r="E94" s="106">
        <v>0</v>
      </c>
      <c r="F94" s="106">
        <v>0</v>
      </c>
      <c r="G94" s="106">
        <v>93971.72</v>
      </c>
      <c r="H94" s="107">
        <v>0</v>
      </c>
    </row>
    <row r="95" spans="2:8" s="63" customFormat="1" ht="11.25" customHeight="1" x14ac:dyDescent="0.2">
      <c r="B95" s="104">
        <v>20014</v>
      </c>
      <c r="C95" s="105" t="s">
        <v>1374</v>
      </c>
      <c r="D95" s="106">
        <v>0</v>
      </c>
      <c r="E95" s="106">
        <v>0</v>
      </c>
      <c r="F95" s="106">
        <v>-39920.29</v>
      </c>
      <c r="G95" s="106">
        <v>47769.1</v>
      </c>
      <c r="H95" s="107">
        <v>0</v>
      </c>
    </row>
    <row r="96" spans="2:8" s="63" customFormat="1" ht="11.25" customHeight="1" x14ac:dyDescent="0.2">
      <c r="B96" s="104">
        <v>20015</v>
      </c>
      <c r="C96" s="108" t="s">
        <v>843</v>
      </c>
      <c r="D96" s="106">
        <v>0</v>
      </c>
      <c r="E96" s="106">
        <v>0</v>
      </c>
      <c r="F96" s="106">
        <v>-45445</v>
      </c>
      <c r="G96" s="106">
        <v>45445</v>
      </c>
      <c r="H96" s="107">
        <v>0</v>
      </c>
    </row>
    <row r="97" spans="2:8" s="63" customFormat="1" ht="11.25" customHeight="1" x14ac:dyDescent="0.2">
      <c r="B97" s="104">
        <v>20017</v>
      </c>
      <c r="C97" s="105" t="s">
        <v>1376</v>
      </c>
      <c r="D97" s="106">
        <v>0</v>
      </c>
      <c r="E97" s="106">
        <v>0</v>
      </c>
      <c r="F97" s="106">
        <v>-99956.99</v>
      </c>
      <c r="G97" s="106">
        <v>99956.99</v>
      </c>
      <c r="H97" s="107">
        <v>0</v>
      </c>
    </row>
    <row r="98" spans="2:8" s="63" customFormat="1" ht="3" customHeight="1" x14ac:dyDescent="0.2"/>
    <row r="99" spans="2:8" s="63" customFormat="1" ht="11.25" customHeight="1" x14ac:dyDescent="0.2">
      <c r="B99" s="764" t="s">
        <v>1360</v>
      </c>
      <c r="C99" s="764"/>
      <c r="D99" s="78">
        <v>0</v>
      </c>
      <c r="E99" s="78">
        <v>0</v>
      </c>
      <c r="F99" s="78">
        <v>-352353.98000000004</v>
      </c>
      <c r="G99" s="78">
        <v>352353.98000000004</v>
      </c>
      <c r="H99" s="79">
        <v>0</v>
      </c>
    </row>
    <row r="100" spans="2:8" s="63" customFormat="1" ht="3" customHeight="1" x14ac:dyDescent="0.2"/>
    <row r="101" spans="2:8" s="63" customFormat="1" ht="11.25" customHeight="1" x14ac:dyDescent="0.2">
      <c r="B101" s="768" t="s">
        <v>1361</v>
      </c>
      <c r="C101" s="768"/>
      <c r="D101" s="768"/>
      <c r="E101" s="768"/>
      <c r="F101" s="768"/>
      <c r="G101" s="768"/>
      <c r="H101" s="768"/>
    </row>
    <row r="102" spans="2:8" s="63" customFormat="1" ht="3" customHeight="1" x14ac:dyDescent="0.2"/>
    <row r="103" spans="2:8" s="63" customFormat="1" ht="27.75" customHeight="1" x14ac:dyDescent="0.2">
      <c r="B103" s="103" t="s">
        <v>1274</v>
      </c>
      <c r="C103" s="103" t="s">
        <v>1275</v>
      </c>
      <c r="D103" s="103" t="s">
        <v>1276</v>
      </c>
      <c r="E103" s="103" t="s">
        <v>1277</v>
      </c>
      <c r="F103" s="103" t="s">
        <v>1278</v>
      </c>
      <c r="G103" s="103" t="s">
        <v>1279</v>
      </c>
      <c r="H103" s="103" t="s">
        <v>1280</v>
      </c>
    </row>
    <row r="104" spans="2:8" s="63" customFormat="1" ht="3" customHeight="1" x14ac:dyDescent="0.2">
      <c r="B104" s="74"/>
      <c r="C104" s="74"/>
      <c r="D104" s="74"/>
      <c r="E104" s="74"/>
      <c r="F104" s="74"/>
      <c r="G104" s="74"/>
      <c r="H104" s="74"/>
    </row>
    <row r="105" spans="2:8" s="63" customFormat="1" ht="19.5" customHeight="1" x14ac:dyDescent="0.2">
      <c r="B105" s="104">
        <v>205</v>
      </c>
      <c r="C105" s="108" t="s">
        <v>1377</v>
      </c>
      <c r="D105" s="106">
        <v>0</v>
      </c>
      <c r="E105" s="106">
        <v>0</v>
      </c>
      <c r="F105" s="106">
        <v>250533.45</v>
      </c>
      <c r="G105" s="106">
        <v>0</v>
      </c>
      <c r="H105" s="107">
        <v>0</v>
      </c>
    </row>
    <row r="106" spans="2:8" s="63" customFormat="1" ht="19.5" customHeight="1" x14ac:dyDescent="0.2">
      <c r="B106" s="104">
        <v>257</v>
      </c>
      <c r="C106" s="108" t="s">
        <v>1378</v>
      </c>
      <c r="D106" s="106">
        <v>0</v>
      </c>
      <c r="E106" s="106">
        <v>0</v>
      </c>
      <c r="F106" s="106">
        <v>101820.53</v>
      </c>
      <c r="G106" s="106">
        <v>0</v>
      </c>
      <c r="H106" s="107">
        <v>0</v>
      </c>
    </row>
    <row r="107" spans="2:8" s="63" customFormat="1" ht="3" customHeight="1" x14ac:dyDescent="0.2"/>
    <row r="108" spans="2:8" s="63" customFormat="1" ht="11.25" customHeight="1" x14ac:dyDescent="0.2">
      <c r="B108" s="764" t="s">
        <v>1365</v>
      </c>
      <c r="C108" s="764"/>
      <c r="D108" s="78">
        <v>0</v>
      </c>
      <c r="E108" s="78">
        <v>0</v>
      </c>
      <c r="F108" s="78">
        <v>352353.98</v>
      </c>
      <c r="G108" s="78">
        <v>0</v>
      </c>
      <c r="H108" s="79">
        <v>0</v>
      </c>
    </row>
    <row r="109" spans="2:8" s="63" customFormat="1" ht="3" customHeight="1" x14ac:dyDescent="0.2"/>
    <row r="110" spans="2:8" s="63" customFormat="1" ht="11.25" customHeight="1" x14ac:dyDescent="0.2">
      <c r="B110" s="764" t="s">
        <v>1366</v>
      </c>
      <c r="C110" s="764"/>
      <c r="D110" s="78">
        <v>0</v>
      </c>
      <c r="E110" s="78">
        <v>0</v>
      </c>
      <c r="F110" s="78">
        <v>1.4551915228366852E-11</v>
      </c>
      <c r="G110" s="78">
        <v>352353.98000000004</v>
      </c>
      <c r="H110" s="79">
        <v>0</v>
      </c>
    </row>
    <row r="111" spans="2:8" s="63" customFormat="1" ht="3" customHeight="1" x14ac:dyDescent="0.2"/>
    <row r="112" spans="2:8" s="63" customFormat="1" ht="11.25" customHeight="1" x14ac:dyDescent="0.2">
      <c r="B112" s="764" t="s">
        <v>1379</v>
      </c>
      <c r="C112" s="764"/>
      <c r="D112" s="78">
        <v>0</v>
      </c>
      <c r="E112" s="78">
        <v>0</v>
      </c>
      <c r="F112" s="78">
        <v>2.1827872842550278E-11</v>
      </c>
      <c r="G112" s="78">
        <v>386867.97</v>
      </c>
      <c r="H112" s="79">
        <v>0</v>
      </c>
    </row>
    <row r="113" spans="2:8" s="63" customFormat="1" ht="3" customHeight="1" x14ac:dyDescent="0.2"/>
    <row r="114" spans="2:8" s="63" customFormat="1" ht="12.75" customHeight="1" x14ac:dyDescent="0.2">
      <c r="B114" s="766" t="s">
        <v>1380</v>
      </c>
      <c r="C114" s="766"/>
      <c r="D114" s="109">
        <v>0</v>
      </c>
      <c r="E114" s="109">
        <v>0</v>
      </c>
      <c r="F114" s="109">
        <v>3.637978807091713E-11</v>
      </c>
      <c r="G114" s="109">
        <v>449287.23</v>
      </c>
      <c r="H114" s="110">
        <v>0</v>
      </c>
    </row>
    <row r="115" spans="2:8" s="63" customFormat="1" ht="22.9" customHeight="1" x14ac:dyDescent="0.2"/>
    <row r="116" spans="2:8" s="63" customFormat="1" ht="11.25" customHeight="1" x14ac:dyDescent="0.2">
      <c r="B116" s="768" t="s">
        <v>1381</v>
      </c>
      <c r="C116" s="768"/>
      <c r="D116" s="768"/>
      <c r="E116" s="768"/>
      <c r="F116" s="768"/>
      <c r="G116" s="768"/>
      <c r="H116" s="768"/>
    </row>
    <row r="117" spans="2:8" s="63" customFormat="1" ht="3" customHeight="1" x14ac:dyDescent="0.2"/>
    <row r="118" spans="2:8" s="63" customFormat="1" ht="11.25" customHeight="1" x14ac:dyDescent="0.2">
      <c r="B118" s="768" t="s">
        <v>1340</v>
      </c>
      <c r="C118" s="768"/>
      <c r="D118" s="768"/>
      <c r="E118" s="768"/>
      <c r="F118" s="768"/>
      <c r="G118" s="768"/>
      <c r="H118" s="768"/>
    </row>
    <row r="119" spans="2:8" s="63" customFormat="1" ht="3" customHeight="1" x14ac:dyDescent="0.2"/>
    <row r="120" spans="2:8" s="63" customFormat="1" ht="11.25" customHeight="1" x14ac:dyDescent="0.2">
      <c r="B120" s="768" t="s">
        <v>1369</v>
      </c>
      <c r="C120" s="768"/>
      <c r="D120" s="768"/>
      <c r="E120" s="768"/>
      <c r="F120" s="768"/>
      <c r="G120" s="768"/>
      <c r="H120" s="768"/>
    </row>
    <row r="121" spans="2:8" s="63" customFormat="1" ht="3" customHeight="1" x14ac:dyDescent="0.2"/>
    <row r="122" spans="2:8" s="63" customFormat="1" ht="27.75" customHeight="1" x14ac:dyDescent="0.2">
      <c r="B122" s="103" t="s">
        <v>1274</v>
      </c>
      <c r="C122" s="103" t="s">
        <v>1275</v>
      </c>
      <c r="D122" s="103" t="s">
        <v>1276</v>
      </c>
      <c r="E122" s="103" t="s">
        <v>1277</v>
      </c>
      <c r="F122" s="103" t="s">
        <v>1278</v>
      </c>
      <c r="G122" s="103" t="s">
        <v>1279</v>
      </c>
      <c r="H122" s="103" t="s">
        <v>1280</v>
      </c>
    </row>
    <row r="123" spans="2:8" s="63" customFormat="1" ht="3" customHeight="1" x14ac:dyDescent="0.2">
      <c r="B123" s="74"/>
      <c r="C123" s="74"/>
      <c r="D123" s="74"/>
      <c r="E123" s="74"/>
      <c r="F123" s="74"/>
      <c r="G123" s="74"/>
      <c r="H123" s="74"/>
    </row>
    <row r="124" spans="2:8" s="63" customFormat="1" ht="19.5" customHeight="1" x14ac:dyDescent="0.2">
      <c r="B124" s="104">
        <v>247</v>
      </c>
      <c r="C124" s="108" t="s">
        <v>1382</v>
      </c>
      <c r="D124" s="106">
        <v>0</v>
      </c>
      <c r="E124" s="106">
        <v>0</v>
      </c>
      <c r="F124" s="106">
        <v>-17325</v>
      </c>
      <c r="G124" s="106">
        <v>0</v>
      </c>
      <c r="H124" s="107">
        <v>0</v>
      </c>
    </row>
    <row r="125" spans="2:8" s="63" customFormat="1" ht="19.5" customHeight="1" x14ac:dyDescent="0.2">
      <c r="B125" s="104">
        <v>273</v>
      </c>
      <c r="C125" s="108" t="s">
        <v>1382</v>
      </c>
      <c r="D125" s="106">
        <v>0</v>
      </c>
      <c r="E125" s="106">
        <v>0</v>
      </c>
      <c r="F125" s="106">
        <v>0</v>
      </c>
      <c r="G125" s="106">
        <v>17325</v>
      </c>
      <c r="H125" s="107">
        <v>0</v>
      </c>
    </row>
    <row r="126" spans="2:8" s="63" customFormat="1" ht="11.25" customHeight="1" x14ac:dyDescent="0.2">
      <c r="B126" s="104">
        <v>10285</v>
      </c>
      <c r="C126" s="105" t="s">
        <v>1383</v>
      </c>
      <c r="D126" s="106">
        <v>0</v>
      </c>
      <c r="E126" s="106">
        <v>0</v>
      </c>
      <c r="F126" s="106">
        <v>-12500</v>
      </c>
      <c r="G126" s="106">
        <v>12500</v>
      </c>
      <c r="H126" s="107">
        <v>0</v>
      </c>
    </row>
    <row r="127" spans="2:8" s="63" customFormat="1" ht="11.25" customHeight="1" x14ac:dyDescent="0.2">
      <c r="B127" s="104">
        <v>10286</v>
      </c>
      <c r="C127" s="105" t="s">
        <v>1384</v>
      </c>
      <c r="D127" s="106">
        <v>0</v>
      </c>
      <c r="E127" s="106">
        <v>0</v>
      </c>
      <c r="F127" s="106">
        <v>-108.79</v>
      </c>
      <c r="G127" s="106">
        <v>108.79</v>
      </c>
      <c r="H127" s="107">
        <v>0</v>
      </c>
    </row>
    <row r="128" spans="2:8" s="63" customFormat="1" ht="11.25" customHeight="1" x14ac:dyDescent="0.2">
      <c r="B128" s="104">
        <v>10287</v>
      </c>
      <c r="C128" s="105" t="s">
        <v>1385</v>
      </c>
      <c r="D128" s="106">
        <v>0</v>
      </c>
      <c r="E128" s="106">
        <v>0</v>
      </c>
      <c r="F128" s="106">
        <v>-3400</v>
      </c>
      <c r="G128" s="106">
        <v>3400</v>
      </c>
      <c r="H128" s="107">
        <v>0</v>
      </c>
    </row>
    <row r="129" spans="2:8" s="63" customFormat="1" ht="3" customHeight="1" x14ac:dyDescent="0.2"/>
    <row r="130" spans="2:8" s="63" customFormat="1" ht="11.25" customHeight="1" x14ac:dyDescent="0.2">
      <c r="B130" s="764" t="s">
        <v>1371</v>
      </c>
      <c r="C130" s="764"/>
      <c r="D130" s="78">
        <v>0</v>
      </c>
      <c r="E130" s="78">
        <v>0</v>
      </c>
      <c r="F130" s="78">
        <v>-33333.79</v>
      </c>
      <c r="G130" s="78">
        <v>33333.79</v>
      </c>
      <c r="H130" s="79">
        <v>0</v>
      </c>
    </row>
    <row r="131" spans="2:8" s="63" customFormat="1" ht="3" customHeight="1" x14ac:dyDescent="0.2"/>
    <row r="132" spans="2:8" s="63" customFormat="1" ht="11.25" customHeight="1" x14ac:dyDescent="0.2">
      <c r="B132" s="768" t="s">
        <v>1341</v>
      </c>
      <c r="C132" s="768"/>
      <c r="D132" s="768"/>
      <c r="E132" s="768"/>
      <c r="F132" s="768"/>
      <c r="G132" s="768"/>
      <c r="H132" s="768"/>
    </row>
    <row r="133" spans="2:8" s="63" customFormat="1" ht="3" customHeight="1" x14ac:dyDescent="0.2"/>
    <row r="134" spans="2:8" s="63" customFormat="1" ht="27.75" customHeight="1" x14ac:dyDescent="0.2">
      <c r="B134" s="103" t="s">
        <v>1274</v>
      </c>
      <c r="C134" s="103" t="s">
        <v>1275</v>
      </c>
      <c r="D134" s="103" t="s">
        <v>1276</v>
      </c>
      <c r="E134" s="103" t="s">
        <v>1277</v>
      </c>
      <c r="F134" s="103" t="s">
        <v>1278</v>
      </c>
      <c r="G134" s="103" t="s">
        <v>1279</v>
      </c>
      <c r="H134" s="103" t="s">
        <v>1280</v>
      </c>
    </row>
    <row r="135" spans="2:8" s="63" customFormat="1" ht="3" customHeight="1" x14ac:dyDescent="0.2">
      <c r="B135" s="74"/>
      <c r="C135" s="74"/>
      <c r="D135" s="74"/>
      <c r="E135" s="74"/>
      <c r="F135" s="74"/>
      <c r="G135" s="74"/>
      <c r="H135" s="74"/>
    </row>
    <row r="136" spans="2:8" s="63" customFormat="1" ht="11.25" customHeight="1" x14ac:dyDescent="0.2">
      <c r="B136" s="104">
        <v>148</v>
      </c>
      <c r="C136" s="105" t="s">
        <v>1386</v>
      </c>
      <c r="D136" s="106">
        <v>0</v>
      </c>
      <c r="E136" s="106">
        <v>0</v>
      </c>
      <c r="F136" s="106">
        <v>-5296.32</v>
      </c>
      <c r="G136" s="106">
        <v>5296.32</v>
      </c>
      <c r="H136" s="107">
        <v>0</v>
      </c>
    </row>
    <row r="137" spans="2:8" s="63" customFormat="1" ht="19.5" customHeight="1" x14ac:dyDescent="0.2">
      <c r="B137" s="104">
        <v>10045</v>
      </c>
      <c r="C137" s="105" t="s">
        <v>1387</v>
      </c>
      <c r="D137" s="106">
        <v>0</v>
      </c>
      <c r="E137" s="106">
        <v>0</v>
      </c>
      <c r="F137" s="106">
        <v>-8580.7099999999991</v>
      </c>
      <c r="G137" s="106">
        <v>8580.7099999999991</v>
      </c>
      <c r="H137" s="107">
        <v>0</v>
      </c>
    </row>
    <row r="138" spans="2:8" s="63" customFormat="1" ht="27.75" customHeight="1" x14ac:dyDescent="0.2">
      <c r="B138" s="104">
        <v>10046</v>
      </c>
      <c r="C138" s="105" t="s">
        <v>1388</v>
      </c>
      <c r="D138" s="106">
        <v>0</v>
      </c>
      <c r="E138" s="106">
        <v>0</v>
      </c>
      <c r="F138" s="106">
        <v>-6406.75</v>
      </c>
      <c r="G138" s="106">
        <v>6406.75</v>
      </c>
      <c r="H138" s="107">
        <v>0</v>
      </c>
    </row>
    <row r="139" spans="2:8" s="63" customFormat="1" ht="11.25" customHeight="1" x14ac:dyDescent="0.2">
      <c r="B139" s="104">
        <v>10522</v>
      </c>
      <c r="C139" s="105" t="s">
        <v>1386</v>
      </c>
      <c r="D139" s="106">
        <v>0</v>
      </c>
      <c r="E139" s="106">
        <v>0</v>
      </c>
      <c r="F139" s="106">
        <v>-34202.800000000003</v>
      </c>
      <c r="G139" s="106">
        <v>34202.800000000003</v>
      </c>
      <c r="H139" s="107">
        <v>0</v>
      </c>
    </row>
    <row r="140" spans="2:8" s="63" customFormat="1" ht="19.5" customHeight="1" x14ac:dyDescent="0.2">
      <c r="B140" s="104">
        <v>10523</v>
      </c>
      <c r="C140" s="105" t="s">
        <v>1389</v>
      </c>
      <c r="D140" s="106">
        <v>0</v>
      </c>
      <c r="E140" s="106">
        <v>0</v>
      </c>
      <c r="F140" s="106">
        <v>-5388.96</v>
      </c>
      <c r="G140" s="106">
        <v>5388.96</v>
      </c>
      <c r="H140" s="107">
        <v>0</v>
      </c>
    </row>
    <row r="141" spans="2:8" s="63" customFormat="1" ht="3" customHeight="1" x14ac:dyDescent="0.2"/>
    <row r="142" spans="2:8" s="63" customFormat="1" ht="11.25" customHeight="1" x14ac:dyDescent="0.2">
      <c r="B142" s="764" t="s">
        <v>1346</v>
      </c>
      <c r="C142" s="764"/>
      <c r="D142" s="78">
        <v>0</v>
      </c>
      <c r="E142" s="78">
        <v>0</v>
      </c>
      <c r="F142" s="78">
        <v>-59875.54</v>
      </c>
      <c r="G142" s="78">
        <v>59875.54</v>
      </c>
      <c r="H142" s="79">
        <v>0</v>
      </c>
    </row>
    <row r="143" spans="2:8" s="63" customFormat="1" ht="3" customHeight="1" x14ac:dyDescent="0.2"/>
    <row r="144" spans="2:8" s="63" customFormat="1" ht="11.25" customHeight="1" x14ac:dyDescent="0.2">
      <c r="B144" s="768" t="s">
        <v>1347</v>
      </c>
      <c r="C144" s="768"/>
      <c r="D144" s="768"/>
      <c r="E144" s="768"/>
      <c r="F144" s="768"/>
      <c r="G144" s="768"/>
      <c r="H144" s="768"/>
    </row>
    <row r="145" spans="2:8" s="63" customFormat="1" ht="3" customHeight="1" x14ac:dyDescent="0.2"/>
    <row r="146" spans="2:8" s="63" customFormat="1" ht="27.75" customHeight="1" x14ac:dyDescent="0.2">
      <c r="B146" s="103" t="s">
        <v>1274</v>
      </c>
      <c r="C146" s="103" t="s">
        <v>1275</v>
      </c>
      <c r="D146" s="103" t="s">
        <v>1276</v>
      </c>
      <c r="E146" s="103" t="s">
        <v>1277</v>
      </c>
      <c r="F146" s="103" t="s">
        <v>1278</v>
      </c>
      <c r="G146" s="103" t="s">
        <v>1279</v>
      </c>
      <c r="H146" s="103" t="s">
        <v>1280</v>
      </c>
    </row>
    <row r="147" spans="2:8" s="63" customFormat="1" ht="3" customHeight="1" x14ac:dyDescent="0.2">
      <c r="B147" s="74"/>
      <c r="C147" s="74"/>
      <c r="D147" s="74"/>
      <c r="E147" s="74"/>
      <c r="F147" s="74"/>
      <c r="G147" s="74"/>
      <c r="H147" s="74"/>
    </row>
    <row r="148" spans="2:8" s="63" customFormat="1" ht="19.5" customHeight="1" x14ac:dyDescent="0.2">
      <c r="B148" s="104">
        <v>292</v>
      </c>
      <c r="C148" s="108" t="s">
        <v>1390</v>
      </c>
      <c r="D148" s="106">
        <v>0</v>
      </c>
      <c r="E148" s="106">
        <v>0</v>
      </c>
      <c r="F148" s="106">
        <v>5296.32</v>
      </c>
      <c r="G148" s="106">
        <v>0</v>
      </c>
      <c r="H148" s="107">
        <v>0</v>
      </c>
    </row>
    <row r="149" spans="2:8" s="63" customFormat="1" ht="27.75" customHeight="1" x14ac:dyDescent="0.2">
      <c r="B149" s="104">
        <v>293</v>
      </c>
      <c r="C149" s="108" t="s">
        <v>1391</v>
      </c>
      <c r="D149" s="106">
        <v>0</v>
      </c>
      <c r="E149" s="106">
        <v>0</v>
      </c>
      <c r="F149" s="106">
        <v>16008.79</v>
      </c>
      <c r="G149" s="106">
        <v>0</v>
      </c>
      <c r="H149" s="107">
        <v>0</v>
      </c>
    </row>
    <row r="150" spans="2:8" s="63" customFormat="1" ht="19.5" customHeight="1" x14ac:dyDescent="0.2">
      <c r="B150" s="104">
        <v>294</v>
      </c>
      <c r="C150" s="108" t="s">
        <v>1392</v>
      </c>
      <c r="D150" s="106">
        <v>0</v>
      </c>
      <c r="E150" s="106">
        <v>0</v>
      </c>
      <c r="F150" s="106">
        <v>17325</v>
      </c>
      <c r="G150" s="106">
        <v>0</v>
      </c>
      <c r="H150" s="107">
        <v>0</v>
      </c>
    </row>
    <row r="151" spans="2:8" s="63" customFormat="1" ht="19.5" customHeight="1" x14ac:dyDescent="0.2">
      <c r="B151" s="104">
        <v>95021</v>
      </c>
      <c r="C151" s="105" t="s">
        <v>1393</v>
      </c>
      <c r="D151" s="106">
        <v>0</v>
      </c>
      <c r="E151" s="106">
        <v>0</v>
      </c>
      <c r="F151" s="106">
        <v>54579.22</v>
      </c>
      <c r="G151" s="106">
        <v>0</v>
      </c>
      <c r="H151" s="107">
        <v>0</v>
      </c>
    </row>
    <row r="152" spans="2:8" s="63" customFormat="1" ht="3" customHeight="1" x14ac:dyDescent="0.2"/>
    <row r="153" spans="2:8" s="63" customFormat="1" ht="11.25" customHeight="1" x14ac:dyDescent="0.2">
      <c r="B153" s="764" t="s">
        <v>1352</v>
      </c>
      <c r="C153" s="764"/>
      <c r="D153" s="78">
        <v>0</v>
      </c>
      <c r="E153" s="78">
        <v>0</v>
      </c>
      <c r="F153" s="78">
        <v>93209.33</v>
      </c>
      <c r="G153" s="78">
        <v>0</v>
      </c>
      <c r="H153" s="79">
        <v>0</v>
      </c>
    </row>
    <row r="154" spans="2:8" s="63" customFormat="1" ht="3" customHeight="1" x14ac:dyDescent="0.2"/>
    <row r="155" spans="2:8" s="63" customFormat="1" ht="11.25" customHeight="1" x14ac:dyDescent="0.2">
      <c r="B155" s="764" t="s">
        <v>1353</v>
      </c>
      <c r="C155" s="764"/>
      <c r="D155" s="78">
        <v>0</v>
      </c>
      <c r="E155" s="78">
        <v>0</v>
      </c>
      <c r="F155" s="78">
        <v>0</v>
      </c>
      <c r="G155" s="78">
        <v>93209.33</v>
      </c>
      <c r="H155" s="79">
        <v>0</v>
      </c>
    </row>
    <row r="156" spans="2:8" s="63" customFormat="1" ht="3" customHeight="1" x14ac:dyDescent="0.2"/>
    <row r="157" spans="2:8" s="63" customFormat="1" ht="11.25" customHeight="1" x14ac:dyDescent="0.2">
      <c r="B157" s="764" t="s">
        <v>1394</v>
      </c>
      <c r="C157" s="764"/>
      <c r="D157" s="78">
        <v>0</v>
      </c>
      <c r="E157" s="78">
        <v>0</v>
      </c>
      <c r="F157" s="78">
        <v>0</v>
      </c>
      <c r="G157" s="78">
        <v>93209.33</v>
      </c>
      <c r="H157" s="79">
        <v>0</v>
      </c>
    </row>
    <row r="158" spans="2:8" s="63" customFormat="1" ht="3" customHeight="1" x14ac:dyDescent="0.2"/>
    <row r="159" spans="2:8" s="63" customFormat="1" ht="12.75" customHeight="1" x14ac:dyDescent="0.2">
      <c r="B159" s="766" t="s">
        <v>1395</v>
      </c>
      <c r="C159" s="766"/>
      <c r="D159" s="109">
        <v>0</v>
      </c>
      <c r="E159" s="109">
        <v>0</v>
      </c>
      <c r="F159" s="109">
        <v>0</v>
      </c>
      <c r="G159" s="109">
        <v>93209.33</v>
      </c>
      <c r="H159" s="110">
        <v>0</v>
      </c>
    </row>
    <row r="160" spans="2:8" s="63" customFormat="1" ht="7.5" customHeight="1" x14ac:dyDescent="0.2"/>
    <row r="161" spans="2:8" s="63" customFormat="1" ht="24" customHeight="1" x14ac:dyDescent="0.2">
      <c r="B161" s="767" t="s">
        <v>1291</v>
      </c>
      <c r="C161" s="767"/>
      <c r="D161" s="111">
        <v>0</v>
      </c>
      <c r="E161" s="111">
        <v>0</v>
      </c>
      <c r="F161" s="111">
        <v>7.2759576141834259E-12</v>
      </c>
      <c r="G161" s="111">
        <v>542496.55999999994</v>
      </c>
      <c r="H161" s="112">
        <v>0</v>
      </c>
    </row>
  </sheetData>
  <mergeCells count="44">
    <mergeCell ref="B1:H1"/>
    <mergeCell ref="B3:H3"/>
    <mergeCell ref="B5:H5"/>
    <mergeCell ref="B7:H7"/>
    <mergeCell ref="B18:C18"/>
    <mergeCell ref="B20:H20"/>
    <mergeCell ref="B29:C29"/>
    <mergeCell ref="B31:C31"/>
    <mergeCell ref="B33:C33"/>
    <mergeCell ref="B35:H35"/>
    <mergeCell ref="B37:H37"/>
    <mergeCell ref="B39:H39"/>
    <mergeCell ref="B47:C47"/>
    <mergeCell ref="B49:H49"/>
    <mergeCell ref="B57:C57"/>
    <mergeCell ref="B59:C59"/>
    <mergeCell ref="B61:C61"/>
    <mergeCell ref="B63:H63"/>
    <mergeCell ref="B65:H65"/>
    <mergeCell ref="B67:H67"/>
    <mergeCell ref="B73:C73"/>
    <mergeCell ref="B75:H75"/>
    <mergeCell ref="B81:C81"/>
    <mergeCell ref="B83:C83"/>
    <mergeCell ref="B85:H85"/>
    <mergeCell ref="B87:H87"/>
    <mergeCell ref="B99:C99"/>
    <mergeCell ref="B101:H101"/>
    <mergeCell ref="B108:C108"/>
    <mergeCell ref="B110:C110"/>
    <mergeCell ref="B112:C112"/>
    <mergeCell ref="B114:C114"/>
    <mergeCell ref="B116:H116"/>
    <mergeCell ref="B118:H118"/>
    <mergeCell ref="B120:H120"/>
    <mergeCell ref="B130:C130"/>
    <mergeCell ref="B159:C159"/>
    <mergeCell ref="B161:C161"/>
    <mergeCell ref="B132:H132"/>
    <mergeCell ref="B142:C142"/>
    <mergeCell ref="B144:H144"/>
    <mergeCell ref="B153:C153"/>
    <mergeCell ref="B155:C155"/>
    <mergeCell ref="B157:C15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workbookViewId="0">
      <selection activeCell="B39" sqref="B39:G39"/>
    </sheetView>
  </sheetViews>
  <sheetFormatPr defaultRowHeight="12.75" x14ac:dyDescent="0.2"/>
  <cols>
    <col min="1" max="1" width="0.7109375" style="72" customWidth="1"/>
    <col min="2" max="2" width="11" style="72" customWidth="1"/>
    <col min="3" max="3" width="42.140625" style="72" customWidth="1"/>
    <col min="4" max="8" width="14.7109375" style="72" customWidth="1"/>
    <col min="9" max="9" width="6.85546875" style="72" customWidth="1"/>
    <col min="10" max="16384" width="9.140625" style="72"/>
  </cols>
  <sheetData>
    <row r="1" spans="2:9" s="63" customFormat="1" ht="6.75" customHeight="1" x14ac:dyDescent="0.2"/>
    <row r="2" spans="2:9" s="63" customFormat="1" ht="28.5" customHeight="1" x14ac:dyDescent="0.25">
      <c r="B2" s="751" t="s">
        <v>1396</v>
      </c>
      <c r="C2" s="751"/>
      <c r="D2" s="751"/>
      <c r="E2" s="751"/>
      <c r="F2" s="751"/>
      <c r="G2" s="751"/>
      <c r="H2" s="751"/>
      <c r="I2" s="751"/>
    </row>
    <row r="3" spans="2:9" s="63" customFormat="1" ht="15" customHeight="1" x14ac:dyDescent="0.2"/>
    <row r="4" spans="2:9" s="63" customFormat="1" ht="27.75" customHeight="1" x14ac:dyDescent="0.2">
      <c r="B4" s="73" t="s">
        <v>1397</v>
      </c>
      <c r="C4" s="64" t="s">
        <v>1294</v>
      </c>
      <c r="D4" s="64" t="s">
        <v>1276</v>
      </c>
      <c r="E4" s="64" t="s">
        <v>1398</v>
      </c>
      <c r="F4" s="64" t="s">
        <v>1279</v>
      </c>
      <c r="G4" s="64" t="s">
        <v>1280</v>
      </c>
      <c r="H4" s="64" t="s">
        <v>1399</v>
      </c>
    </row>
    <row r="5" spans="2:9" s="63" customFormat="1" ht="7.5" customHeight="1" x14ac:dyDescent="0.2"/>
    <row r="6" spans="2:9" s="63" customFormat="1" ht="19.5" customHeight="1" x14ac:dyDescent="0.2">
      <c r="B6" s="113"/>
      <c r="C6" s="82" t="s">
        <v>1400</v>
      </c>
      <c r="D6" s="114"/>
      <c r="E6" s="114"/>
      <c r="F6" s="115">
        <v>187523.32</v>
      </c>
      <c r="G6" s="115">
        <v>0</v>
      </c>
      <c r="H6" s="116">
        <v>0</v>
      </c>
    </row>
    <row r="7" spans="2:9" s="63" customFormat="1" ht="19.5" customHeight="1" x14ac:dyDescent="0.2">
      <c r="B7" s="117"/>
      <c r="C7" s="118" t="s">
        <v>1401</v>
      </c>
      <c r="D7" s="92"/>
      <c r="E7" s="119"/>
      <c r="F7" s="120">
        <v>354973.24</v>
      </c>
      <c r="G7" s="120">
        <v>0</v>
      </c>
      <c r="H7" s="121">
        <v>0</v>
      </c>
    </row>
    <row r="8" spans="2:9" s="63" customFormat="1" ht="19.5" customHeight="1" x14ac:dyDescent="0.2">
      <c r="B8" s="117"/>
      <c r="C8" s="118" t="s">
        <v>1402</v>
      </c>
      <c r="D8" s="92"/>
      <c r="E8" s="92"/>
      <c r="F8" s="120" t="s">
        <v>1296</v>
      </c>
      <c r="G8" s="120" t="s">
        <v>1296</v>
      </c>
      <c r="H8" s="121" t="s">
        <v>1296</v>
      </c>
    </row>
    <row r="9" spans="2:9" s="63" customFormat="1" ht="19.5" customHeight="1" x14ac:dyDescent="0.2">
      <c r="B9" s="122"/>
      <c r="C9" s="123" t="s">
        <v>1403</v>
      </c>
      <c r="D9" s="124"/>
      <c r="E9" s="125" t="s">
        <v>1296</v>
      </c>
      <c r="F9" s="124"/>
      <c r="G9" s="124"/>
      <c r="H9" s="126"/>
    </row>
    <row r="10" spans="2:9" s="63" customFormat="1" ht="7.5" customHeight="1" x14ac:dyDescent="0.2"/>
    <row r="11" spans="2:9" s="63" customFormat="1" ht="19.5" customHeight="1" x14ac:dyDescent="0.2">
      <c r="B11" s="101" t="s">
        <v>1331</v>
      </c>
      <c r="C11" s="770" t="s">
        <v>1404</v>
      </c>
      <c r="D11" s="770"/>
      <c r="E11" s="770"/>
      <c r="F11" s="770"/>
      <c r="G11" s="770"/>
      <c r="H11" s="770"/>
    </row>
    <row r="12" spans="2:9" s="63" customFormat="1" ht="19.5" customHeight="1" x14ac:dyDescent="0.2">
      <c r="B12" s="127" t="s">
        <v>1405</v>
      </c>
      <c r="C12" s="88" t="s">
        <v>1406</v>
      </c>
      <c r="D12" s="128">
        <v>-4110.26</v>
      </c>
      <c r="E12" s="128">
        <v>-4110.26</v>
      </c>
      <c r="F12" s="128">
        <v>0</v>
      </c>
      <c r="G12" s="128">
        <v>0</v>
      </c>
      <c r="H12" s="129">
        <v>0</v>
      </c>
    </row>
    <row r="13" spans="2:9" s="63" customFormat="1" ht="19.5" customHeight="1" x14ac:dyDescent="0.2">
      <c r="B13" s="93" t="s">
        <v>1407</v>
      </c>
      <c r="C13" s="94" t="s">
        <v>1404</v>
      </c>
      <c r="D13" s="130">
        <v>-4110.26</v>
      </c>
      <c r="E13" s="130">
        <v>-4110.26</v>
      </c>
      <c r="F13" s="130">
        <v>0</v>
      </c>
      <c r="G13" s="130">
        <v>0</v>
      </c>
      <c r="H13" s="131">
        <v>0</v>
      </c>
    </row>
    <row r="14" spans="2:9" s="63" customFormat="1" ht="3" customHeight="1" x14ac:dyDescent="0.2"/>
    <row r="15" spans="2:9" s="63" customFormat="1" ht="19.5" customHeight="1" x14ac:dyDescent="0.2">
      <c r="B15" s="101" t="s">
        <v>1333</v>
      </c>
      <c r="C15" s="770" t="s">
        <v>1408</v>
      </c>
      <c r="D15" s="770"/>
      <c r="E15" s="770"/>
      <c r="F15" s="770"/>
      <c r="G15" s="770"/>
      <c r="H15" s="770"/>
    </row>
    <row r="16" spans="2:9" s="63" customFormat="1" ht="19.5" customHeight="1" x14ac:dyDescent="0.2">
      <c r="B16" s="127" t="s">
        <v>1409</v>
      </c>
      <c r="C16" s="88" t="s">
        <v>1410</v>
      </c>
      <c r="D16" s="128">
        <v>-10790.61</v>
      </c>
      <c r="E16" s="128">
        <v>-10790.61</v>
      </c>
      <c r="F16" s="128">
        <v>0</v>
      </c>
      <c r="G16" s="128">
        <v>0</v>
      </c>
      <c r="H16" s="129">
        <v>0</v>
      </c>
    </row>
    <row r="17" spans="2:8" s="63" customFormat="1" ht="19.5" customHeight="1" x14ac:dyDescent="0.2">
      <c r="B17" s="93" t="s">
        <v>1411</v>
      </c>
      <c r="C17" s="94" t="s">
        <v>1408</v>
      </c>
      <c r="D17" s="130">
        <v>-10790.61</v>
      </c>
      <c r="E17" s="130">
        <v>-10790.61</v>
      </c>
      <c r="F17" s="130">
        <v>0</v>
      </c>
      <c r="G17" s="130">
        <v>0</v>
      </c>
      <c r="H17" s="131">
        <v>0</v>
      </c>
    </row>
    <row r="18" spans="2:8" s="63" customFormat="1" ht="3" customHeight="1" x14ac:dyDescent="0.2"/>
    <row r="19" spans="2:8" s="63" customFormat="1" ht="19.5" customHeight="1" x14ac:dyDescent="0.2">
      <c r="B19" s="75"/>
      <c r="C19" s="77" t="s">
        <v>1337</v>
      </c>
      <c r="D19" s="132">
        <v>-14900.87</v>
      </c>
      <c r="E19" s="132">
        <v>-14900.87</v>
      </c>
      <c r="F19" s="132">
        <v>0</v>
      </c>
      <c r="G19" s="132">
        <v>0</v>
      </c>
      <c r="H19" s="133">
        <v>0</v>
      </c>
    </row>
    <row r="20" spans="2:8" s="63" customFormat="1" ht="3" customHeight="1" x14ac:dyDescent="0.2"/>
    <row r="21" spans="2:8" s="63" customFormat="1" ht="19.5" customHeight="1" x14ac:dyDescent="0.2">
      <c r="B21" s="75"/>
      <c r="C21" s="77" t="s">
        <v>1412</v>
      </c>
      <c r="D21" s="132">
        <v>-14900.87</v>
      </c>
      <c r="E21" s="132">
        <v>-14900.87</v>
      </c>
      <c r="F21" s="132">
        <v>542496.56000000006</v>
      </c>
      <c r="G21" s="132">
        <v>0</v>
      </c>
      <c r="H21" s="133">
        <v>0</v>
      </c>
    </row>
  </sheetData>
  <mergeCells count="3">
    <mergeCell ref="B2:I2"/>
    <mergeCell ref="C11:H11"/>
    <mergeCell ref="C15:H15"/>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workbookViewId="0">
      <selection activeCell="B39" sqref="B39:G39"/>
    </sheetView>
  </sheetViews>
  <sheetFormatPr defaultRowHeight="12.75" x14ac:dyDescent="0.2"/>
  <cols>
    <col min="1" max="1" width="0.7109375" style="72" customWidth="1"/>
    <col min="2" max="2" width="11" style="72" customWidth="1"/>
    <col min="3" max="3" width="42.140625" style="72" customWidth="1"/>
    <col min="4" max="8" width="14.7109375" style="72" customWidth="1"/>
    <col min="9" max="9" width="6.85546875" style="72" customWidth="1"/>
    <col min="10" max="16384" width="9.140625" style="72"/>
  </cols>
  <sheetData>
    <row r="1" spans="2:9" s="63" customFormat="1" ht="6.75" customHeight="1" x14ac:dyDescent="0.2"/>
    <row r="2" spans="2:9" s="63" customFormat="1" ht="28.5" customHeight="1" x14ac:dyDescent="0.25">
      <c r="B2" s="751" t="s">
        <v>1413</v>
      </c>
      <c r="C2" s="751"/>
      <c r="D2" s="751"/>
      <c r="E2" s="751"/>
      <c r="F2" s="751"/>
      <c r="G2" s="751"/>
      <c r="H2" s="751"/>
      <c r="I2" s="751"/>
    </row>
    <row r="3" spans="2:9" s="63" customFormat="1" ht="15" customHeight="1" x14ac:dyDescent="0.2"/>
    <row r="4" spans="2:9" s="63" customFormat="1" ht="27.75" customHeight="1" x14ac:dyDescent="0.2">
      <c r="B4" s="64" t="s">
        <v>1326</v>
      </c>
      <c r="C4" s="64" t="s">
        <v>1294</v>
      </c>
      <c r="D4" s="64" t="s">
        <v>1276</v>
      </c>
      <c r="E4" s="64" t="s">
        <v>1398</v>
      </c>
      <c r="F4" s="64" t="s">
        <v>1279</v>
      </c>
      <c r="G4" s="64" t="s">
        <v>1280</v>
      </c>
      <c r="H4" s="64" t="s">
        <v>1399</v>
      </c>
    </row>
    <row r="5" spans="2:9" s="63" customFormat="1" ht="7.5" customHeight="1" x14ac:dyDescent="0.2"/>
    <row r="6" spans="2:9" s="63" customFormat="1" ht="19.5" customHeight="1" x14ac:dyDescent="0.2">
      <c r="B6" s="113"/>
      <c r="C6" s="82" t="s">
        <v>1400</v>
      </c>
      <c r="D6" s="114"/>
      <c r="E6" s="114"/>
      <c r="F6" s="115">
        <v>187523.32</v>
      </c>
      <c r="G6" s="115">
        <v>0</v>
      </c>
      <c r="H6" s="116">
        <v>0</v>
      </c>
    </row>
    <row r="7" spans="2:9" s="63" customFormat="1" ht="19.5" customHeight="1" x14ac:dyDescent="0.2">
      <c r="B7" s="117"/>
      <c r="C7" s="118" t="s">
        <v>1401</v>
      </c>
      <c r="D7" s="92"/>
      <c r="E7" s="119"/>
      <c r="F7" s="120">
        <v>354973.24</v>
      </c>
      <c r="G7" s="120">
        <v>0</v>
      </c>
      <c r="H7" s="121">
        <v>0</v>
      </c>
    </row>
    <row r="8" spans="2:9" s="63" customFormat="1" ht="19.5" customHeight="1" x14ac:dyDescent="0.2">
      <c r="B8" s="117"/>
      <c r="C8" s="118" t="s">
        <v>1402</v>
      </c>
      <c r="D8" s="92"/>
      <c r="E8" s="92"/>
      <c r="F8" s="120" t="s">
        <v>1296</v>
      </c>
      <c r="G8" s="120" t="s">
        <v>1296</v>
      </c>
      <c r="H8" s="121" t="s">
        <v>1296</v>
      </c>
    </row>
    <row r="9" spans="2:9" s="63" customFormat="1" ht="19.5" customHeight="1" x14ac:dyDescent="0.2">
      <c r="B9" s="122"/>
      <c r="C9" s="123" t="s">
        <v>1403</v>
      </c>
      <c r="D9" s="124"/>
      <c r="E9" s="125" t="s">
        <v>1296</v>
      </c>
      <c r="F9" s="124"/>
      <c r="G9" s="124"/>
      <c r="H9" s="126"/>
    </row>
    <row r="10" spans="2:9" s="63" customFormat="1" ht="7.5" customHeight="1" x14ac:dyDescent="0.2"/>
    <row r="11" spans="2:9" s="63" customFormat="1" ht="19.5" customHeight="1" x14ac:dyDescent="0.2">
      <c r="B11" s="127" t="s">
        <v>1414</v>
      </c>
      <c r="C11" s="77" t="s">
        <v>1415</v>
      </c>
      <c r="D11" s="128" t="s">
        <v>1296</v>
      </c>
      <c r="E11" s="128" t="s">
        <v>1296</v>
      </c>
      <c r="F11" s="128" t="s">
        <v>1296</v>
      </c>
      <c r="G11" s="128" t="s">
        <v>1296</v>
      </c>
      <c r="H11" s="129" t="s">
        <v>1296</v>
      </c>
    </row>
    <row r="12" spans="2:9" s="63" customFormat="1" ht="3" customHeight="1" x14ac:dyDescent="0.2">
      <c r="B12" s="134"/>
      <c r="C12" s="92"/>
      <c r="D12" s="65"/>
      <c r="E12" s="65"/>
      <c r="F12" s="65"/>
      <c r="G12" s="65"/>
      <c r="H12" s="65"/>
    </row>
    <row r="13" spans="2:9" s="63" customFormat="1" ht="19.5" customHeight="1" x14ac:dyDescent="0.2">
      <c r="B13" s="127" t="s">
        <v>1416</v>
      </c>
      <c r="C13" s="77" t="s">
        <v>1404</v>
      </c>
      <c r="D13" s="128">
        <v>-4110.26</v>
      </c>
      <c r="E13" s="128">
        <v>-4110.26</v>
      </c>
      <c r="F13" s="128">
        <v>0</v>
      </c>
      <c r="G13" s="128">
        <v>0</v>
      </c>
      <c r="H13" s="129">
        <v>0</v>
      </c>
    </row>
    <row r="14" spans="2:9" s="63" customFormat="1" ht="3" customHeight="1" x14ac:dyDescent="0.2">
      <c r="B14" s="134"/>
      <c r="C14" s="92"/>
      <c r="D14" s="65"/>
      <c r="E14" s="65"/>
      <c r="F14" s="65"/>
      <c r="G14" s="65"/>
      <c r="H14" s="65"/>
    </row>
    <row r="15" spans="2:9" s="63" customFormat="1" ht="19.5" customHeight="1" x14ac:dyDescent="0.2">
      <c r="B15" s="127" t="s">
        <v>1417</v>
      </c>
      <c r="C15" s="77" t="s">
        <v>1408</v>
      </c>
      <c r="D15" s="128">
        <v>-10790.61</v>
      </c>
      <c r="E15" s="128">
        <v>-10790.61</v>
      </c>
      <c r="F15" s="128">
        <v>0</v>
      </c>
      <c r="G15" s="128">
        <v>0</v>
      </c>
      <c r="H15" s="129">
        <v>0</v>
      </c>
    </row>
    <row r="16" spans="2:9" s="63" customFormat="1" ht="3" customHeight="1" x14ac:dyDescent="0.2">
      <c r="B16" s="134"/>
      <c r="C16" s="92"/>
      <c r="D16" s="65"/>
      <c r="E16" s="65"/>
      <c r="F16" s="65"/>
      <c r="G16" s="65"/>
      <c r="H16" s="65"/>
    </row>
    <row r="17" spans="2:8" s="63" customFormat="1" ht="19.5" customHeight="1" x14ac:dyDescent="0.2">
      <c r="B17" s="127" t="s">
        <v>1418</v>
      </c>
      <c r="C17" s="77" t="s">
        <v>1419</v>
      </c>
      <c r="D17" s="128" t="s">
        <v>1296</v>
      </c>
      <c r="E17" s="128" t="s">
        <v>1296</v>
      </c>
      <c r="F17" s="128" t="s">
        <v>1296</v>
      </c>
      <c r="G17" s="128" t="s">
        <v>1296</v>
      </c>
      <c r="H17" s="129" t="s">
        <v>1296</v>
      </c>
    </row>
    <row r="18" spans="2:8" s="63" customFormat="1" ht="3" customHeight="1" x14ac:dyDescent="0.2">
      <c r="B18" s="134"/>
      <c r="C18" s="92"/>
      <c r="D18" s="65"/>
      <c r="E18" s="65"/>
      <c r="F18" s="65"/>
      <c r="G18" s="65"/>
      <c r="H18" s="65"/>
    </row>
    <row r="19" spans="2:8" s="63" customFormat="1" ht="19.5" customHeight="1" x14ac:dyDescent="0.2">
      <c r="B19" s="127" t="s">
        <v>1420</v>
      </c>
      <c r="C19" s="77" t="s">
        <v>1421</v>
      </c>
      <c r="D19" s="128" t="s">
        <v>1296</v>
      </c>
      <c r="E19" s="128" t="s">
        <v>1296</v>
      </c>
      <c r="F19" s="128" t="s">
        <v>1296</v>
      </c>
      <c r="G19" s="128" t="s">
        <v>1296</v>
      </c>
      <c r="H19" s="129" t="s">
        <v>1296</v>
      </c>
    </row>
    <row r="20" spans="2:8" s="63" customFormat="1" ht="3" customHeight="1" x14ac:dyDescent="0.2">
      <c r="B20" s="134"/>
      <c r="C20" s="92"/>
      <c r="D20" s="65"/>
      <c r="E20" s="65"/>
      <c r="F20" s="65"/>
      <c r="G20" s="65"/>
      <c r="H20" s="65"/>
    </row>
    <row r="21" spans="2:8" s="63" customFormat="1" ht="19.5" customHeight="1" x14ac:dyDescent="0.2">
      <c r="B21" s="87"/>
      <c r="C21" s="97" t="s">
        <v>1337</v>
      </c>
      <c r="D21" s="135">
        <v>-14900.87</v>
      </c>
      <c r="E21" s="135">
        <v>-14900.87</v>
      </c>
      <c r="F21" s="135">
        <v>0</v>
      </c>
      <c r="G21" s="135">
        <v>0</v>
      </c>
      <c r="H21" s="136">
        <v>0</v>
      </c>
    </row>
    <row r="22" spans="2:8" s="63" customFormat="1" ht="19.5" customHeight="1" x14ac:dyDescent="0.2">
      <c r="B22" s="75"/>
      <c r="C22" s="77" t="s">
        <v>1422</v>
      </c>
      <c r="D22" s="132">
        <v>-14900.87</v>
      </c>
      <c r="E22" s="132">
        <v>-14900.87</v>
      </c>
      <c r="F22" s="132">
        <v>0</v>
      </c>
      <c r="G22" s="132">
        <v>0</v>
      </c>
      <c r="H22" s="133">
        <v>0</v>
      </c>
    </row>
    <row r="23" spans="2:8" s="63" customFormat="1" ht="19.5" customHeight="1" x14ac:dyDescent="0.2">
      <c r="B23" s="75"/>
      <c r="C23" s="77" t="s">
        <v>1412</v>
      </c>
      <c r="D23" s="132">
        <v>-14900.87</v>
      </c>
      <c r="E23" s="132">
        <v>-14900.87</v>
      </c>
      <c r="F23" s="132">
        <v>542496.56000000006</v>
      </c>
      <c r="G23" s="132">
        <v>0</v>
      </c>
      <c r="H23" s="133">
        <v>0</v>
      </c>
    </row>
  </sheetData>
  <mergeCells count="1">
    <mergeCell ref="B2:I2"/>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8"/>
  <sheetViews>
    <sheetView workbookViewId="0">
      <selection activeCell="B39" sqref="B39:G39"/>
    </sheetView>
  </sheetViews>
  <sheetFormatPr defaultRowHeight="12.75" x14ac:dyDescent="0.2"/>
  <cols>
    <col min="1" max="1" width="0.7109375" style="72" customWidth="1"/>
    <col min="2" max="2" width="9.5703125" style="72" customWidth="1"/>
    <col min="3" max="3" width="49.28515625" style="72" customWidth="1"/>
    <col min="4" max="7" width="16.42578125" style="72" customWidth="1"/>
    <col min="8" max="8" width="16.140625" style="72" customWidth="1"/>
    <col min="9" max="16384" width="9.140625" style="72"/>
  </cols>
  <sheetData>
    <row r="1" spans="2:8" s="63" customFormat="1" ht="6.75" customHeight="1" x14ac:dyDescent="0.2"/>
    <row r="2" spans="2:8" s="63" customFormat="1" ht="28.5" customHeight="1" x14ac:dyDescent="0.25">
      <c r="B2" s="751" t="s">
        <v>1423</v>
      </c>
      <c r="C2" s="751"/>
      <c r="D2" s="751"/>
      <c r="E2" s="751"/>
      <c r="F2" s="751"/>
      <c r="G2" s="751"/>
      <c r="H2" s="751"/>
    </row>
    <row r="3" spans="2:8" s="63" customFormat="1" ht="24" customHeight="1" x14ac:dyDescent="0.2"/>
    <row r="4" spans="2:8" s="63" customFormat="1" ht="11.25" customHeight="1" x14ac:dyDescent="0.2">
      <c r="B4" s="752" t="s">
        <v>1271</v>
      </c>
      <c r="C4" s="752"/>
      <c r="D4" s="752"/>
      <c r="E4" s="752"/>
      <c r="F4" s="752"/>
      <c r="G4" s="752"/>
      <c r="H4" s="752"/>
    </row>
    <row r="5" spans="2:8" s="63" customFormat="1" ht="7.5" customHeight="1" x14ac:dyDescent="0.2"/>
    <row r="6" spans="2:8" s="63" customFormat="1" ht="11.25" customHeight="1" x14ac:dyDescent="0.2">
      <c r="B6" s="748" t="s">
        <v>1272</v>
      </c>
      <c r="C6" s="748"/>
      <c r="D6" s="748"/>
      <c r="E6" s="748"/>
      <c r="F6" s="748"/>
      <c r="G6" s="748"/>
    </row>
    <row r="7" spans="2:8" s="63" customFormat="1" ht="4.5" customHeight="1" x14ac:dyDescent="0.2"/>
    <row r="8" spans="2:8" s="63" customFormat="1" ht="11.25" customHeight="1" x14ac:dyDescent="0.2">
      <c r="B8" s="748" t="s">
        <v>1273</v>
      </c>
      <c r="C8" s="748"/>
      <c r="D8" s="748"/>
      <c r="E8" s="748"/>
      <c r="F8" s="748"/>
      <c r="G8" s="748"/>
    </row>
    <row r="9" spans="2:8" s="63" customFormat="1" ht="7.5" customHeight="1" x14ac:dyDescent="0.2"/>
    <row r="10" spans="2:8" s="63" customFormat="1" ht="27.75" customHeight="1" x14ac:dyDescent="0.2">
      <c r="B10" s="64" t="s">
        <v>1274</v>
      </c>
      <c r="C10" s="64" t="s">
        <v>1275</v>
      </c>
      <c r="D10" s="64" t="s">
        <v>1276</v>
      </c>
      <c r="E10" s="64" t="s">
        <v>1398</v>
      </c>
      <c r="F10" s="64" t="s">
        <v>1279</v>
      </c>
      <c r="G10" s="64" t="s">
        <v>1280</v>
      </c>
      <c r="H10" s="64" t="s">
        <v>1399</v>
      </c>
    </row>
    <row r="11" spans="2:8" s="63" customFormat="1" ht="3" customHeight="1" x14ac:dyDescent="0.2">
      <c r="B11" s="65"/>
      <c r="C11" s="66"/>
      <c r="D11" s="65"/>
      <c r="E11" s="65"/>
      <c r="F11" s="65"/>
      <c r="G11" s="65"/>
      <c r="H11" s="65"/>
    </row>
    <row r="12" spans="2:8" s="63" customFormat="1" ht="11.25" customHeight="1" x14ac:dyDescent="0.2">
      <c r="B12" s="67">
        <v>1</v>
      </c>
      <c r="C12" s="68" t="s">
        <v>1281</v>
      </c>
      <c r="D12" s="69">
        <v>0</v>
      </c>
      <c r="E12" s="69">
        <v>0</v>
      </c>
      <c r="F12" s="69">
        <v>172523.32</v>
      </c>
      <c r="G12" s="69">
        <v>0</v>
      </c>
      <c r="H12" s="69">
        <v>0</v>
      </c>
    </row>
    <row r="13" spans="2:8" s="63" customFormat="1" ht="3" customHeight="1" x14ac:dyDescent="0.2">
      <c r="B13" s="65"/>
      <c r="C13" s="66"/>
      <c r="D13" s="65"/>
      <c r="E13" s="65"/>
      <c r="F13" s="65"/>
      <c r="G13" s="65"/>
      <c r="H13" s="65"/>
    </row>
    <row r="14" spans="2:8" s="63" customFormat="1" ht="3" customHeight="1" x14ac:dyDescent="0.2">
      <c r="B14" s="65"/>
      <c r="C14" s="66"/>
      <c r="D14" s="65"/>
      <c r="E14" s="65"/>
      <c r="F14" s="65"/>
      <c r="G14" s="65"/>
      <c r="H14" s="65"/>
    </row>
    <row r="15" spans="2:8" s="63" customFormat="1" ht="19.5" customHeight="1" x14ac:dyDescent="0.2">
      <c r="B15" s="67">
        <v>8</v>
      </c>
      <c r="C15" s="68" t="s">
        <v>1282</v>
      </c>
      <c r="D15" s="69">
        <v>0</v>
      </c>
      <c r="E15" s="69">
        <v>0</v>
      </c>
      <c r="F15" s="69">
        <v>15000</v>
      </c>
      <c r="G15" s="69">
        <v>0</v>
      </c>
      <c r="H15" s="69">
        <v>0</v>
      </c>
    </row>
    <row r="16" spans="2:8" s="63" customFormat="1" ht="3" customHeight="1" x14ac:dyDescent="0.2">
      <c r="B16" s="65"/>
      <c r="C16" s="66"/>
      <c r="D16" s="65"/>
      <c r="E16" s="65"/>
      <c r="F16" s="65"/>
      <c r="G16" s="65"/>
      <c r="H16" s="65"/>
    </row>
    <row r="17" spans="2:8" s="63" customFormat="1" ht="11.25" customHeight="1" x14ac:dyDescent="0.2">
      <c r="B17" s="749" t="s">
        <v>1283</v>
      </c>
      <c r="C17" s="749"/>
      <c r="D17" s="70">
        <v>0</v>
      </c>
      <c r="E17" s="70">
        <v>0</v>
      </c>
      <c r="F17" s="70">
        <v>187523.32</v>
      </c>
      <c r="G17" s="70">
        <v>0</v>
      </c>
      <c r="H17" s="70">
        <v>0</v>
      </c>
    </row>
    <row r="18" spans="2:8" s="63" customFormat="1" ht="3" customHeight="1" x14ac:dyDescent="0.2"/>
    <row r="19" spans="2:8" s="63" customFormat="1" ht="11.25" customHeight="1" x14ac:dyDescent="0.2">
      <c r="B19" s="749" t="s">
        <v>1284</v>
      </c>
      <c r="C19" s="749"/>
      <c r="D19" s="70">
        <v>0</v>
      </c>
      <c r="E19" s="70">
        <v>0</v>
      </c>
      <c r="F19" s="70">
        <v>187523.32</v>
      </c>
      <c r="G19" s="70">
        <v>0</v>
      </c>
      <c r="H19" s="70">
        <v>0</v>
      </c>
    </row>
    <row r="20" spans="2:8" s="63" customFormat="1" ht="7.5" customHeight="1" x14ac:dyDescent="0.2"/>
    <row r="21" spans="2:8" s="63" customFormat="1" ht="11.25" customHeight="1" x14ac:dyDescent="0.2">
      <c r="B21" s="748" t="s">
        <v>1285</v>
      </c>
      <c r="C21" s="748"/>
      <c r="D21" s="748"/>
      <c r="E21" s="748"/>
      <c r="F21" s="748"/>
      <c r="G21" s="748"/>
    </row>
    <row r="22" spans="2:8" s="63" customFormat="1" ht="4.5" customHeight="1" x14ac:dyDescent="0.2"/>
    <row r="23" spans="2:8" s="63" customFormat="1" ht="11.25" customHeight="1" x14ac:dyDescent="0.2">
      <c r="B23" s="748" t="s">
        <v>1286</v>
      </c>
      <c r="C23" s="748"/>
      <c r="D23" s="748"/>
      <c r="E23" s="748"/>
      <c r="F23" s="748"/>
      <c r="G23" s="748"/>
    </row>
    <row r="24" spans="2:8" s="63" customFormat="1" ht="7.5" customHeight="1" x14ac:dyDescent="0.2"/>
    <row r="25" spans="2:8" s="63" customFormat="1" ht="27.75" customHeight="1" x14ac:dyDescent="0.2">
      <c r="B25" s="64" t="s">
        <v>1274</v>
      </c>
      <c r="C25" s="64" t="s">
        <v>1275</v>
      </c>
      <c r="D25" s="64" t="s">
        <v>1276</v>
      </c>
      <c r="E25" s="64" t="s">
        <v>1398</v>
      </c>
      <c r="F25" s="64" t="s">
        <v>1279</v>
      </c>
      <c r="G25" s="64" t="s">
        <v>1280</v>
      </c>
      <c r="H25" s="64" t="s">
        <v>1399</v>
      </c>
    </row>
    <row r="26" spans="2:8" s="63" customFormat="1" ht="3" customHeight="1" x14ac:dyDescent="0.2">
      <c r="B26" s="65"/>
      <c r="C26" s="66"/>
      <c r="D26" s="65"/>
      <c r="E26" s="65"/>
      <c r="F26" s="65"/>
      <c r="G26" s="65"/>
      <c r="H26" s="65"/>
    </row>
    <row r="27" spans="2:8" s="63" customFormat="1" ht="11.25" customHeight="1" x14ac:dyDescent="0.2">
      <c r="B27" s="67">
        <v>2</v>
      </c>
      <c r="C27" s="68" t="s">
        <v>1287</v>
      </c>
      <c r="D27" s="69">
        <v>0</v>
      </c>
      <c r="E27" s="69">
        <v>0</v>
      </c>
      <c r="F27" s="69">
        <v>354973.24</v>
      </c>
      <c r="G27" s="69">
        <v>0</v>
      </c>
      <c r="H27" s="69">
        <v>0</v>
      </c>
    </row>
    <row r="28" spans="2:8" s="63" customFormat="1" ht="3" customHeight="1" x14ac:dyDescent="0.2">
      <c r="B28" s="65"/>
      <c r="C28" s="66"/>
      <c r="D28" s="65"/>
      <c r="E28" s="65"/>
      <c r="F28" s="65"/>
      <c r="G28" s="65"/>
      <c r="H28" s="65"/>
    </row>
    <row r="29" spans="2:8" s="63" customFormat="1" ht="11.25" customHeight="1" x14ac:dyDescent="0.2">
      <c r="B29" s="749" t="s">
        <v>1288</v>
      </c>
      <c r="C29" s="749"/>
      <c r="D29" s="70">
        <v>0</v>
      </c>
      <c r="E29" s="70">
        <v>0</v>
      </c>
      <c r="F29" s="70">
        <v>354973.24</v>
      </c>
      <c r="G29" s="70">
        <v>0</v>
      </c>
      <c r="H29" s="70">
        <v>0</v>
      </c>
    </row>
    <row r="30" spans="2:8" s="63" customFormat="1" ht="3" customHeight="1" x14ac:dyDescent="0.2"/>
    <row r="31" spans="2:8" s="63" customFormat="1" ht="11.25" customHeight="1" x14ac:dyDescent="0.2">
      <c r="B31" s="749" t="s">
        <v>1289</v>
      </c>
      <c r="C31" s="749"/>
      <c r="D31" s="70">
        <v>0</v>
      </c>
      <c r="E31" s="70">
        <v>0</v>
      </c>
      <c r="F31" s="70">
        <v>354973.24</v>
      </c>
      <c r="G31" s="70">
        <v>0</v>
      </c>
      <c r="H31" s="70">
        <v>0</v>
      </c>
    </row>
    <row r="32" spans="2:8" s="63" customFormat="1" ht="3" customHeight="1" x14ac:dyDescent="0.2"/>
    <row r="33" spans="2:8" s="63" customFormat="1" ht="11.25" customHeight="1" x14ac:dyDescent="0.2">
      <c r="B33" s="749" t="s">
        <v>1290</v>
      </c>
      <c r="C33" s="749"/>
      <c r="D33" s="70">
        <v>0</v>
      </c>
      <c r="E33" s="70">
        <v>0</v>
      </c>
      <c r="F33" s="70">
        <v>542496.56000000006</v>
      </c>
      <c r="G33" s="70">
        <v>0</v>
      </c>
      <c r="H33" s="70">
        <v>0</v>
      </c>
    </row>
    <row r="34" spans="2:8" s="63" customFormat="1" ht="9" customHeight="1" x14ac:dyDescent="0.2"/>
    <row r="35" spans="2:8" s="63" customFormat="1" ht="11.25" customHeight="1" x14ac:dyDescent="0.2">
      <c r="B35" s="752" t="s">
        <v>1424</v>
      </c>
      <c r="C35" s="752"/>
      <c r="D35" s="752"/>
      <c r="E35" s="752"/>
      <c r="F35" s="752"/>
      <c r="G35" s="752"/>
      <c r="H35" s="752"/>
    </row>
    <row r="36" spans="2:8" s="63" customFormat="1" ht="7.5" customHeight="1" x14ac:dyDescent="0.2"/>
    <row r="37" spans="2:8" s="63" customFormat="1" ht="11.25" customHeight="1" x14ac:dyDescent="0.2">
      <c r="B37" s="748" t="s">
        <v>1425</v>
      </c>
      <c r="C37" s="748"/>
      <c r="D37" s="748"/>
      <c r="E37" s="748"/>
      <c r="F37" s="748"/>
      <c r="G37" s="748"/>
    </row>
    <row r="38" spans="2:8" s="63" customFormat="1" ht="4.5" customHeight="1" x14ac:dyDescent="0.2"/>
    <row r="39" spans="2:8" s="63" customFormat="1" ht="11.25" customHeight="1" x14ac:dyDescent="0.2">
      <c r="B39" s="748" t="s">
        <v>1426</v>
      </c>
      <c r="C39" s="748"/>
      <c r="D39" s="748"/>
      <c r="E39" s="748"/>
      <c r="F39" s="748"/>
      <c r="G39" s="748"/>
    </row>
    <row r="40" spans="2:8" s="63" customFormat="1" ht="7.5" customHeight="1" x14ac:dyDescent="0.2"/>
    <row r="41" spans="2:8" s="63" customFormat="1" ht="27.75" customHeight="1" x14ac:dyDescent="0.2">
      <c r="B41" s="64" t="s">
        <v>1274</v>
      </c>
      <c r="C41" s="64" t="s">
        <v>1275</v>
      </c>
      <c r="D41" s="64" t="s">
        <v>1276</v>
      </c>
      <c r="E41" s="64" t="s">
        <v>1398</v>
      </c>
      <c r="F41" s="64" t="s">
        <v>1279</v>
      </c>
      <c r="G41" s="64" t="s">
        <v>1280</v>
      </c>
      <c r="H41" s="64" t="s">
        <v>1399</v>
      </c>
    </row>
    <row r="42" spans="2:8" s="63" customFormat="1" ht="3" customHeight="1" x14ac:dyDescent="0.2">
      <c r="B42" s="65"/>
      <c r="C42" s="66"/>
      <c r="D42" s="65"/>
      <c r="E42" s="65"/>
      <c r="F42" s="65"/>
      <c r="G42" s="65"/>
      <c r="H42" s="65"/>
    </row>
    <row r="43" spans="2:8" s="63" customFormat="1" ht="19.5" customHeight="1" x14ac:dyDescent="0.2">
      <c r="B43" s="67">
        <v>2004</v>
      </c>
      <c r="C43" s="68" t="s">
        <v>1427</v>
      </c>
      <c r="D43" s="69">
        <v>-4110.26</v>
      </c>
      <c r="E43" s="69">
        <v>-4110.26</v>
      </c>
      <c r="F43" s="69">
        <v>0</v>
      </c>
      <c r="G43" s="69">
        <v>0</v>
      </c>
      <c r="H43" s="69">
        <v>0</v>
      </c>
    </row>
    <row r="44" spans="2:8" s="63" customFormat="1" ht="3" customHeight="1" x14ac:dyDescent="0.2">
      <c r="B44" s="65"/>
      <c r="C44" s="66"/>
      <c r="D44" s="65"/>
      <c r="E44" s="65"/>
      <c r="F44" s="65"/>
      <c r="G44" s="65"/>
      <c r="H44" s="65"/>
    </row>
    <row r="45" spans="2:8" s="63" customFormat="1" ht="11.25" customHeight="1" x14ac:dyDescent="0.2">
      <c r="B45" s="749" t="s">
        <v>1428</v>
      </c>
      <c r="C45" s="749"/>
      <c r="D45" s="70">
        <v>-4110.26</v>
      </c>
      <c r="E45" s="70">
        <v>-4110.26</v>
      </c>
      <c r="F45" s="70">
        <v>0</v>
      </c>
      <c r="G45" s="70">
        <v>0</v>
      </c>
      <c r="H45" s="70">
        <v>0</v>
      </c>
    </row>
    <row r="46" spans="2:8" s="63" customFormat="1" ht="3" customHeight="1" x14ac:dyDescent="0.2"/>
    <row r="47" spans="2:8" s="63" customFormat="1" ht="11.25" customHeight="1" x14ac:dyDescent="0.2">
      <c r="B47" s="749" t="s">
        <v>1429</v>
      </c>
      <c r="C47" s="749"/>
      <c r="D47" s="70">
        <v>-4110.26</v>
      </c>
      <c r="E47" s="70">
        <v>-4110.26</v>
      </c>
      <c r="F47" s="70">
        <v>0</v>
      </c>
      <c r="G47" s="70">
        <v>0</v>
      </c>
      <c r="H47" s="70">
        <v>0</v>
      </c>
    </row>
    <row r="48" spans="2:8" s="63" customFormat="1" ht="3" customHeight="1" x14ac:dyDescent="0.2"/>
    <row r="49" spans="2:8" s="63" customFormat="1" ht="11.25" customHeight="1" x14ac:dyDescent="0.2">
      <c r="B49" s="749" t="s">
        <v>1430</v>
      </c>
      <c r="C49" s="749"/>
      <c r="D49" s="70">
        <v>-4110.26</v>
      </c>
      <c r="E49" s="70">
        <v>-4110.26</v>
      </c>
      <c r="F49" s="70">
        <v>0</v>
      </c>
      <c r="G49" s="70">
        <v>0</v>
      </c>
      <c r="H49" s="70">
        <v>0</v>
      </c>
    </row>
    <row r="50" spans="2:8" s="63" customFormat="1" ht="9" customHeight="1" x14ac:dyDescent="0.2"/>
    <row r="51" spans="2:8" s="63" customFormat="1" ht="11.25" customHeight="1" x14ac:dyDescent="0.2">
      <c r="B51" s="752" t="s">
        <v>1431</v>
      </c>
      <c r="C51" s="752"/>
      <c r="D51" s="752"/>
      <c r="E51" s="752"/>
      <c r="F51" s="752"/>
      <c r="G51" s="752"/>
      <c r="H51" s="752"/>
    </row>
    <row r="52" spans="2:8" s="63" customFormat="1" ht="7.5" customHeight="1" x14ac:dyDescent="0.2"/>
    <row r="53" spans="2:8" s="63" customFormat="1" ht="11.25" customHeight="1" x14ac:dyDescent="0.2">
      <c r="B53" s="748" t="s">
        <v>1432</v>
      </c>
      <c r="C53" s="748"/>
      <c r="D53" s="748"/>
      <c r="E53" s="748"/>
      <c r="F53" s="748"/>
      <c r="G53" s="748"/>
    </row>
    <row r="54" spans="2:8" s="63" customFormat="1" ht="4.5" customHeight="1" x14ac:dyDescent="0.2"/>
    <row r="55" spans="2:8" s="63" customFormat="1" ht="11.25" customHeight="1" x14ac:dyDescent="0.2">
      <c r="B55" s="748" t="s">
        <v>1433</v>
      </c>
      <c r="C55" s="748"/>
      <c r="D55" s="748"/>
      <c r="E55" s="748"/>
      <c r="F55" s="748"/>
      <c r="G55" s="748"/>
    </row>
    <row r="56" spans="2:8" s="63" customFormat="1" ht="7.5" customHeight="1" x14ac:dyDescent="0.2"/>
    <row r="57" spans="2:8" s="63" customFormat="1" ht="27.75" customHeight="1" x14ac:dyDescent="0.2">
      <c r="B57" s="64" t="s">
        <v>1274</v>
      </c>
      <c r="C57" s="64" t="s">
        <v>1275</v>
      </c>
      <c r="D57" s="64" t="s">
        <v>1276</v>
      </c>
      <c r="E57" s="64" t="s">
        <v>1398</v>
      </c>
      <c r="F57" s="64" t="s">
        <v>1279</v>
      </c>
      <c r="G57" s="64" t="s">
        <v>1280</v>
      </c>
      <c r="H57" s="64" t="s">
        <v>1399</v>
      </c>
    </row>
    <row r="58" spans="2:8" s="63" customFormat="1" ht="3" customHeight="1" x14ac:dyDescent="0.2">
      <c r="B58" s="65"/>
      <c r="C58" s="66"/>
      <c r="D58" s="65"/>
      <c r="E58" s="65"/>
      <c r="F58" s="65"/>
      <c r="G58" s="65"/>
      <c r="H58" s="65"/>
    </row>
    <row r="59" spans="2:8" s="63" customFormat="1" ht="11.25" customHeight="1" x14ac:dyDescent="0.2">
      <c r="B59" s="67">
        <v>3016</v>
      </c>
      <c r="C59" s="68" t="s">
        <v>1434</v>
      </c>
      <c r="D59" s="69">
        <v>-84.03</v>
      </c>
      <c r="E59" s="69">
        <v>-84.03</v>
      </c>
      <c r="F59" s="69">
        <v>0</v>
      </c>
      <c r="G59" s="69">
        <v>0</v>
      </c>
      <c r="H59" s="69">
        <v>0</v>
      </c>
    </row>
    <row r="60" spans="2:8" s="63" customFormat="1" ht="3" customHeight="1" x14ac:dyDescent="0.2">
      <c r="B60" s="65"/>
      <c r="C60" s="66"/>
      <c r="D60" s="65"/>
      <c r="E60" s="65"/>
      <c r="F60" s="65"/>
      <c r="G60" s="65"/>
      <c r="H60" s="65"/>
    </row>
    <row r="61" spans="2:8" s="63" customFormat="1" ht="3" customHeight="1" x14ac:dyDescent="0.2">
      <c r="B61" s="65"/>
      <c r="C61" s="66"/>
      <c r="D61" s="65"/>
      <c r="E61" s="65"/>
      <c r="F61" s="65"/>
      <c r="G61" s="65"/>
      <c r="H61" s="65"/>
    </row>
    <row r="62" spans="2:8" s="63" customFormat="1" ht="19.5" customHeight="1" x14ac:dyDescent="0.2">
      <c r="B62" s="67">
        <v>3019</v>
      </c>
      <c r="C62" s="68" t="s">
        <v>1435</v>
      </c>
      <c r="D62" s="69">
        <v>-9992.8700000000008</v>
      </c>
      <c r="E62" s="69">
        <v>-9992.8700000000008</v>
      </c>
      <c r="F62" s="69">
        <v>0</v>
      </c>
      <c r="G62" s="69">
        <v>0</v>
      </c>
      <c r="H62" s="69">
        <v>0</v>
      </c>
    </row>
    <row r="63" spans="2:8" s="63" customFormat="1" ht="3" customHeight="1" x14ac:dyDescent="0.2">
      <c r="B63" s="65"/>
      <c r="C63" s="66"/>
      <c r="D63" s="65"/>
      <c r="E63" s="65"/>
      <c r="F63" s="65"/>
      <c r="G63" s="65"/>
      <c r="H63" s="65"/>
    </row>
    <row r="64" spans="2:8" s="63" customFormat="1" ht="11.25" customHeight="1" x14ac:dyDescent="0.2">
      <c r="B64" s="749" t="s">
        <v>1436</v>
      </c>
      <c r="C64" s="749"/>
      <c r="D64" s="70">
        <v>-10076.900000000001</v>
      </c>
      <c r="E64" s="70">
        <v>-10076.900000000001</v>
      </c>
      <c r="F64" s="70">
        <v>0</v>
      </c>
      <c r="G64" s="70">
        <v>0</v>
      </c>
      <c r="H64" s="70">
        <v>0</v>
      </c>
    </row>
    <row r="65" spans="2:8" s="63" customFormat="1" ht="3" customHeight="1" x14ac:dyDescent="0.2"/>
    <row r="66" spans="2:8" s="63" customFormat="1" ht="11.25" customHeight="1" x14ac:dyDescent="0.2">
      <c r="B66" s="748" t="s">
        <v>1437</v>
      </c>
      <c r="C66" s="748"/>
      <c r="D66" s="748"/>
      <c r="E66" s="748"/>
      <c r="F66" s="748"/>
      <c r="G66" s="748"/>
    </row>
    <row r="67" spans="2:8" s="63" customFormat="1" ht="7.5" customHeight="1" x14ac:dyDescent="0.2"/>
    <row r="68" spans="2:8" s="63" customFormat="1" ht="27.75" customHeight="1" x14ac:dyDescent="0.2">
      <c r="B68" s="64" t="s">
        <v>1274</v>
      </c>
      <c r="C68" s="64" t="s">
        <v>1275</v>
      </c>
      <c r="D68" s="64" t="s">
        <v>1276</v>
      </c>
      <c r="E68" s="64" t="s">
        <v>1398</v>
      </c>
      <c r="F68" s="64" t="s">
        <v>1279</v>
      </c>
      <c r="G68" s="64" t="s">
        <v>1280</v>
      </c>
      <c r="H68" s="64" t="s">
        <v>1399</v>
      </c>
    </row>
    <row r="69" spans="2:8" s="63" customFormat="1" ht="3" customHeight="1" x14ac:dyDescent="0.2">
      <c r="B69" s="65"/>
      <c r="C69" s="66"/>
      <c r="D69" s="65"/>
      <c r="E69" s="65"/>
      <c r="F69" s="65"/>
      <c r="G69" s="65"/>
      <c r="H69" s="65"/>
    </row>
    <row r="70" spans="2:8" s="63" customFormat="1" ht="19.5" customHeight="1" x14ac:dyDescent="0.2">
      <c r="B70" s="67">
        <v>3057</v>
      </c>
      <c r="C70" s="68" t="s">
        <v>1438</v>
      </c>
      <c r="D70" s="69">
        <v>-713.71</v>
      </c>
      <c r="E70" s="69">
        <v>-713.71</v>
      </c>
      <c r="F70" s="69">
        <v>0</v>
      </c>
      <c r="G70" s="69">
        <v>0</v>
      </c>
      <c r="H70" s="69">
        <v>0</v>
      </c>
    </row>
    <row r="71" spans="2:8" s="63" customFormat="1" ht="3" customHeight="1" x14ac:dyDescent="0.2">
      <c r="B71" s="65"/>
      <c r="C71" s="66"/>
      <c r="D71" s="65"/>
      <c r="E71" s="65"/>
      <c r="F71" s="65"/>
      <c r="G71" s="65"/>
      <c r="H71" s="65"/>
    </row>
    <row r="72" spans="2:8" s="63" customFormat="1" ht="11.25" customHeight="1" x14ac:dyDescent="0.2">
      <c r="B72" s="749" t="s">
        <v>1439</v>
      </c>
      <c r="C72" s="749"/>
      <c r="D72" s="70">
        <v>-713.71</v>
      </c>
      <c r="E72" s="70">
        <v>-713.71</v>
      </c>
      <c r="F72" s="70">
        <v>0</v>
      </c>
      <c r="G72" s="70">
        <v>0</v>
      </c>
      <c r="H72" s="70">
        <v>0</v>
      </c>
    </row>
    <row r="73" spans="2:8" s="63" customFormat="1" ht="3" customHeight="1" x14ac:dyDescent="0.2"/>
    <row r="74" spans="2:8" s="63" customFormat="1" ht="11.25" customHeight="1" x14ac:dyDescent="0.2">
      <c r="B74" s="749" t="s">
        <v>1440</v>
      </c>
      <c r="C74" s="749"/>
      <c r="D74" s="70">
        <v>-10790.61</v>
      </c>
      <c r="E74" s="70">
        <v>-10790.61</v>
      </c>
      <c r="F74" s="70">
        <v>0</v>
      </c>
      <c r="G74" s="70">
        <v>0</v>
      </c>
      <c r="H74" s="70">
        <v>0</v>
      </c>
    </row>
    <row r="75" spans="2:8" s="63" customFormat="1" ht="3" customHeight="1" x14ac:dyDescent="0.2"/>
    <row r="76" spans="2:8" s="63" customFormat="1" ht="11.25" customHeight="1" x14ac:dyDescent="0.2">
      <c r="B76" s="749" t="s">
        <v>1441</v>
      </c>
      <c r="C76" s="749"/>
      <c r="D76" s="70">
        <v>-10790.61</v>
      </c>
      <c r="E76" s="70">
        <v>-10790.61</v>
      </c>
      <c r="F76" s="70">
        <v>0</v>
      </c>
      <c r="G76" s="70">
        <v>0</v>
      </c>
      <c r="H76" s="70">
        <v>0</v>
      </c>
    </row>
    <row r="77" spans="2:8" s="63" customFormat="1" ht="7.5" customHeight="1" x14ac:dyDescent="0.2"/>
    <row r="78" spans="2:8" s="63" customFormat="1" ht="24" customHeight="1" x14ac:dyDescent="0.2">
      <c r="B78" s="750" t="s">
        <v>1291</v>
      </c>
      <c r="C78" s="750"/>
      <c r="D78" s="71">
        <v>-14900.87</v>
      </c>
      <c r="E78" s="71">
        <v>-14900.87</v>
      </c>
      <c r="F78" s="71">
        <v>542496.56000000006</v>
      </c>
      <c r="G78" s="71">
        <v>0</v>
      </c>
      <c r="H78" s="71">
        <v>0</v>
      </c>
    </row>
  </sheetData>
  <mergeCells count="26">
    <mergeCell ref="B2:H2"/>
    <mergeCell ref="B4:H4"/>
    <mergeCell ref="B6:G6"/>
    <mergeCell ref="B8:G8"/>
    <mergeCell ref="B17:C17"/>
    <mergeCell ref="B19:C19"/>
    <mergeCell ref="B21:G21"/>
    <mergeCell ref="B23:G23"/>
    <mergeCell ref="B29:C29"/>
    <mergeCell ref="B31:C31"/>
    <mergeCell ref="B33:C33"/>
    <mergeCell ref="B35:H35"/>
    <mergeCell ref="B37:G37"/>
    <mergeCell ref="B39:G39"/>
    <mergeCell ref="B45:C45"/>
    <mergeCell ref="B47:C47"/>
    <mergeCell ref="B49:C49"/>
    <mergeCell ref="B51:H51"/>
    <mergeCell ref="B76:C76"/>
    <mergeCell ref="B78:C78"/>
    <mergeCell ref="B53:G53"/>
    <mergeCell ref="B55:G55"/>
    <mergeCell ref="B64:C64"/>
    <mergeCell ref="B66:G66"/>
    <mergeCell ref="B72:C72"/>
    <mergeCell ref="B74:C7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9"/>
  <sheetViews>
    <sheetView workbookViewId="0">
      <selection activeCell="B39" sqref="B39:G39"/>
    </sheetView>
  </sheetViews>
  <sheetFormatPr defaultRowHeight="12.75" x14ac:dyDescent="0.2"/>
  <cols>
    <col min="1" max="1" width="1" style="72" customWidth="1"/>
    <col min="2" max="2" width="10.7109375" style="72" customWidth="1"/>
    <col min="3" max="3" width="2.140625" style="72" customWidth="1"/>
    <col min="4" max="4" width="7.85546875" style="72" customWidth="1"/>
    <col min="5" max="5" width="2.140625" style="72" customWidth="1"/>
    <col min="6" max="6" width="27.7109375" style="72" customWidth="1"/>
    <col min="7" max="10" width="14.7109375" style="72" customWidth="1"/>
    <col min="11" max="11" width="15" style="72" customWidth="1"/>
    <col min="12" max="16384" width="9.140625" style="72"/>
  </cols>
  <sheetData>
    <row r="1" spans="2:11" s="63" customFormat="1" ht="28.5" customHeight="1" x14ac:dyDescent="0.25">
      <c r="B1" s="751" t="s">
        <v>1442</v>
      </c>
      <c r="C1" s="751"/>
      <c r="D1" s="751"/>
      <c r="E1" s="751"/>
      <c r="F1" s="751"/>
      <c r="G1" s="751"/>
      <c r="H1" s="751"/>
      <c r="I1" s="751"/>
      <c r="J1" s="751"/>
      <c r="K1" s="751"/>
    </row>
    <row r="2" spans="2:11" s="63" customFormat="1" ht="15" customHeight="1" x14ac:dyDescent="0.2"/>
    <row r="3" spans="2:11" s="63" customFormat="1" ht="27.75" customHeight="1" x14ac:dyDescent="0.2">
      <c r="B3" s="761" t="s">
        <v>1293</v>
      </c>
      <c r="C3" s="761"/>
      <c r="D3" s="761"/>
      <c r="E3" s="761"/>
      <c r="F3" s="64" t="s">
        <v>1294</v>
      </c>
      <c r="G3" s="64" t="s">
        <v>1276</v>
      </c>
      <c r="H3" s="64" t="s">
        <v>1398</v>
      </c>
      <c r="I3" s="64" t="s">
        <v>1279</v>
      </c>
      <c r="J3" s="64" t="s">
        <v>1280</v>
      </c>
      <c r="K3" s="64" t="s">
        <v>1399</v>
      </c>
    </row>
    <row r="4" spans="2:11" s="63" customFormat="1" ht="7.5" customHeight="1" x14ac:dyDescent="0.2">
      <c r="B4" s="762"/>
      <c r="C4" s="762"/>
      <c r="D4" s="762"/>
      <c r="E4" s="762"/>
      <c r="F4" s="74"/>
      <c r="G4" s="74"/>
      <c r="H4" s="74"/>
      <c r="I4" s="74"/>
      <c r="J4" s="74"/>
      <c r="K4" s="74"/>
    </row>
    <row r="5" spans="2:11" s="63" customFormat="1" ht="19.5" customHeight="1" x14ac:dyDescent="0.2">
      <c r="B5" s="75"/>
      <c r="C5" s="763"/>
      <c r="D5" s="763"/>
      <c r="E5" s="76"/>
      <c r="F5" s="77" t="s">
        <v>1295</v>
      </c>
      <c r="G5" s="78" t="s">
        <v>1296</v>
      </c>
      <c r="H5" s="78" t="s">
        <v>1296</v>
      </c>
      <c r="I5" s="78" t="s">
        <v>1296</v>
      </c>
      <c r="J5" s="78" t="s">
        <v>1296</v>
      </c>
      <c r="K5" s="79" t="s">
        <v>1296</v>
      </c>
    </row>
    <row r="6" spans="2:11" s="63" customFormat="1" ht="3.75" customHeight="1" x14ac:dyDescent="0.2"/>
    <row r="7" spans="2:11" s="63" customFormat="1" ht="19.5" customHeight="1" x14ac:dyDescent="0.2">
      <c r="B7" s="75"/>
      <c r="C7" s="753" t="s">
        <v>1297</v>
      </c>
      <c r="D7" s="753"/>
      <c r="E7" s="76"/>
    </row>
    <row r="8" spans="2:11" s="63" customFormat="1" ht="3.75" customHeight="1" x14ac:dyDescent="0.2"/>
    <row r="9" spans="2:11" s="63" customFormat="1" ht="19.5" customHeight="1" x14ac:dyDescent="0.2">
      <c r="B9" s="80" t="s">
        <v>1298</v>
      </c>
      <c r="C9" s="81"/>
      <c r="D9" s="759" t="s">
        <v>1299</v>
      </c>
      <c r="E9" s="759"/>
      <c r="F9" s="760" t="s">
        <v>1300</v>
      </c>
      <c r="G9" s="760"/>
      <c r="H9" s="760"/>
      <c r="I9" s="760"/>
      <c r="J9" s="760"/>
      <c r="K9" s="760"/>
    </row>
    <row r="10" spans="2:11" s="63" customFormat="1" ht="19.5" customHeight="1" x14ac:dyDescent="0.2">
      <c r="B10" s="83"/>
      <c r="C10" s="65"/>
      <c r="D10" s="754" t="s">
        <v>1301</v>
      </c>
      <c r="E10" s="754"/>
      <c r="F10" s="84" t="s">
        <v>1302</v>
      </c>
      <c r="G10" s="85">
        <v>-155853.77999999997</v>
      </c>
      <c r="H10" s="85">
        <v>-96053.77999999997</v>
      </c>
      <c r="I10" s="85">
        <v>59800</v>
      </c>
      <c r="J10" s="85">
        <v>0</v>
      </c>
      <c r="K10" s="86">
        <v>0</v>
      </c>
    </row>
    <row r="11" spans="2:11" s="63" customFormat="1" ht="25.5" customHeight="1" x14ac:dyDescent="0.2">
      <c r="B11" s="87"/>
      <c r="C11" s="88"/>
      <c r="D11" s="753" t="s">
        <v>1303</v>
      </c>
      <c r="E11" s="753"/>
      <c r="F11" s="77" t="s">
        <v>1300</v>
      </c>
      <c r="G11" s="89">
        <v>-155853.77999999997</v>
      </c>
      <c r="H11" s="89">
        <v>-96053.77999999997</v>
      </c>
      <c r="I11" s="89">
        <v>59800</v>
      </c>
      <c r="J11" s="89">
        <v>0</v>
      </c>
      <c r="K11" s="90">
        <v>0</v>
      </c>
    </row>
    <row r="12" spans="2:11" s="63" customFormat="1" ht="3.75" customHeight="1" x14ac:dyDescent="0.2">
      <c r="B12" s="91"/>
      <c r="C12" s="92"/>
      <c r="D12" s="755"/>
      <c r="E12" s="755"/>
      <c r="F12" s="91"/>
      <c r="G12" s="91"/>
      <c r="H12" s="91"/>
      <c r="I12" s="91"/>
      <c r="J12" s="91"/>
      <c r="K12" s="91"/>
    </row>
    <row r="13" spans="2:11" s="63" customFormat="1" ht="19.5" customHeight="1" x14ac:dyDescent="0.2">
      <c r="B13" s="80" t="s">
        <v>1443</v>
      </c>
      <c r="C13" s="81"/>
      <c r="D13" s="759" t="s">
        <v>1317</v>
      </c>
      <c r="E13" s="759"/>
      <c r="F13" s="760" t="s">
        <v>1444</v>
      </c>
      <c r="G13" s="760"/>
      <c r="H13" s="760"/>
      <c r="I13" s="760"/>
      <c r="J13" s="760"/>
      <c r="K13" s="760"/>
    </row>
    <row r="14" spans="2:11" s="63" customFormat="1" ht="19.5" customHeight="1" x14ac:dyDescent="0.2">
      <c r="B14" s="83"/>
      <c r="C14" s="65"/>
      <c r="D14" s="754" t="s">
        <v>1301</v>
      </c>
      <c r="E14" s="754"/>
      <c r="F14" s="84" t="s">
        <v>1302</v>
      </c>
      <c r="G14" s="85">
        <v>-7281.04</v>
      </c>
      <c r="H14" s="85">
        <v>-7281.04</v>
      </c>
      <c r="I14" s="85">
        <v>0</v>
      </c>
      <c r="J14" s="85">
        <v>0</v>
      </c>
      <c r="K14" s="86">
        <v>0</v>
      </c>
    </row>
    <row r="15" spans="2:11" s="63" customFormat="1" ht="25.5" customHeight="1" x14ac:dyDescent="0.2">
      <c r="B15" s="87"/>
      <c r="C15" s="88"/>
      <c r="D15" s="753" t="s">
        <v>1319</v>
      </c>
      <c r="E15" s="753"/>
      <c r="F15" s="77" t="s">
        <v>1444</v>
      </c>
      <c r="G15" s="89">
        <v>-7281.04</v>
      </c>
      <c r="H15" s="89">
        <v>-7281.04</v>
      </c>
      <c r="I15" s="89">
        <v>0</v>
      </c>
      <c r="J15" s="89">
        <v>0</v>
      </c>
      <c r="K15" s="90">
        <v>0</v>
      </c>
    </row>
    <row r="16" spans="2:11" s="63" customFormat="1" ht="3.75" customHeight="1" x14ac:dyDescent="0.2">
      <c r="B16" s="91"/>
      <c r="C16" s="92"/>
      <c r="D16" s="755"/>
      <c r="E16" s="755"/>
      <c r="F16" s="91"/>
      <c r="G16" s="91"/>
      <c r="H16" s="91"/>
      <c r="I16" s="91"/>
      <c r="J16" s="91"/>
      <c r="K16" s="91"/>
    </row>
    <row r="17" spans="2:11" s="63" customFormat="1" ht="19.5" customHeight="1" x14ac:dyDescent="0.2">
      <c r="B17" s="80" t="s">
        <v>1445</v>
      </c>
      <c r="C17" s="81"/>
      <c r="D17" s="759" t="s">
        <v>1446</v>
      </c>
      <c r="E17" s="759"/>
      <c r="F17" s="760" t="s">
        <v>1447</v>
      </c>
      <c r="G17" s="760"/>
      <c r="H17" s="760"/>
      <c r="I17" s="760"/>
      <c r="J17" s="760"/>
      <c r="K17" s="760"/>
    </row>
    <row r="18" spans="2:11" s="63" customFormat="1" ht="19.5" customHeight="1" x14ac:dyDescent="0.2">
      <c r="B18" s="83"/>
      <c r="C18" s="65"/>
      <c r="D18" s="754" t="s">
        <v>1301</v>
      </c>
      <c r="E18" s="754"/>
      <c r="F18" s="84" t="s">
        <v>1302</v>
      </c>
      <c r="G18" s="85">
        <v>-300335.44000000006</v>
      </c>
      <c r="H18" s="85">
        <v>-300335.44000000006</v>
      </c>
      <c r="I18" s="85">
        <v>0</v>
      </c>
      <c r="J18" s="85">
        <v>0</v>
      </c>
      <c r="K18" s="86">
        <v>0</v>
      </c>
    </row>
    <row r="19" spans="2:11" s="63" customFormat="1" ht="25.5" customHeight="1" x14ac:dyDescent="0.2">
      <c r="B19" s="87"/>
      <c r="C19" s="88"/>
      <c r="D19" s="753" t="s">
        <v>1448</v>
      </c>
      <c r="E19" s="753"/>
      <c r="F19" s="77" t="s">
        <v>1447</v>
      </c>
      <c r="G19" s="89">
        <v>-300335.44000000006</v>
      </c>
      <c r="H19" s="89">
        <v>-300335.44000000006</v>
      </c>
      <c r="I19" s="89">
        <v>0</v>
      </c>
      <c r="J19" s="89">
        <v>0</v>
      </c>
      <c r="K19" s="90">
        <v>0</v>
      </c>
    </row>
    <row r="20" spans="2:11" s="63" customFormat="1" ht="3.75" customHeight="1" x14ac:dyDescent="0.2">
      <c r="B20" s="91"/>
      <c r="C20" s="92"/>
      <c r="D20" s="755"/>
      <c r="E20" s="755"/>
      <c r="F20" s="91"/>
      <c r="G20" s="91"/>
      <c r="H20" s="91"/>
      <c r="I20" s="91"/>
      <c r="J20" s="91"/>
      <c r="K20" s="91"/>
    </row>
    <row r="21" spans="2:11" s="63" customFormat="1" ht="19.5" customHeight="1" x14ac:dyDescent="0.2">
      <c r="B21" s="80" t="s">
        <v>1449</v>
      </c>
      <c r="C21" s="81"/>
      <c r="D21" s="759" t="s">
        <v>1450</v>
      </c>
      <c r="E21" s="759"/>
      <c r="F21" s="760" t="s">
        <v>1451</v>
      </c>
      <c r="G21" s="760"/>
      <c r="H21" s="760"/>
      <c r="I21" s="760"/>
      <c r="J21" s="760"/>
      <c r="K21" s="760"/>
    </row>
    <row r="22" spans="2:11" s="63" customFormat="1" ht="19.5" customHeight="1" x14ac:dyDescent="0.2">
      <c r="B22" s="83"/>
      <c r="C22" s="65"/>
      <c r="D22" s="754" t="s">
        <v>1301</v>
      </c>
      <c r="E22" s="754"/>
      <c r="F22" s="84" t="s">
        <v>1302</v>
      </c>
      <c r="G22" s="85">
        <v>-846.5</v>
      </c>
      <c r="H22" s="85">
        <v>-846.5</v>
      </c>
      <c r="I22" s="85">
        <v>0</v>
      </c>
      <c r="J22" s="85">
        <v>0</v>
      </c>
      <c r="K22" s="86">
        <v>0</v>
      </c>
    </row>
    <row r="23" spans="2:11" s="63" customFormat="1" ht="25.5" customHeight="1" x14ac:dyDescent="0.2">
      <c r="B23" s="87"/>
      <c r="C23" s="88"/>
      <c r="D23" s="753" t="s">
        <v>1452</v>
      </c>
      <c r="E23" s="753"/>
      <c r="F23" s="77" t="s">
        <v>1451</v>
      </c>
      <c r="G23" s="89">
        <v>-846.5</v>
      </c>
      <c r="H23" s="89">
        <v>-846.5</v>
      </c>
      <c r="I23" s="89">
        <v>0</v>
      </c>
      <c r="J23" s="89">
        <v>0</v>
      </c>
      <c r="K23" s="90">
        <v>0</v>
      </c>
    </row>
    <row r="24" spans="2:11" s="63" customFormat="1" ht="3.75" customHeight="1" x14ac:dyDescent="0.2">
      <c r="B24" s="91"/>
      <c r="C24" s="92"/>
      <c r="D24" s="755"/>
      <c r="E24" s="755"/>
      <c r="F24" s="91"/>
      <c r="G24" s="91"/>
      <c r="H24" s="91"/>
      <c r="I24" s="91"/>
      <c r="J24" s="91"/>
      <c r="K24" s="91"/>
    </row>
    <row r="25" spans="2:11" s="63" customFormat="1" ht="19.5" customHeight="1" x14ac:dyDescent="0.2">
      <c r="B25" s="80" t="s">
        <v>1304</v>
      </c>
      <c r="C25" s="81"/>
      <c r="D25" s="759" t="s">
        <v>1305</v>
      </c>
      <c r="E25" s="759"/>
      <c r="F25" s="760" t="s">
        <v>1306</v>
      </c>
      <c r="G25" s="760"/>
      <c r="H25" s="760"/>
      <c r="I25" s="760"/>
      <c r="J25" s="760"/>
      <c r="K25" s="760"/>
    </row>
    <row r="26" spans="2:11" s="63" customFormat="1" ht="19.5" customHeight="1" x14ac:dyDescent="0.2">
      <c r="B26" s="83"/>
      <c r="C26" s="65"/>
      <c r="D26" s="754" t="s">
        <v>1301</v>
      </c>
      <c r="E26" s="754"/>
      <c r="F26" s="84" t="s">
        <v>1302</v>
      </c>
      <c r="G26" s="85">
        <v>-17231.260000000002</v>
      </c>
      <c r="H26" s="85">
        <v>-17231.260000000002</v>
      </c>
      <c r="I26" s="85">
        <v>0</v>
      </c>
      <c r="J26" s="85">
        <v>0</v>
      </c>
      <c r="K26" s="86">
        <v>0</v>
      </c>
    </row>
    <row r="27" spans="2:11" s="63" customFormat="1" ht="19.5" customHeight="1" x14ac:dyDescent="0.2">
      <c r="B27" s="83"/>
      <c r="C27" s="65"/>
      <c r="D27" s="754" t="s">
        <v>1307</v>
      </c>
      <c r="E27" s="754"/>
      <c r="F27" s="84" t="s">
        <v>1308</v>
      </c>
      <c r="G27" s="85">
        <v>-15911.39</v>
      </c>
      <c r="H27" s="85">
        <v>-13292.13</v>
      </c>
      <c r="I27" s="85">
        <v>2619.2600000000002</v>
      </c>
      <c r="J27" s="85">
        <v>0</v>
      </c>
      <c r="K27" s="86">
        <v>0</v>
      </c>
    </row>
    <row r="28" spans="2:11" s="63" customFormat="1" ht="25.5" customHeight="1" x14ac:dyDescent="0.2">
      <c r="B28" s="87"/>
      <c r="C28" s="88"/>
      <c r="D28" s="753" t="s">
        <v>1309</v>
      </c>
      <c r="E28" s="753"/>
      <c r="F28" s="77" t="s">
        <v>1306</v>
      </c>
      <c r="G28" s="89">
        <v>-33142.65</v>
      </c>
      <c r="H28" s="89">
        <v>-30523.390000000003</v>
      </c>
      <c r="I28" s="89">
        <v>2619.2600000000002</v>
      </c>
      <c r="J28" s="89">
        <v>0</v>
      </c>
      <c r="K28" s="90">
        <v>0</v>
      </c>
    </row>
    <row r="29" spans="2:11" s="63" customFormat="1" ht="3.75" customHeight="1" x14ac:dyDescent="0.2">
      <c r="B29" s="91"/>
      <c r="C29" s="92"/>
      <c r="D29" s="755"/>
      <c r="E29" s="755"/>
      <c r="F29" s="91"/>
      <c r="G29" s="91"/>
      <c r="H29" s="91"/>
      <c r="I29" s="91"/>
      <c r="J29" s="91"/>
      <c r="K29" s="91"/>
    </row>
    <row r="30" spans="2:11" s="63" customFormat="1" ht="19.5" customHeight="1" x14ac:dyDescent="0.2">
      <c r="B30" s="80" t="s">
        <v>1310</v>
      </c>
      <c r="C30" s="81"/>
      <c r="D30" s="759" t="s">
        <v>1311</v>
      </c>
      <c r="E30" s="759"/>
      <c r="F30" s="760" t="s">
        <v>1312</v>
      </c>
      <c r="G30" s="760"/>
      <c r="H30" s="760"/>
      <c r="I30" s="760"/>
      <c r="J30" s="760"/>
      <c r="K30" s="760"/>
    </row>
    <row r="31" spans="2:11" s="63" customFormat="1" ht="19.5" customHeight="1" x14ac:dyDescent="0.2">
      <c r="B31" s="83"/>
      <c r="C31" s="65"/>
      <c r="D31" s="754" t="s">
        <v>1301</v>
      </c>
      <c r="E31" s="754"/>
      <c r="F31" s="84" t="s">
        <v>1302</v>
      </c>
      <c r="G31" s="85">
        <v>-67195.59</v>
      </c>
      <c r="H31" s="85">
        <v>-32681.599999999999</v>
      </c>
      <c r="I31" s="85">
        <v>34513.99</v>
      </c>
      <c r="J31" s="85">
        <v>0</v>
      </c>
      <c r="K31" s="86">
        <v>0</v>
      </c>
    </row>
    <row r="32" spans="2:11" s="63" customFormat="1" ht="19.5" customHeight="1" x14ac:dyDescent="0.2">
      <c r="B32" s="83"/>
      <c r="C32" s="65"/>
      <c r="D32" s="754" t="s">
        <v>1307</v>
      </c>
      <c r="E32" s="754"/>
      <c r="F32" s="84" t="s">
        <v>1308</v>
      </c>
      <c r="G32" s="85">
        <v>-358896.66</v>
      </c>
      <c r="H32" s="85">
        <v>-6542.6800000000076</v>
      </c>
      <c r="I32" s="85">
        <v>352353.98</v>
      </c>
      <c r="J32" s="85">
        <v>0</v>
      </c>
      <c r="K32" s="86">
        <v>0</v>
      </c>
    </row>
    <row r="33" spans="2:11" s="63" customFormat="1" ht="25.5" customHeight="1" x14ac:dyDescent="0.2">
      <c r="B33" s="87"/>
      <c r="C33" s="88"/>
      <c r="D33" s="753" t="s">
        <v>1313</v>
      </c>
      <c r="E33" s="753"/>
      <c r="F33" s="77" t="s">
        <v>1312</v>
      </c>
      <c r="G33" s="89">
        <v>-426092.25</v>
      </c>
      <c r="H33" s="89">
        <v>-39224.280000000006</v>
      </c>
      <c r="I33" s="89">
        <v>386867.97</v>
      </c>
      <c r="J33" s="89">
        <v>0</v>
      </c>
      <c r="K33" s="90">
        <v>0</v>
      </c>
    </row>
    <row r="34" spans="2:11" s="63" customFormat="1" ht="3.75" customHeight="1" x14ac:dyDescent="0.2">
      <c r="B34" s="91"/>
      <c r="C34" s="92"/>
      <c r="D34" s="755"/>
      <c r="E34" s="755"/>
      <c r="F34" s="91"/>
      <c r="G34" s="91"/>
      <c r="H34" s="91"/>
      <c r="I34" s="91"/>
      <c r="J34" s="91"/>
      <c r="K34" s="91"/>
    </row>
    <row r="35" spans="2:11" s="63" customFormat="1" ht="19.5" customHeight="1" x14ac:dyDescent="0.2">
      <c r="B35" s="80" t="s">
        <v>1453</v>
      </c>
      <c r="C35" s="81"/>
      <c r="D35" s="759" t="s">
        <v>1454</v>
      </c>
      <c r="E35" s="759"/>
      <c r="F35" s="760" t="s">
        <v>1455</v>
      </c>
      <c r="G35" s="760"/>
      <c r="H35" s="760"/>
      <c r="I35" s="760"/>
      <c r="J35" s="760"/>
      <c r="K35" s="760"/>
    </row>
    <row r="36" spans="2:11" s="63" customFormat="1" ht="19.5" customHeight="1" x14ac:dyDescent="0.2">
      <c r="B36" s="83"/>
      <c r="C36" s="65"/>
      <c r="D36" s="754" t="s">
        <v>1301</v>
      </c>
      <c r="E36" s="754"/>
      <c r="F36" s="84" t="s">
        <v>1302</v>
      </c>
      <c r="G36" s="85">
        <v>-42910.13</v>
      </c>
      <c r="H36" s="85">
        <v>-42910.13</v>
      </c>
      <c r="I36" s="85">
        <v>0</v>
      </c>
      <c r="J36" s="85">
        <v>0</v>
      </c>
      <c r="K36" s="86">
        <v>0</v>
      </c>
    </row>
    <row r="37" spans="2:11" s="63" customFormat="1" ht="25.5" customHeight="1" x14ac:dyDescent="0.2">
      <c r="B37" s="87"/>
      <c r="C37" s="88"/>
      <c r="D37" s="753" t="s">
        <v>1456</v>
      </c>
      <c r="E37" s="753"/>
      <c r="F37" s="77" t="s">
        <v>1455</v>
      </c>
      <c r="G37" s="89">
        <v>-42910.13</v>
      </c>
      <c r="H37" s="89">
        <v>-42910.13</v>
      </c>
      <c r="I37" s="89">
        <v>0</v>
      </c>
      <c r="J37" s="89">
        <v>0</v>
      </c>
      <c r="K37" s="90">
        <v>0</v>
      </c>
    </row>
    <row r="38" spans="2:11" s="63" customFormat="1" ht="3.75" customHeight="1" x14ac:dyDescent="0.2">
      <c r="B38" s="91"/>
      <c r="C38" s="92"/>
      <c r="D38" s="755"/>
      <c r="E38" s="755"/>
      <c r="F38" s="91"/>
      <c r="G38" s="91"/>
      <c r="H38" s="91"/>
      <c r="I38" s="91"/>
      <c r="J38" s="91"/>
      <c r="K38" s="91"/>
    </row>
    <row r="39" spans="2:11" s="63" customFormat="1" ht="20.25" customHeight="1" x14ac:dyDescent="0.2">
      <c r="B39" s="93"/>
      <c r="C39" s="756" t="s">
        <v>1314</v>
      </c>
      <c r="D39" s="756"/>
      <c r="E39" s="757"/>
      <c r="F39" s="757"/>
      <c r="G39" s="95">
        <v>-966461.79</v>
      </c>
      <c r="H39" s="95">
        <v>-517174.56</v>
      </c>
      <c r="I39" s="95">
        <v>449287.23</v>
      </c>
      <c r="J39" s="95">
        <v>0</v>
      </c>
      <c r="K39" s="96">
        <v>0</v>
      </c>
    </row>
    <row r="40" spans="2:11" s="63" customFormat="1" ht="4.5" customHeight="1" x14ac:dyDescent="0.2"/>
    <row r="41" spans="2:11" s="63" customFormat="1" ht="19.5" customHeight="1" x14ac:dyDescent="0.2">
      <c r="B41" s="75"/>
      <c r="C41" s="753" t="s">
        <v>1315</v>
      </c>
      <c r="D41" s="753"/>
      <c r="E41" s="76"/>
    </row>
    <row r="42" spans="2:11" s="63" customFormat="1" ht="3.75" customHeight="1" x14ac:dyDescent="0.2"/>
    <row r="43" spans="2:11" s="63" customFormat="1" ht="19.5" customHeight="1" x14ac:dyDescent="0.2">
      <c r="B43" s="80" t="s">
        <v>1316</v>
      </c>
      <c r="C43" s="81"/>
      <c r="D43" s="759" t="s">
        <v>1317</v>
      </c>
      <c r="E43" s="759"/>
      <c r="F43" s="760" t="s">
        <v>1318</v>
      </c>
      <c r="G43" s="760"/>
      <c r="H43" s="760"/>
      <c r="I43" s="760"/>
      <c r="J43" s="760"/>
      <c r="K43" s="760"/>
    </row>
    <row r="44" spans="2:11" s="63" customFormat="1" ht="19.5" customHeight="1" x14ac:dyDescent="0.2">
      <c r="B44" s="83"/>
      <c r="C44" s="65"/>
      <c r="D44" s="754" t="s">
        <v>1301</v>
      </c>
      <c r="E44" s="754"/>
      <c r="F44" s="84" t="s">
        <v>1302</v>
      </c>
      <c r="G44" s="85">
        <v>-138706.25</v>
      </c>
      <c r="H44" s="85">
        <v>-45496.920000000013</v>
      </c>
      <c r="I44" s="85">
        <v>93209.33</v>
      </c>
      <c r="J44" s="85">
        <v>0</v>
      </c>
      <c r="K44" s="86">
        <v>0</v>
      </c>
    </row>
    <row r="45" spans="2:11" s="63" customFormat="1" ht="25.5" customHeight="1" x14ac:dyDescent="0.2">
      <c r="B45" s="87"/>
      <c r="C45" s="88"/>
      <c r="D45" s="753" t="s">
        <v>1319</v>
      </c>
      <c r="E45" s="753"/>
      <c r="F45" s="77" t="s">
        <v>1318</v>
      </c>
      <c r="G45" s="89">
        <v>-138706.25</v>
      </c>
      <c r="H45" s="89">
        <v>-45496.920000000013</v>
      </c>
      <c r="I45" s="89">
        <v>93209.33</v>
      </c>
      <c r="J45" s="89">
        <v>0</v>
      </c>
      <c r="K45" s="90">
        <v>0</v>
      </c>
    </row>
    <row r="46" spans="2:11" s="63" customFormat="1" ht="3.75" customHeight="1" x14ac:dyDescent="0.2">
      <c r="B46" s="91"/>
      <c r="C46" s="92"/>
      <c r="D46" s="755"/>
      <c r="E46" s="755"/>
      <c r="F46" s="91"/>
      <c r="G46" s="91"/>
      <c r="H46" s="91"/>
      <c r="I46" s="91"/>
      <c r="J46" s="91"/>
      <c r="K46" s="91"/>
    </row>
    <row r="47" spans="2:11" s="63" customFormat="1" ht="20.25" customHeight="1" x14ac:dyDescent="0.2">
      <c r="B47" s="93"/>
      <c r="C47" s="756" t="s">
        <v>1320</v>
      </c>
      <c r="D47" s="756"/>
      <c r="E47" s="757"/>
      <c r="F47" s="757"/>
      <c r="G47" s="95">
        <v>-138706.25</v>
      </c>
      <c r="H47" s="95">
        <v>-45496.920000000013</v>
      </c>
      <c r="I47" s="95">
        <v>93209.33</v>
      </c>
      <c r="J47" s="95">
        <v>0</v>
      </c>
      <c r="K47" s="96">
        <v>0</v>
      </c>
    </row>
    <row r="48" spans="2:11" s="63" customFormat="1" ht="4.5" customHeight="1" x14ac:dyDescent="0.2"/>
    <row r="49" spans="2:11" s="63" customFormat="1" ht="19.5" customHeight="1" x14ac:dyDescent="0.2">
      <c r="B49" s="75"/>
      <c r="C49" s="753" t="s">
        <v>1457</v>
      </c>
      <c r="D49" s="753"/>
      <c r="E49" s="76"/>
    </row>
    <row r="50" spans="2:11" s="63" customFormat="1" ht="3.75" customHeight="1" x14ac:dyDescent="0.2"/>
    <row r="51" spans="2:11" s="63" customFormat="1" ht="19.5" customHeight="1" x14ac:dyDescent="0.2">
      <c r="B51" s="80" t="s">
        <v>1458</v>
      </c>
      <c r="C51" s="81"/>
      <c r="D51" s="759" t="s">
        <v>1446</v>
      </c>
      <c r="E51" s="759"/>
      <c r="F51" s="760" t="s">
        <v>1459</v>
      </c>
      <c r="G51" s="760"/>
      <c r="H51" s="760"/>
      <c r="I51" s="760"/>
      <c r="J51" s="760"/>
      <c r="K51" s="760"/>
    </row>
    <row r="52" spans="2:11" s="63" customFormat="1" ht="19.5" customHeight="1" x14ac:dyDescent="0.2">
      <c r="B52" s="83"/>
      <c r="C52" s="65"/>
      <c r="D52" s="754" t="s">
        <v>1301</v>
      </c>
      <c r="E52" s="754"/>
      <c r="F52" s="84" t="s">
        <v>1302</v>
      </c>
      <c r="G52" s="85">
        <v>-1729.43</v>
      </c>
      <c r="H52" s="85">
        <v>-1729.43</v>
      </c>
      <c r="I52" s="85">
        <v>0</v>
      </c>
      <c r="J52" s="85">
        <v>0</v>
      </c>
      <c r="K52" s="86">
        <v>0</v>
      </c>
    </row>
    <row r="53" spans="2:11" s="63" customFormat="1" ht="25.5" customHeight="1" x14ac:dyDescent="0.2">
      <c r="B53" s="87"/>
      <c r="C53" s="88"/>
      <c r="D53" s="753" t="s">
        <v>1448</v>
      </c>
      <c r="E53" s="753"/>
      <c r="F53" s="77" t="s">
        <v>1459</v>
      </c>
      <c r="G53" s="89">
        <v>-1729.43</v>
      </c>
      <c r="H53" s="89">
        <v>-1729.43</v>
      </c>
      <c r="I53" s="89">
        <v>0</v>
      </c>
      <c r="J53" s="89">
        <v>0</v>
      </c>
      <c r="K53" s="90">
        <v>0</v>
      </c>
    </row>
    <row r="54" spans="2:11" s="63" customFormat="1" ht="3.75" customHeight="1" x14ac:dyDescent="0.2">
      <c r="B54" s="91"/>
      <c r="C54" s="92"/>
      <c r="D54" s="755"/>
      <c r="E54" s="755"/>
      <c r="F54" s="91"/>
      <c r="G54" s="91"/>
      <c r="H54" s="91"/>
      <c r="I54" s="91"/>
      <c r="J54" s="91"/>
      <c r="K54" s="91"/>
    </row>
    <row r="55" spans="2:11" s="63" customFormat="1" ht="20.25" customHeight="1" x14ac:dyDescent="0.2">
      <c r="B55" s="93"/>
      <c r="C55" s="756" t="s">
        <v>1460</v>
      </c>
      <c r="D55" s="756"/>
      <c r="E55" s="757"/>
      <c r="F55" s="757"/>
      <c r="G55" s="95">
        <v>-1729.43</v>
      </c>
      <c r="H55" s="95">
        <v>-1729.43</v>
      </c>
      <c r="I55" s="95">
        <v>0</v>
      </c>
      <c r="J55" s="95">
        <v>0</v>
      </c>
      <c r="K55" s="96">
        <v>0</v>
      </c>
    </row>
    <row r="56" spans="2:11" s="63" customFormat="1" ht="4.5" customHeight="1" x14ac:dyDescent="0.2"/>
    <row r="57" spans="2:11" s="63" customFormat="1" ht="19.5" customHeight="1" x14ac:dyDescent="0.2">
      <c r="B57" s="75"/>
      <c r="C57" s="758" t="s">
        <v>1321</v>
      </c>
      <c r="D57" s="758"/>
      <c r="E57" s="758"/>
      <c r="F57" s="758"/>
      <c r="G57" s="78">
        <v>-1106897.4700000004</v>
      </c>
      <c r="H57" s="78">
        <v>-564400.91</v>
      </c>
      <c r="I57" s="78">
        <v>542496.55999999994</v>
      </c>
      <c r="J57" s="78">
        <v>0</v>
      </c>
      <c r="K57" s="79">
        <v>0</v>
      </c>
    </row>
    <row r="58" spans="2:11" s="63" customFormat="1" ht="3.75" customHeight="1" x14ac:dyDescent="0.2"/>
    <row r="59" spans="2:11" s="63" customFormat="1" ht="19.5" customHeight="1" x14ac:dyDescent="0.2">
      <c r="B59" s="75"/>
      <c r="C59" s="753" t="s">
        <v>1322</v>
      </c>
      <c r="D59" s="753"/>
      <c r="E59" s="753"/>
      <c r="F59" s="753"/>
      <c r="G59" s="78">
        <v>-1106897.4700000004</v>
      </c>
      <c r="H59" s="78">
        <v>-564400.91</v>
      </c>
      <c r="I59" s="78">
        <v>542496.55999999994</v>
      </c>
      <c r="J59" s="78">
        <v>0</v>
      </c>
      <c r="K59" s="79">
        <v>0</v>
      </c>
    </row>
  </sheetData>
  <mergeCells count="62">
    <mergeCell ref="B1:K1"/>
    <mergeCell ref="B3:E3"/>
    <mergeCell ref="B4:E4"/>
    <mergeCell ref="C5:D5"/>
    <mergeCell ref="C7:D7"/>
    <mergeCell ref="D9:E9"/>
    <mergeCell ref="F9:K9"/>
    <mergeCell ref="D10:E10"/>
    <mergeCell ref="D11:E11"/>
    <mergeCell ref="D12:E12"/>
    <mergeCell ref="D13:E13"/>
    <mergeCell ref="F13:K13"/>
    <mergeCell ref="D14:E14"/>
    <mergeCell ref="D15:E15"/>
    <mergeCell ref="D16:E16"/>
    <mergeCell ref="D17:E17"/>
    <mergeCell ref="F17:K17"/>
    <mergeCell ref="D18:E18"/>
    <mergeCell ref="D19:E19"/>
    <mergeCell ref="D20:E20"/>
    <mergeCell ref="D21:E21"/>
    <mergeCell ref="F21:K21"/>
    <mergeCell ref="D22:E22"/>
    <mergeCell ref="D23:E23"/>
    <mergeCell ref="D24:E24"/>
    <mergeCell ref="D25:E25"/>
    <mergeCell ref="F25:K25"/>
    <mergeCell ref="D26:E26"/>
    <mergeCell ref="D27:E27"/>
    <mergeCell ref="D28:E28"/>
    <mergeCell ref="D29:E29"/>
    <mergeCell ref="D30:E30"/>
    <mergeCell ref="F30:K30"/>
    <mergeCell ref="D31:E31"/>
    <mergeCell ref="D32:E32"/>
    <mergeCell ref="D33:E33"/>
    <mergeCell ref="D34:E34"/>
    <mergeCell ref="D35:E35"/>
    <mergeCell ref="F35:K35"/>
    <mergeCell ref="D36:E36"/>
    <mergeCell ref="D37:E37"/>
    <mergeCell ref="D38:E38"/>
    <mergeCell ref="C39:D39"/>
    <mergeCell ref="E39:F39"/>
    <mergeCell ref="C41:D41"/>
    <mergeCell ref="D43:E43"/>
    <mergeCell ref="F43:K43"/>
    <mergeCell ref="D44:E44"/>
    <mergeCell ref="D45:E45"/>
    <mergeCell ref="D46:E46"/>
    <mergeCell ref="C47:D47"/>
    <mergeCell ref="E47:F47"/>
    <mergeCell ref="C49:D49"/>
    <mergeCell ref="D51:E51"/>
    <mergeCell ref="F51:K51"/>
    <mergeCell ref="D52:E52"/>
    <mergeCell ref="D53:E53"/>
    <mergeCell ref="D54:E54"/>
    <mergeCell ref="C55:D55"/>
    <mergeCell ref="E55:F55"/>
    <mergeCell ref="C57:F57"/>
    <mergeCell ref="C59:F59"/>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election activeCell="B39" sqref="B39:G39"/>
    </sheetView>
  </sheetViews>
  <sheetFormatPr defaultRowHeight="12.75" x14ac:dyDescent="0.2"/>
  <cols>
    <col min="1" max="1" width="1" style="72" customWidth="1"/>
    <col min="2" max="2" width="10.7109375" style="72" customWidth="1"/>
    <col min="3" max="3" width="2.140625" style="72" customWidth="1"/>
    <col min="4" max="4" width="27.7109375" style="72" customWidth="1"/>
    <col min="5" max="8" width="14.7109375" style="72" customWidth="1"/>
    <col min="9" max="9" width="14.5703125" style="72" customWidth="1"/>
    <col min="10" max="16384" width="9.140625" style="72"/>
  </cols>
  <sheetData>
    <row r="1" spans="2:10" s="63" customFormat="1" ht="28.5" customHeight="1" x14ac:dyDescent="0.25">
      <c r="B1" s="751" t="s">
        <v>1461</v>
      </c>
      <c r="C1" s="751"/>
      <c r="D1" s="751"/>
      <c r="E1" s="751"/>
      <c r="F1" s="751"/>
      <c r="G1" s="751"/>
      <c r="H1" s="751"/>
      <c r="I1" s="751"/>
      <c r="J1" s="751"/>
    </row>
    <row r="2" spans="2:10" s="63" customFormat="1" ht="15" customHeight="1" x14ac:dyDescent="0.2"/>
    <row r="3" spans="2:10" s="63" customFormat="1" ht="27.75" customHeight="1" x14ac:dyDescent="0.2">
      <c r="B3" s="765" t="s">
        <v>1324</v>
      </c>
      <c r="C3" s="765"/>
      <c r="D3" s="64" t="s">
        <v>1294</v>
      </c>
      <c r="E3" s="64" t="s">
        <v>1276</v>
      </c>
      <c r="F3" s="64" t="s">
        <v>1398</v>
      </c>
      <c r="G3" s="64" t="s">
        <v>1279</v>
      </c>
      <c r="H3" s="64" t="s">
        <v>1280</v>
      </c>
      <c r="I3" s="64" t="s">
        <v>1399</v>
      </c>
    </row>
    <row r="4" spans="2:10" s="63" customFormat="1" ht="7.5" customHeight="1" x14ac:dyDescent="0.2">
      <c r="B4" s="762"/>
      <c r="C4" s="762"/>
      <c r="D4" s="74"/>
      <c r="E4" s="74"/>
      <c r="F4" s="74"/>
      <c r="G4" s="74"/>
      <c r="H4" s="74"/>
      <c r="I4" s="74"/>
    </row>
    <row r="5" spans="2:10" s="63" customFormat="1" ht="19.5" customHeight="1" x14ac:dyDescent="0.2">
      <c r="B5" s="75"/>
      <c r="C5" s="76"/>
      <c r="D5" s="77" t="s">
        <v>1295</v>
      </c>
      <c r="E5" s="98" t="s">
        <v>1296</v>
      </c>
      <c r="F5" s="98" t="s">
        <v>1296</v>
      </c>
      <c r="G5" s="98" t="s">
        <v>1296</v>
      </c>
      <c r="H5" s="98" t="s">
        <v>1296</v>
      </c>
      <c r="I5" s="99" t="s">
        <v>1296</v>
      </c>
    </row>
    <row r="6" spans="2:10" s="63" customFormat="1" ht="3.75" customHeight="1" x14ac:dyDescent="0.2"/>
    <row r="7" spans="2:10" s="63" customFormat="1" ht="19.5" customHeight="1" x14ac:dyDescent="0.2">
      <c r="B7" s="100" t="s">
        <v>1314</v>
      </c>
      <c r="C7" s="763"/>
      <c r="D7" s="763"/>
      <c r="E7" s="98">
        <v>-966461.79</v>
      </c>
      <c r="F7" s="98">
        <v>-517174.56</v>
      </c>
      <c r="G7" s="98">
        <v>449287.23</v>
      </c>
      <c r="H7" s="98">
        <v>0</v>
      </c>
      <c r="I7" s="99">
        <v>0</v>
      </c>
    </row>
    <row r="8" spans="2:10" s="63" customFormat="1" ht="3" customHeight="1" x14ac:dyDescent="0.2"/>
    <row r="9" spans="2:10" s="63" customFormat="1" ht="19.5" customHeight="1" x14ac:dyDescent="0.2">
      <c r="B9" s="100" t="s">
        <v>1320</v>
      </c>
      <c r="C9" s="763"/>
      <c r="D9" s="763"/>
      <c r="E9" s="98">
        <v>-138706.25</v>
      </c>
      <c r="F9" s="98">
        <v>-45496.920000000013</v>
      </c>
      <c r="G9" s="98">
        <v>93209.33</v>
      </c>
      <c r="H9" s="98">
        <v>0</v>
      </c>
      <c r="I9" s="99">
        <v>0</v>
      </c>
    </row>
    <row r="10" spans="2:10" s="63" customFormat="1" ht="3" customHeight="1" x14ac:dyDescent="0.2"/>
    <row r="11" spans="2:10" s="63" customFormat="1" ht="19.5" customHeight="1" x14ac:dyDescent="0.2">
      <c r="B11" s="100" t="s">
        <v>1460</v>
      </c>
      <c r="C11" s="763"/>
      <c r="D11" s="763"/>
      <c r="E11" s="98">
        <v>-1729.43</v>
      </c>
      <c r="F11" s="98">
        <v>-1729.43</v>
      </c>
      <c r="G11" s="98">
        <v>0</v>
      </c>
      <c r="H11" s="98">
        <v>0</v>
      </c>
      <c r="I11" s="99">
        <v>0</v>
      </c>
    </row>
    <row r="12" spans="2:10" s="63" customFormat="1" ht="3.75" customHeight="1" x14ac:dyDescent="0.2"/>
    <row r="13" spans="2:10" s="63" customFormat="1" ht="19.5" customHeight="1" x14ac:dyDescent="0.2">
      <c r="B13" s="764" t="s">
        <v>1321</v>
      </c>
      <c r="C13" s="764"/>
      <c r="D13" s="764"/>
      <c r="E13" s="98">
        <v>-1106897.4700000004</v>
      </c>
      <c r="F13" s="98">
        <v>-564400.91</v>
      </c>
      <c r="G13" s="98">
        <v>542496.55999999994</v>
      </c>
      <c r="H13" s="98">
        <v>0</v>
      </c>
      <c r="I13" s="99">
        <v>0</v>
      </c>
    </row>
    <row r="14" spans="2:10" s="63" customFormat="1" ht="3.75" customHeight="1" x14ac:dyDescent="0.2"/>
    <row r="15" spans="2:10" s="63" customFormat="1" ht="19.5" customHeight="1" x14ac:dyDescent="0.2">
      <c r="B15" s="764" t="s">
        <v>1322</v>
      </c>
      <c r="C15" s="764"/>
      <c r="D15" s="764"/>
      <c r="E15" s="98">
        <v>-1106897.4700000004</v>
      </c>
      <c r="F15" s="98">
        <v>-564400.91</v>
      </c>
      <c r="G15" s="98">
        <v>542496.55999999994</v>
      </c>
      <c r="H15" s="98">
        <v>0</v>
      </c>
      <c r="I15" s="99">
        <v>0</v>
      </c>
    </row>
  </sheetData>
  <mergeCells count="8">
    <mergeCell ref="B13:D13"/>
    <mergeCell ref="B15:D15"/>
    <mergeCell ref="B1:J1"/>
    <mergeCell ref="B3:C3"/>
    <mergeCell ref="B4:C4"/>
    <mergeCell ref="C7:D7"/>
    <mergeCell ref="C9:D9"/>
    <mergeCell ref="C11:D11"/>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workbookViewId="0">
      <selection activeCell="B39" sqref="B39:G39"/>
    </sheetView>
  </sheetViews>
  <sheetFormatPr defaultRowHeight="12.75" x14ac:dyDescent="0.2"/>
  <cols>
    <col min="1" max="1" width="1" style="72" customWidth="1"/>
    <col min="2" max="2" width="10.7109375" style="72" customWidth="1"/>
    <col min="3" max="3" width="2.140625" style="72" customWidth="1"/>
    <col min="4" max="4" width="27.7109375" style="72" customWidth="1"/>
    <col min="5" max="8" width="14.7109375" style="72" customWidth="1"/>
    <col min="9" max="9" width="15" style="72" customWidth="1"/>
    <col min="10" max="16384" width="9.140625" style="72"/>
  </cols>
  <sheetData>
    <row r="1" spans="2:9" s="63" customFormat="1" ht="28.5" customHeight="1" x14ac:dyDescent="0.25">
      <c r="B1" s="751" t="s">
        <v>1462</v>
      </c>
      <c r="C1" s="751"/>
      <c r="D1" s="751"/>
      <c r="E1" s="751"/>
      <c r="F1" s="751"/>
      <c r="G1" s="751"/>
      <c r="H1" s="751"/>
      <c r="I1" s="751"/>
    </row>
    <row r="2" spans="2:9" s="63" customFormat="1" ht="15" customHeight="1" x14ac:dyDescent="0.2"/>
    <row r="3" spans="2:9" s="63" customFormat="1" ht="27.75" customHeight="1" x14ac:dyDescent="0.2">
      <c r="B3" s="765" t="s">
        <v>1326</v>
      </c>
      <c r="C3" s="765"/>
      <c r="D3" s="64" t="s">
        <v>1294</v>
      </c>
      <c r="E3" s="64" t="s">
        <v>1276</v>
      </c>
      <c r="F3" s="64" t="s">
        <v>1398</v>
      </c>
      <c r="G3" s="64" t="s">
        <v>1279</v>
      </c>
      <c r="H3" s="64" t="s">
        <v>1280</v>
      </c>
      <c r="I3" s="64" t="s">
        <v>1399</v>
      </c>
    </row>
    <row r="4" spans="2:9" s="63" customFormat="1" ht="7.5" customHeight="1" x14ac:dyDescent="0.2">
      <c r="B4" s="762"/>
      <c r="C4" s="762"/>
      <c r="D4" s="74"/>
      <c r="E4" s="74"/>
      <c r="F4" s="74"/>
      <c r="G4" s="74"/>
      <c r="H4" s="74"/>
      <c r="I4" s="74"/>
    </row>
    <row r="5" spans="2:9" s="63" customFormat="1" ht="19.5" customHeight="1" x14ac:dyDescent="0.2">
      <c r="B5" s="75"/>
      <c r="C5" s="76"/>
      <c r="D5" s="77" t="s">
        <v>1295</v>
      </c>
      <c r="E5" s="78" t="s">
        <v>1296</v>
      </c>
      <c r="F5" s="78" t="s">
        <v>1296</v>
      </c>
      <c r="G5" s="78" t="s">
        <v>1296</v>
      </c>
      <c r="H5" s="78" t="s">
        <v>1296</v>
      </c>
      <c r="I5" s="79" t="s">
        <v>1296</v>
      </c>
    </row>
    <row r="6" spans="2:9" s="63" customFormat="1" ht="3.75" customHeight="1" x14ac:dyDescent="0.2"/>
    <row r="7" spans="2:9" s="63" customFormat="1" ht="19.5" customHeight="1" x14ac:dyDescent="0.2">
      <c r="B7" s="101" t="s">
        <v>1327</v>
      </c>
      <c r="C7" s="76"/>
      <c r="D7" s="77" t="s">
        <v>1328</v>
      </c>
      <c r="E7" s="78" t="s">
        <v>1296</v>
      </c>
      <c r="F7" s="78" t="s">
        <v>1296</v>
      </c>
      <c r="G7" s="78" t="s">
        <v>1296</v>
      </c>
      <c r="H7" s="78" t="s">
        <v>1296</v>
      </c>
      <c r="I7" s="79" t="s">
        <v>1296</v>
      </c>
    </row>
    <row r="8" spans="2:9" s="63" customFormat="1" ht="3.75" customHeight="1" x14ac:dyDescent="0.2">
      <c r="B8" s="81"/>
      <c r="C8" s="102"/>
      <c r="D8" s="81"/>
      <c r="E8" s="81"/>
      <c r="F8" s="81"/>
      <c r="G8" s="81"/>
      <c r="H8" s="81"/>
      <c r="I8" s="81"/>
    </row>
    <row r="9" spans="2:9" s="63" customFormat="1" ht="19.5" customHeight="1" x14ac:dyDescent="0.2">
      <c r="B9" s="101" t="s">
        <v>1329</v>
      </c>
      <c r="C9" s="76"/>
      <c r="D9" s="77" t="s">
        <v>1330</v>
      </c>
      <c r="E9" s="78">
        <v>-732089.42</v>
      </c>
      <c r="F9" s="78">
        <v>-544566.1</v>
      </c>
      <c r="G9" s="78">
        <v>187523.32</v>
      </c>
      <c r="H9" s="78">
        <v>0</v>
      </c>
      <c r="I9" s="79">
        <v>0</v>
      </c>
    </row>
    <row r="10" spans="2:9" s="63" customFormat="1" ht="3.75" customHeight="1" x14ac:dyDescent="0.2">
      <c r="B10" s="81"/>
      <c r="C10" s="102"/>
      <c r="D10" s="81"/>
      <c r="E10" s="81"/>
      <c r="F10" s="81"/>
      <c r="G10" s="81"/>
      <c r="H10" s="81"/>
      <c r="I10" s="81"/>
    </row>
    <row r="11" spans="2:9" s="63" customFormat="1" ht="19.5" customHeight="1" x14ac:dyDescent="0.2">
      <c r="B11" s="101" t="s">
        <v>1331</v>
      </c>
      <c r="C11" s="76"/>
      <c r="D11" s="77" t="s">
        <v>1332</v>
      </c>
      <c r="E11" s="78">
        <v>-374808.05000000005</v>
      </c>
      <c r="F11" s="78">
        <v>-19834.809999999976</v>
      </c>
      <c r="G11" s="78">
        <v>354973.24</v>
      </c>
      <c r="H11" s="78">
        <v>0</v>
      </c>
      <c r="I11" s="79">
        <v>0</v>
      </c>
    </row>
    <row r="12" spans="2:9" s="63" customFormat="1" ht="3.75" customHeight="1" x14ac:dyDescent="0.2">
      <c r="B12" s="81"/>
      <c r="C12" s="102"/>
      <c r="D12" s="81"/>
      <c r="E12" s="81"/>
      <c r="F12" s="81"/>
      <c r="G12" s="81"/>
      <c r="H12" s="81"/>
      <c r="I12" s="81"/>
    </row>
    <row r="13" spans="2:9" s="63" customFormat="1" ht="19.5" customHeight="1" x14ac:dyDescent="0.2">
      <c r="B13" s="101" t="s">
        <v>1333</v>
      </c>
      <c r="C13" s="76"/>
      <c r="D13" s="77" t="s">
        <v>1334</v>
      </c>
      <c r="E13" s="78" t="s">
        <v>1296</v>
      </c>
      <c r="F13" s="78" t="s">
        <v>1296</v>
      </c>
      <c r="G13" s="78" t="s">
        <v>1296</v>
      </c>
      <c r="H13" s="78" t="s">
        <v>1296</v>
      </c>
      <c r="I13" s="79" t="s">
        <v>1296</v>
      </c>
    </row>
    <row r="14" spans="2:9" s="63" customFormat="1" ht="3.75" customHeight="1" x14ac:dyDescent="0.2">
      <c r="B14" s="81"/>
      <c r="C14" s="102"/>
      <c r="D14" s="81"/>
      <c r="E14" s="81"/>
      <c r="F14" s="81"/>
      <c r="G14" s="81"/>
      <c r="H14" s="81"/>
      <c r="I14" s="81"/>
    </row>
    <row r="15" spans="2:9" s="63" customFormat="1" ht="19.5" customHeight="1" x14ac:dyDescent="0.2">
      <c r="B15" s="101" t="s">
        <v>1335</v>
      </c>
      <c r="C15" s="76"/>
      <c r="D15" s="77" t="s">
        <v>1336</v>
      </c>
      <c r="E15" s="78" t="s">
        <v>1296</v>
      </c>
      <c r="F15" s="78" t="s">
        <v>1296</v>
      </c>
      <c r="G15" s="78" t="s">
        <v>1296</v>
      </c>
      <c r="H15" s="78" t="s">
        <v>1296</v>
      </c>
      <c r="I15" s="79" t="s">
        <v>1296</v>
      </c>
    </row>
    <row r="16" spans="2:9" s="63" customFormat="1" ht="3.75" customHeight="1" x14ac:dyDescent="0.2">
      <c r="B16" s="81"/>
      <c r="C16" s="102"/>
      <c r="D16" s="81"/>
      <c r="E16" s="81"/>
      <c r="F16" s="81"/>
      <c r="G16" s="81"/>
      <c r="H16" s="81"/>
      <c r="I16" s="81"/>
    </row>
    <row r="17" spans="2:9" s="63" customFormat="1" ht="19.5" customHeight="1" x14ac:dyDescent="0.2">
      <c r="B17" s="764" t="s">
        <v>1337</v>
      </c>
      <c r="C17" s="764"/>
      <c r="D17" s="764"/>
      <c r="E17" s="78">
        <v>-1106897.4700000004</v>
      </c>
      <c r="F17" s="78">
        <v>-564400.91</v>
      </c>
      <c r="G17" s="78">
        <v>542496.55999999994</v>
      </c>
      <c r="H17" s="78">
        <v>0</v>
      </c>
      <c r="I17" s="79">
        <v>0</v>
      </c>
    </row>
    <row r="18" spans="2:9" s="63" customFormat="1" ht="3.75" customHeight="1" x14ac:dyDescent="0.2"/>
    <row r="19" spans="2:9" s="63" customFormat="1" ht="19.5" customHeight="1" x14ac:dyDescent="0.2">
      <c r="B19" s="764" t="s">
        <v>1322</v>
      </c>
      <c r="C19" s="764"/>
      <c r="D19" s="764"/>
      <c r="E19" s="78">
        <v>-1106897.4700000004</v>
      </c>
      <c r="F19" s="78">
        <v>-564400.91</v>
      </c>
      <c r="G19" s="78">
        <v>542496.55999999994</v>
      </c>
      <c r="H19" s="78">
        <v>0</v>
      </c>
      <c r="I19" s="79">
        <v>0</v>
      </c>
    </row>
  </sheetData>
  <mergeCells count="5">
    <mergeCell ref="B1:I1"/>
    <mergeCell ref="B3:C3"/>
    <mergeCell ref="B4:C4"/>
    <mergeCell ref="B17:D17"/>
    <mergeCell ref="B19:D19"/>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9"/>
  <sheetViews>
    <sheetView view="pageBreakPreview" zoomScale="50" zoomScaleNormal="50" zoomScaleSheetLayoutView="50" workbookViewId="0">
      <selection activeCell="N1" sqref="N1:Q65536"/>
    </sheetView>
  </sheetViews>
  <sheetFormatPr defaultRowHeight="18" x14ac:dyDescent="0.2"/>
  <cols>
    <col min="1" max="1" width="24.7109375" style="38" customWidth="1"/>
    <col min="2" max="2" width="22.7109375" style="38" customWidth="1"/>
    <col min="3" max="3" width="59.42578125" style="38" customWidth="1"/>
    <col min="4" max="4" width="26.7109375" style="38" customWidth="1"/>
    <col min="5" max="6" width="23.140625" style="38" customWidth="1"/>
    <col min="7" max="7" width="17.42578125" style="38" customWidth="1"/>
    <col min="8" max="8" width="22.5703125" style="38" customWidth="1"/>
    <col min="9" max="9" width="20.85546875" style="38" customWidth="1"/>
    <col min="10" max="10" width="21.42578125" style="38" customWidth="1"/>
    <col min="11" max="11" width="66.140625" style="38" customWidth="1"/>
    <col min="12" max="12" width="27.7109375" style="37" customWidth="1"/>
    <col min="13" max="13" width="50.85546875" style="38" customWidth="1"/>
    <col min="14" max="16384" width="9.140625" style="30"/>
  </cols>
  <sheetData>
    <row r="1" spans="1:13" ht="54" x14ac:dyDescent="0.2">
      <c r="A1" s="28" t="s">
        <v>1135</v>
      </c>
      <c r="B1" s="28" t="s">
        <v>1151</v>
      </c>
      <c r="C1" s="28" t="s">
        <v>1152</v>
      </c>
      <c r="D1" s="28" t="s">
        <v>1153</v>
      </c>
      <c r="E1" s="28" t="s">
        <v>1154</v>
      </c>
      <c r="F1" s="28" t="s">
        <v>1155</v>
      </c>
      <c r="G1" s="28" t="s">
        <v>1156</v>
      </c>
      <c r="H1" s="28" t="s">
        <v>1157</v>
      </c>
      <c r="I1" s="28" t="s">
        <v>442</v>
      </c>
      <c r="J1" s="28" t="s">
        <v>1158</v>
      </c>
      <c r="K1" s="28" t="s">
        <v>2</v>
      </c>
      <c r="L1" s="29" t="s">
        <v>3</v>
      </c>
      <c r="M1" s="28" t="s">
        <v>4</v>
      </c>
    </row>
    <row r="2" spans="1:13" ht="72" x14ac:dyDescent="0.2">
      <c r="A2" s="31" t="s">
        <v>1007</v>
      </c>
      <c r="B2" s="31">
        <v>3016</v>
      </c>
      <c r="C2" s="31" t="s">
        <v>1159</v>
      </c>
      <c r="D2" s="31" t="s">
        <v>1160</v>
      </c>
      <c r="E2" s="31" t="s">
        <v>1161</v>
      </c>
      <c r="F2" s="31" t="s">
        <v>1162</v>
      </c>
      <c r="G2" s="31">
        <v>230</v>
      </c>
      <c r="H2" s="31">
        <v>2020</v>
      </c>
      <c r="I2" s="31" t="s">
        <v>1163</v>
      </c>
      <c r="J2" s="31" t="s">
        <v>241</v>
      </c>
      <c r="K2" s="31" t="s">
        <v>1164</v>
      </c>
      <c r="L2" s="32">
        <v>84.03</v>
      </c>
      <c r="M2" s="31" t="s">
        <v>1165</v>
      </c>
    </row>
    <row r="3" spans="1:13" ht="126" x14ac:dyDescent="0.2">
      <c r="A3" s="31" t="s">
        <v>276</v>
      </c>
      <c r="B3" s="31">
        <v>3057</v>
      </c>
      <c r="C3" s="31" t="s">
        <v>1166</v>
      </c>
      <c r="D3" s="31" t="s">
        <v>1160</v>
      </c>
      <c r="E3" s="31" t="s">
        <v>1161</v>
      </c>
      <c r="F3" s="31" t="s">
        <v>1167</v>
      </c>
      <c r="G3" s="31">
        <v>231</v>
      </c>
      <c r="H3" s="31">
        <v>2021</v>
      </c>
      <c r="I3" s="31" t="s">
        <v>1163</v>
      </c>
      <c r="J3" s="31" t="s">
        <v>1168</v>
      </c>
      <c r="K3" s="31" t="s">
        <v>1169</v>
      </c>
      <c r="L3" s="32">
        <v>165.39</v>
      </c>
      <c r="M3" s="31" t="s">
        <v>1170</v>
      </c>
    </row>
    <row r="4" spans="1:13" ht="58.9" customHeight="1" x14ac:dyDescent="0.2">
      <c r="A4" s="31"/>
      <c r="B4" s="31"/>
      <c r="C4" s="31"/>
      <c r="D4" s="31"/>
      <c r="E4" s="31"/>
      <c r="F4" s="31"/>
      <c r="G4" s="31"/>
      <c r="H4" s="31"/>
      <c r="I4" s="31"/>
      <c r="J4" s="31"/>
      <c r="K4" s="28" t="s">
        <v>1171</v>
      </c>
      <c r="L4" s="29">
        <f>SUM(L2:L3)</f>
        <v>249.42</v>
      </c>
      <c r="M4" s="31"/>
    </row>
    <row r="5" spans="1:13" ht="54" x14ac:dyDescent="0.2">
      <c r="A5" s="31" t="s">
        <v>276</v>
      </c>
      <c r="B5" s="31">
        <v>3057</v>
      </c>
      <c r="C5" s="31" t="s">
        <v>1166</v>
      </c>
      <c r="D5" s="31" t="s">
        <v>1160</v>
      </c>
      <c r="E5" s="31" t="s">
        <v>1161</v>
      </c>
      <c r="F5" s="31" t="s">
        <v>1167</v>
      </c>
      <c r="G5" s="31">
        <v>89</v>
      </c>
      <c r="H5" s="31">
        <v>2022</v>
      </c>
      <c r="I5" s="31" t="s">
        <v>1172</v>
      </c>
      <c r="J5" s="31" t="s">
        <v>1173</v>
      </c>
      <c r="K5" s="31" t="s">
        <v>1174</v>
      </c>
      <c r="L5" s="32">
        <v>548.32000000000005</v>
      </c>
      <c r="M5" s="31" t="s">
        <v>1170</v>
      </c>
    </row>
    <row r="6" spans="1:13" ht="36" x14ac:dyDescent="0.2">
      <c r="A6" s="31" t="s">
        <v>1007</v>
      </c>
      <c r="B6" s="31">
        <v>3019</v>
      </c>
      <c r="C6" s="31" t="s">
        <v>1175</v>
      </c>
      <c r="D6" s="31" t="s">
        <v>1160</v>
      </c>
      <c r="E6" s="31" t="s">
        <v>1161</v>
      </c>
      <c r="F6" s="31" t="s">
        <v>1162</v>
      </c>
      <c r="G6" s="31">
        <v>26</v>
      </c>
      <c r="H6" s="31">
        <v>2022</v>
      </c>
      <c r="I6" s="31" t="s">
        <v>1172</v>
      </c>
      <c r="J6" s="31" t="s">
        <v>190</v>
      </c>
      <c r="K6" s="31" t="s">
        <v>1176</v>
      </c>
      <c r="L6" s="32">
        <v>9992.8700000000008</v>
      </c>
      <c r="M6" s="31" t="s">
        <v>1177</v>
      </c>
    </row>
    <row r="7" spans="1:13" ht="44.45" customHeight="1" x14ac:dyDescent="0.2">
      <c r="A7" s="31"/>
      <c r="B7" s="31"/>
      <c r="C7" s="31"/>
      <c r="D7" s="31"/>
      <c r="E7" s="31"/>
      <c r="F7" s="31"/>
      <c r="G7" s="31"/>
      <c r="H7" s="31"/>
      <c r="I7" s="31"/>
      <c r="J7" s="31"/>
      <c r="K7" s="28" t="s">
        <v>1178</v>
      </c>
      <c r="L7" s="29">
        <f>SUM(L5:L6)</f>
        <v>10541.19</v>
      </c>
      <c r="M7" s="31"/>
    </row>
    <row r="8" spans="1:13" ht="108" x14ac:dyDescent="0.2">
      <c r="A8" s="31" t="s">
        <v>445</v>
      </c>
      <c r="B8" s="31">
        <v>2004</v>
      </c>
      <c r="C8" s="31" t="s">
        <v>1179</v>
      </c>
      <c r="D8" s="31" t="s">
        <v>1180</v>
      </c>
      <c r="E8" s="31" t="s">
        <v>1181</v>
      </c>
      <c r="F8" s="31" t="s">
        <v>1182</v>
      </c>
      <c r="G8" s="31">
        <v>44</v>
      </c>
      <c r="H8" s="31">
        <v>2022</v>
      </c>
      <c r="I8" s="31" t="s">
        <v>1172</v>
      </c>
      <c r="J8" s="31" t="s">
        <v>190</v>
      </c>
      <c r="K8" s="31" t="s">
        <v>1183</v>
      </c>
      <c r="L8" s="32">
        <v>4110.26</v>
      </c>
      <c r="M8" s="31" t="s">
        <v>1184</v>
      </c>
    </row>
    <row r="9" spans="1:13" ht="56.45" customHeight="1" x14ac:dyDescent="0.2">
      <c r="A9" s="31"/>
      <c r="B9" s="31"/>
      <c r="C9" s="31"/>
      <c r="D9" s="31"/>
      <c r="E9" s="31"/>
      <c r="F9" s="31"/>
      <c r="G9" s="31"/>
      <c r="H9" s="31"/>
      <c r="I9" s="31"/>
      <c r="J9" s="31"/>
      <c r="K9" s="28" t="s">
        <v>1185</v>
      </c>
      <c r="L9" s="29">
        <f>SUM(L8)</f>
        <v>4110.26</v>
      </c>
      <c r="M9" s="31"/>
    </row>
    <row r="10" spans="1:13" ht="48" customHeight="1" x14ac:dyDescent="0.2">
      <c r="A10" s="31"/>
      <c r="B10" s="31"/>
      <c r="C10" s="31"/>
      <c r="D10" s="31"/>
      <c r="E10" s="31"/>
      <c r="F10" s="31"/>
      <c r="G10" s="31"/>
      <c r="H10" s="31"/>
      <c r="I10" s="31"/>
      <c r="J10" s="31"/>
      <c r="K10" s="28" t="s">
        <v>1186</v>
      </c>
      <c r="L10" s="29">
        <f>L9+L7</f>
        <v>14651.45</v>
      </c>
      <c r="M10" s="31"/>
    </row>
    <row r="11" spans="1:13" ht="52.9" customHeight="1" x14ac:dyDescent="0.2">
      <c r="A11" s="31"/>
      <c r="B11" s="31"/>
      <c r="C11" s="31" t="s">
        <v>184</v>
      </c>
      <c r="D11" s="31"/>
      <c r="E11" s="31"/>
      <c r="F11" s="31"/>
      <c r="G11" s="31"/>
      <c r="H11" s="31"/>
      <c r="I11" s="31"/>
      <c r="J11" s="31"/>
      <c r="K11" s="28" t="s">
        <v>1187</v>
      </c>
      <c r="L11" s="29">
        <f>L9+L7+L4</f>
        <v>14900.87</v>
      </c>
      <c r="M11" s="31"/>
    </row>
    <row r="12" spans="1:13" x14ac:dyDescent="0.2">
      <c r="A12" s="33"/>
      <c r="B12" s="33"/>
      <c r="C12" s="33"/>
      <c r="D12" s="33"/>
      <c r="E12" s="33"/>
      <c r="F12" s="33"/>
      <c r="G12" s="33"/>
      <c r="H12" s="33"/>
      <c r="I12" s="33"/>
      <c r="J12" s="33"/>
      <c r="K12" s="33"/>
      <c r="L12" s="34"/>
      <c r="M12" s="33"/>
    </row>
    <row r="13" spans="1:13" x14ac:dyDescent="0.2">
      <c r="A13" s="33"/>
      <c r="B13" s="33"/>
      <c r="C13" s="33"/>
      <c r="D13" s="33"/>
      <c r="E13" s="33"/>
      <c r="F13" s="33"/>
      <c r="G13" s="33"/>
      <c r="H13" s="33"/>
      <c r="I13" s="33"/>
      <c r="J13" s="33"/>
      <c r="K13" s="33"/>
      <c r="L13" s="34"/>
      <c r="M13" s="33"/>
    </row>
    <row r="14" spans="1:13" x14ac:dyDescent="0.2">
      <c r="A14" s="33"/>
      <c r="B14" s="33"/>
      <c r="C14" s="33"/>
      <c r="D14" s="33"/>
      <c r="E14" s="33"/>
      <c r="F14" s="33"/>
      <c r="G14" s="33"/>
      <c r="H14" s="33"/>
      <c r="I14" s="33"/>
      <c r="J14" s="33"/>
      <c r="K14" s="33"/>
      <c r="L14" s="34"/>
      <c r="M14" s="33"/>
    </row>
    <row r="15" spans="1:13" x14ac:dyDescent="0.2">
      <c r="A15" s="33"/>
      <c r="B15" s="33"/>
      <c r="C15" s="33"/>
      <c r="D15" s="33"/>
      <c r="E15" s="33"/>
      <c r="F15" s="33"/>
      <c r="G15" s="33"/>
      <c r="H15" s="33"/>
      <c r="I15" s="33"/>
      <c r="J15" s="33"/>
      <c r="K15" s="33"/>
      <c r="L15" s="34"/>
      <c r="M15" s="33"/>
    </row>
    <row r="16" spans="1:13" x14ac:dyDescent="0.2">
      <c r="A16" s="33"/>
      <c r="B16" s="33"/>
      <c r="C16" s="33"/>
      <c r="D16" s="33"/>
      <c r="E16" s="33"/>
      <c r="F16" s="33"/>
      <c r="G16" s="33"/>
      <c r="H16" s="33"/>
      <c r="I16" s="33"/>
      <c r="J16" s="33"/>
      <c r="K16" s="33"/>
      <c r="L16" s="34"/>
      <c r="M16" s="33"/>
    </row>
    <row r="17" spans="1:13" x14ac:dyDescent="0.2">
      <c r="A17" s="33"/>
      <c r="B17" s="33"/>
      <c r="C17" s="33"/>
      <c r="D17" s="33"/>
      <c r="E17" s="33"/>
      <c r="F17" s="33"/>
      <c r="G17" s="33"/>
      <c r="H17" s="33"/>
      <c r="I17" s="33"/>
      <c r="J17" s="33"/>
      <c r="K17" s="33"/>
      <c r="L17" s="34"/>
      <c r="M17" s="33"/>
    </row>
    <row r="18" spans="1:13" x14ac:dyDescent="0.2">
      <c r="A18" s="33"/>
      <c r="B18" s="33"/>
      <c r="C18" s="33"/>
      <c r="D18" s="33"/>
      <c r="E18" s="33"/>
      <c r="F18" s="33"/>
      <c r="G18" s="33"/>
      <c r="H18" s="33"/>
      <c r="I18" s="33"/>
      <c r="J18" s="33"/>
      <c r="K18" s="33"/>
      <c r="L18" s="34"/>
      <c r="M18" s="33"/>
    </row>
    <row r="19" spans="1:13" x14ac:dyDescent="0.2">
      <c r="A19" s="33"/>
      <c r="B19" s="33"/>
      <c r="C19" s="33"/>
      <c r="D19" s="33"/>
      <c r="E19" s="33"/>
      <c r="F19" s="33"/>
      <c r="G19" s="33"/>
      <c r="H19" s="33"/>
      <c r="I19" s="33"/>
      <c r="J19" s="33"/>
      <c r="K19" s="33"/>
      <c r="L19" s="34"/>
      <c r="M19" s="33"/>
    </row>
    <row r="20" spans="1:13" x14ac:dyDescent="0.2">
      <c r="A20" s="33"/>
      <c r="B20" s="33"/>
      <c r="C20" s="33"/>
      <c r="D20" s="33"/>
      <c r="E20" s="33"/>
      <c r="F20" s="33"/>
      <c r="G20" s="33"/>
      <c r="H20" s="33"/>
      <c r="I20" s="33"/>
      <c r="J20" s="33"/>
      <c r="K20" s="33"/>
      <c r="L20" s="34"/>
      <c r="M20" s="33"/>
    </row>
    <row r="21" spans="1:13" x14ac:dyDescent="0.2">
      <c r="A21" s="33"/>
      <c r="B21" s="33"/>
      <c r="C21" s="33"/>
      <c r="D21" s="33"/>
      <c r="E21" s="33"/>
      <c r="F21" s="33"/>
      <c r="G21" s="33"/>
      <c r="H21" s="33"/>
      <c r="I21" s="33"/>
      <c r="J21" s="33"/>
      <c r="K21" s="33"/>
      <c r="L21" s="34"/>
      <c r="M21" s="33"/>
    </row>
    <row r="22" spans="1:13" x14ac:dyDescent="0.2">
      <c r="A22" s="33"/>
      <c r="B22" s="33"/>
      <c r="C22" s="33"/>
      <c r="D22" s="33"/>
      <c r="E22" s="33"/>
      <c r="F22" s="33"/>
      <c r="G22" s="33"/>
      <c r="H22" s="33"/>
      <c r="I22" s="33"/>
      <c r="J22" s="33"/>
      <c r="K22" s="33"/>
      <c r="L22" s="34"/>
      <c r="M22" s="33"/>
    </row>
    <row r="23" spans="1:13" x14ac:dyDescent="0.2">
      <c r="A23" s="33"/>
      <c r="B23" s="33"/>
      <c r="C23" s="33"/>
      <c r="D23" s="33"/>
      <c r="E23" s="33"/>
      <c r="F23" s="33"/>
      <c r="G23" s="33"/>
      <c r="H23" s="33"/>
      <c r="I23" s="33"/>
      <c r="J23" s="33"/>
      <c r="K23" s="33"/>
      <c r="L23" s="34"/>
      <c r="M23" s="33"/>
    </row>
    <row r="24" spans="1:13" x14ac:dyDescent="0.2">
      <c r="A24" s="33"/>
      <c r="B24" s="33"/>
      <c r="C24" s="33"/>
      <c r="D24" s="33"/>
      <c r="E24" s="33"/>
      <c r="F24" s="33"/>
      <c r="G24" s="33"/>
      <c r="H24" s="33"/>
      <c r="I24" s="33"/>
      <c r="J24" s="33"/>
      <c r="K24" s="33"/>
      <c r="L24" s="34"/>
      <c r="M24" s="33"/>
    </row>
    <row r="25" spans="1:13" x14ac:dyDescent="0.2">
      <c r="A25" s="33"/>
      <c r="B25" s="33"/>
      <c r="C25" s="33"/>
      <c r="D25" s="33"/>
      <c r="E25" s="33"/>
      <c r="F25" s="33"/>
      <c r="G25" s="33"/>
      <c r="H25" s="33"/>
      <c r="I25" s="33"/>
      <c r="J25" s="33"/>
      <c r="K25" s="33"/>
      <c r="L25" s="34"/>
      <c r="M25" s="33"/>
    </row>
    <row r="26" spans="1:13" x14ac:dyDescent="0.2">
      <c r="A26" s="33"/>
      <c r="B26" s="33"/>
      <c r="C26" s="33"/>
      <c r="D26" s="33"/>
      <c r="E26" s="33"/>
      <c r="F26" s="33"/>
      <c r="G26" s="33"/>
      <c r="H26" s="33"/>
      <c r="I26" s="33"/>
      <c r="J26" s="33"/>
      <c r="K26" s="33"/>
      <c r="L26" s="34"/>
      <c r="M26" s="33"/>
    </row>
    <row r="27" spans="1:13" x14ac:dyDescent="0.2">
      <c r="A27" s="33"/>
      <c r="B27" s="33"/>
      <c r="C27" s="33"/>
      <c r="D27" s="33"/>
      <c r="E27" s="33"/>
      <c r="F27" s="33"/>
      <c r="G27" s="33"/>
      <c r="H27" s="33"/>
      <c r="I27" s="33"/>
      <c r="J27" s="33"/>
      <c r="K27" s="33"/>
      <c r="L27" s="34"/>
      <c r="M27" s="33"/>
    </row>
    <row r="28" spans="1:13" x14ac:dyDescent="0.2">
      <c r="A28" s="33"/>
      <c r="B28" s="33"/>
      <c r="C28" s="33"/>
      <c r="D28" s="33"/>
      <c r="E28" s="33"/>
      <c r="F28" s="33"/>
      <c r="G28" s="33"/>
      <c r="H28" s="33"/>
      <c r="I28" s="33"/>
      <c r="J28" s="33"/>
      <c r="K28" s="33"/>
      <c r="L28" s="34"/>
      <c r="M28" s="33"/>
    </row>
    <row r="29" spans="1:13" x14ac:dyDescent="0.2">
      <c r="A29" s="33"/>
      <c r="B29" s="33"/>
      <c r="C29" s="33"/>
      <c r="D29" s="33"/>
      <c r="E29" s="33"/>
      <c r="F29" s="33"/>
      <c r="G29" s="33"/>
      <c r="H29" s="33"/>
      <c r="I29" s="33"/>
      <c r="J29" s="33"/>
      <c r="K29" s="33"/>
      <c r="L29" s="34"/>
      <c r="M29" s="33"/>
    </row>
    <row r="30" spans="1:13" x14ac:dyDescent="0.2">
      <c r="A30" s="33"/>
      <c r="B30" s="33"/>
      <c r="C30" s="33"/>
      <c r="D30" s="33"/>
      <c r="E30" s="33"/>
      <c r="F30" s="33"/>
      <c r="G30" s="33"/>
      <c r="H30" s="33"/>
      <c r="I30" s="33"/>
      <c r="J30" s="33"/>
      <c r="K30" s="33"/>
      <c r="L30" s="34"/>
      <c r="M30" s="33"/>
    </row>
    <row r="31" spans="1:13" x14ac:dyDescent="0.2">
      <c r="A31" s="33"/>
      <c r="B31" s="33"/>
      <c r="C31" s="33"/>
      <c r="D31" s="33"/>
      <c r="E31" s="33"/>
      <c r="F31" s="33"/>
      <c r="G31" s="33"/>
      <c r="H31" s="33"/>
      <c r="I31" s="33"/>
      <c r="J31" s="33"/>
      <c r="K31" s="33"/>
      <c r="L31" s="34"/>
      <c r="M31" s="33"/>
    </row>
    <row r="32" spans="1:13" x14ac:dyDescent="0.2">
      <c r="A32" s="33"/>
      <c r="B32" s="33"/>
      <c r="C32" s="33"/>
      <c r="D32" s="33"/>
      <c r="E32" s="33"/>
      <c r="F32" s="33"/>
      <c r="G32" s="33"/>
      <c r="H32" s="33"/>
      <c r="I32" s="33"/>
      <c r="J32" s="33"/>
      <c r="K32" s="33"/>
      <c r="L32" s="34"/>
      <c r="M32" s="33"/>
    </row>
    <row r="33" spans="1:13" x14ac:dyDescent="0.2">
      <c r="A33" s="33"/>
      <c r="B33" s="33"/>
      <c r="C33" s="33"/>
      <c r="D33" s="33"/>
      <c r="E33" s="33"/>
      <c r="F33" s="33"/>
      <c r="G33" s="33"/>
      <c r="H33" s="33"/>
      <c r="I33" s="33"/>
      <c r="J33" s="33"/>
      <c r="K33" s="33"/>
      <c r="L33" s="34"/>
      <c r="M33" s="33"/>
    </row>
    <row r="34" spans="1:13" x14ac:dyDescent="0.2">
      <c r="A34" s="33"/>
      <c r="B34" s="33"/>
      <c r="C34" s="33"/>
      <c r="D34" s="33"/>
      <c r="E34" s="33"/>
      <c r="F34" s="33"/>
      <c r="G34" s="33"/>
      <c r="H34" s="33"/>
      <c r="I34" s="33"/>
      <c r="J34" s="33"/>
      <c r="K34" s="33"/>
      <c r="L34" s="34"/>
      <c r="M34" s="33"/>
    </row>
    <row r="35" spans="1:13" x14ac:dyDescent="0.2">
      <c r="A35" s="33"/>
      <c r="B35" s="33"/>
      <c r="C35" s="33"/>
      <c r="D35" s="33"/>
      <c r="E35" s="33"/>
      <c r="F35" s="33"/>
      <c r="G35" s="33"/>
      <c r="H35" s="33"/>
      <c r="I35" s="33"/>
      <c r="J35" s="33"/>
      <c r="K35" s="33"/>
      <c r="L35" s="34"/>
      <c r="M35" s="33"/>
    </row>
    <row r="36" spans="1:13" x14ac:dyDescent="0.2">
      <c r="A36" s="33"/>
      <c r="B36" s="33"/>
      <c r="C36" s="33"/>
      <c r="D36" s="33"/>
      <c r="E36" s="33"/>
      <c r="F36" s="33"/>
      <c r="G36" s="33"/>
      <c r="H36" s="33"/>
      <c r="I36" s="33"/>
      <c r="J36" s="33"/>
      <c r="K36" s="33"/>
      <c r="L36" s="34"/>
      <c r="M36" s="33"/>
    </row>
    <row r="37" spans="1:13" x14ac:dyDescent="0.2">
      <c r="A37" s="33"/>
      <c r="B37" s="33"/>
      <c r="C37" s="33"/>
      <c r="D37" s="33"/>
      <c r="E37" s="33"/>
      <c r="F37" s="33"/>
      <c r="G37" s="33"/>
      <c r="H37" s="33"/>
      <c r="I37" s="33"/>
      <c r="J37" s="33"/>
      <c r="K37" s="33"/>
      <c r="L37" s="34"/>
      <c r="M37" s="36"/>
    </row>
    <row r="38" spans="1:13" x14ac:dyDescent="0.2">
      <c r="A38" s="33"/>
      <c r="B38" s="33"/>
      <c r="C38" s="33"/>
      <c r="D38" s="33"/>
      <c r="E38" s="33"/>
      <c r="F38" s="33"/>
      <c r="G38" s="33"/>
      <c r="H38" s="33"/>
      <c r="I38" s="33"/>
      <c r="J38" s="33"/>
      <c r="K38" s="33"/>
      <c r="L38" s="34"/>
      <c r="M38" s="33"/>
    </row>
    <row r="39" spans="1:13" x14ac:dyDescent="0.2">
      <c r="A39" s="33"/>
      <c r="B39" s="33"/>
      <c r="C39" s="33"/>
      <c r="D39" s="33"/>
      <c r="E39" s="33"/>
      <c r="F39" s="33"/>
      <c r="G39" s="33"/>
      <c r="H39" s="33"/>
      <c r="I39" s="33"/>
      <c r="J39" s="33"/>
      <c r="K39" s="33"/>
      <c r="L39" s="34"/>
      <c r="M39" s="33"/>
    </row>
    <row r="40" spans="1:13" x14ac:dyDescent="0.2">
      <c r="A40" s="33"/>
      <c r="B40" s="33"/>
      <c r="C40" s="33"/>
      <c r="D40" s="33"/>
      <c r="E40" s="33"/>
      <c r="F40" s="33"/>
      <c r="G40" s="33"/>
      <c r="H40" s="33"/>
      <c r="I40" s="33"/>
      <c r="J40" s="33"/>
      <c r="K40" s="33"/>
      <c r="L40" s="34"/>
      <c r="M40" s="33"/>
    </row>
    <row r="41" spans="1:13" x14ac:dyDescent="0.2">
      <c r="A41" s="33"/>
      <c r="B41" s="33"/>
      <c r="C41" s="33"/>
      <c r="D41" s="33"/>
      <c r="E41" s="33"/>
      <c r="F41" s="33"/>
      <c r="G41" s="33"/>
      <c r="H41" s="33"/>
      <c r="I41" s="33"/>
      <c r="J41" s="33"/>
      <c r="K41" s="33"/>
      <c r="L41" s="34"/>
      <c r="M41" s="33"/>
    </row>
    <row r="42" spans="1:13" x14ac:dyDescent="0.2">
      <c r="A42" s="33"/>
      <c r="B42" s="33"/>
      <c r="C42" s="33"/>
      <c r="D42" s="33"/>
      <c r="E42" s="33"/>
      <c r="F42" s="33"/>
      <c r="G42" s="33"/>
      <c r="H42" s="33"/>
      <c r="I42" s="33"/>
      <c r="J42" s="33"/>
      <c r="K42" s="33"/>
      <c r="L42" s="34"/>
      <c r="M42" s="33"/>
    </row>
    <row r="43" spans="1:13" x14ac:dyDescent="0.2">
      <c r="A43" s="33"/>
      <c r="B43" s="33"/>
      <c r="C43" s="33"/>
      <c r="D43" s="33"/>
      <c r="E43" s="33"/>
      <c r="F43" s="33"/>
      <c r="G43" s="33"/>
      <c r="H43" s="33"/>
      <c r="I43" s="33"/>
      <c r="J43" s="33"/>
      <c r="K43" s="33"/>
      <c r="L43" s="34"/>
      <c r="M43" s="33"/>
    </row>
    <row r="44" spans="1:13" x14ac:dyDescent="0.2">
      <c r="A44" s="33"/>
      <c r="B44" s="33"/>
      <c r="C44" s="33"/>
      <c r="D44" s="33"/>
      <c r="E44" s="33"/>
      <c r="F44" s="33"/>
      <c r="G44" s="33"/>
      <c r="H44" s="33"/>
      <c r="I44" s="33"/>
      <c r="J44" s="33"/>
      <c r="K44" s="33"/>
      <c r="L44" s="34"/>
      <c r="M44" s="33"/>
    </row>
    <row r="45" spans="1:13" x14ac:dyDescent="0.2">
      <c r="A45" s="33"/>
      <c r="B45" s="33"/>
      <c r="C45" s="33"/>
      <c r="D45" s="33"/>
      <c r="E45" s="33"/>
      <c r="F45" s="33"/>
      <c r="G45" s="33"/>
      <c r="H45" s="33"/>
      <c r="I45" s="33"/>
      <c r="J45" s="33"/>
      <c r="K45" s="33"/>
      <c r="L45" s="34"/>
      <c r="M45" s="33"/>
    </row>
    <row r="46" spans="1:13" x14ac:dyDescent="0.2">
      <c r="A46" s="33"/>
      <c r="B46" s="33"/>
      <c r="C46" s="33"/>
      <c r="D46" s="33"/>
      <c r="E46" s="33"/>
      <c r="F46" s="33"/>
      <c r="G46" s="33"/>
      <c r="H46" s="33"/>
      <c r="I46" s="33"/>
      <c r="J46" s="33"/>
      <c r="K46" s="33"/>
      <c r="L46" s="34"/>
      <c r="M46" s="33"/>
    </row>
    <row r="47" spans="1:13" x14ac:dyDescent="0.2">
      <c r="A47" s="37"/>
      <c r="B47" s="37"/>
      <c r="C47" s="37"/>
      <c r="D47" s="37"/>
      <c r="E47" s="37"/>
      <c r="F47" s="37"/>
      <c r="G47" s="37"/>
      <c r="H47" s="37"/>
      <c r="I47" s="37"/>
      <c r="J47" s="37"/>
      <c r="K47" s="37"/>
      <c r="M47" s="36"/>
    </row>
    <row r="48" spans="1:13" x14ac:dyDescent="0.2">
      <c r="M48" s="36"/>
    </row>
    <row r="49" spans="13:13" x14ac:dyDescent="0.2">
      <c r="M49" s="36"/>
    </row>
  </sheetData>
  <autoFilter ref="A1:M8"/>
  <printOptions horizontalCentered="1"/>
  <pageMargins left="0.15748031496062992" right="0.19685039370078741" top="0.59055118110236227" bottom="0.39370078740157483" header="0.31496062992125984" footer="0.51181102362204722"/>
  <pageSetup paperSize="9" scale="35" orientation="landscape" r:id="rId1"/>
  <headerFooter>
    <oddHeader>&amp;R&amp;"-,Grassetto"&amp;18&amp;A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5"/>
  <sheetViews>
    <sheetView topLeftCell="A301" workbookViewId="0">
      <selection activeCell="B39" sqref="B39:G39"/>
    </sheetView>
  </sheetViews>
  <sheetFormatPr defaultRowHeight="12.75" x14ac:dyDescent="0.2"/>
  <cols>
    <col min="1" max="1" width="1" style="72" customWidth="1"/>
    <col min="2" max="2" width="9.28515625" style="72" customWidth="1"/>
    <col min="3" max="3" width="49.28515625" style="72" customWidth="1"/>
    <col min="4" max="8" width="16.42578125" style="72" customWidth="1"/>
    <col min="9" max="16384" width="9.140625" style="72"/>
  </cols>
  <sheetData>
    <row r="1" spans="2:8" s="63" customFormat="1" ht="37.5" customHeight="1" x14ac:dyDescent="0.2">
      <c r="B1" s="769" t="s">
        <v>1463</v>
      </c>
      <c r="C1" s="769"/>
      <c r="D1" s="769"/>
      <c r="E1" s="769"/>
      <c r="F1" s="769"/>
      <c r="G1" s="769"/>
      <c r="H1" s="769"/>
    </row>
    <row r="2" spans="2:8" s="63" customFormat="1" ht="22.9" customHeight="1" x14ac:dyDescent="0.2"/>
    <row r="3" spans="2:8" s="63" customFormat="1" ht="11.25" customHeight="1" x14ac:dyDescent="0.2">
      <c r="B3" s="768" t="s">
        <v>1339</v>
      </c>
      <c r="C3" s="768"/>
      <c r="D3" s="768"/>
      <c r="E3" s="768"/>
      <c r="F3" s="768"/>
      <c r="G3" s="768"/>
      <c r="H3" s="768"/>
    </row>
    <row r="4" spans="2:8" s="63" customFormat="1" ht="3" customHeight="1" x14ac:dyDescent="0.2"/>
    <row r="5" spans="2:8" s="63" customFormat="1" ht="11.25" customHeight="1" x14ac:dyDescent="0.2">
      <c r="B5" s="768" t="s">
        <v>1340</v>
      </c>
      <c r="C5" s="768"/>
      <c r="D5" s="768"/>
      <c r="E5" s="768"/>
      <c r="F5" s="768"/>
      <c r="G5" s="768"/>
      <c r="H5" s="768"/>
    </row>
    <row r="6" spans="2:8" s="63" customFormat="1" ht="3" customHeight="1" x14ac:dyDescent="0.2"/>
    <row r="7" spans="2:8" s="63" customFormat="1" ht="11.25" customHeight="1" x14ac:dyDescent="0.2">
      <c r="B7" s="768" t="s">
        <v>1369</v>
      </c>
      <c r="C7" s="768"/>
      <c r="D7" s="768"/>
      <c r="E7" s="768"/>
      <c r="F7" s="768"/>
      <c r="G7" s="768"/>
      <c r="H7" s="768"/>
    </row>
    <row r="8" spans="2:8" s="63" customFormat="1" ht="3" customHeight="1" x14ac:dyDescent="0.2"/>
    <row r="9" spans="2:8" s="63" customFormat="1" ht="27.75" customHeight="1" x14ac:dyDescent="0.2">
      <c r="B9" s="103" t="s">
        <v>1274</v>
      </c>
      <c r="C9" s="103" t="s">
        <v>1275</v>
      </c>
      <c r="D9" s="103" t="s">
        <v>1276</v>
      </c>
      <c r="E9" s="103" t="s">
        <v>1398</v>
      </c>
      <c r="F9" s="103" t="s">
        <v>1279</v>
      </c>
      <c r="G9" s="103" t="s">
        <v>1280</v>
      </c>
      <c r="H9" s="103" t="s">
        <v>1399</v>
      </c>
    </row>
    <row r="10" spans="2:8" s="63" customFormat="1" ht="3" customHeight="1" x14ac:dyDescent="0.2">
      <c r="B10" s="74"/>
      <c r="C10" s="74"/>
      <c r="D10" s="74"/>
      <c r="E10" s="74"/>
      <c r="F10" s="74"/>
      <c r="G10" s="74"/>
      <c r="H10" s="74"/>
    </row>
    <row r="11" spans="2:8" s="63" customFormat="1" ht="11.25" customHeight="1" x14ac:dyDescent="0.2">
      <c r="B11" s="104">
        <v>10103</v>
      </c>
      <c r="C11" s="105" t="s">
        <v>1464</v>
      </c>
      <c r="D11" s="106">
        <v>-16061.76</v>
      </c>
      <c r="E11" s="106">
        <v>-16061.76</v>
      </c>
      <c r="F11" s="106">
        <v>0</v>
      </c>
      <c r="G11" s="106">
        <v>0</v>
      </c>
      <c r="H11" s="107">
        <v>0</v>
      </c>
    </row>
    <row r="12" spans="2:8" s="63" customFormat="1" ht="11.25" customHeight="1" x14ac:dyDescent="0.2">
      <c r="B12" s="104">
        <v>10104</v>
      </c>
      <c r="C12" s="105" t="s">
        <v>1465</v>
      </c>
      <c r="D12" s="106">
        <v>-3638.29</v>
      </c>
      <c r="E12" s="106">
        <v>-3638.29</v>
      </c>
      <c r="F12" s="106">
        <v>0</v>
      </c>
      <c r="G12" s="106">
        <v>0</v>
      </c>
      <c r="H12" s="107">
        <v>0</v>
      </c>
    </row>
    <row r="13" spans="2:8" s="63" customFormat="1" ht="11.25" customHeight="1" x14ac:dyDescent="0.2">
      <c r="B13" s="104">
        <v>10118</v>
      </c>
      <c r="C13" s="105" t="s">
        <v>1466</v>
      </c>
      <c r="D13" s="106">
        <v>-578.09</v>
      </c>
      <c r="E13" s="106">
        <v>-578.09</v>
      </c>
      <c r="F13" s="106">
        <v>0</v>
      </c>
      <c r="G13" s="106">
        <v>0</v>
      </c>
      <c r="H13" s="107">
        <v>0</v>
      </c>
    </row>
    <row r="14" spans="2:8" s="63" customFormat="1" ht="11.25" customHeight="1" x14ac:dyDescent="0.2">
      <c r="B14" s="104">
        <v>10121</v>
      </c>
      <c r="C14" s="105" t="s">
        <v>1467</v>
      </c>
      <c r="D14" s="106">
        <v>-949</v>
      </c>
      <c r="E14" s="106">
        <v>-949</v>
      </c>
      <c r="F14" s="106">
        <v>0</v>
      </c>
      <c r="G14" s="106">
        <v>0</v>
      </c>
      <c r="H14" s="107">
        <v>0</v>
      </c>
    </row>
    <row r="15" spans="2:8" s="63" customFormat="1" ht="19.5" customHeight="1" x14ac:dyDescent="0.2">
      <c r="B15" s="104">
        <v>10133</v>
      </c>
      <c r="C15" s="105" t="s">
        <v>1468</v>
      </c>
      <c r="D15" s="106">
        <v>-35073.980000000003</v>
      </c>
      <c r="E15" s="106">
        <v>-35073.980000000003</v>
      </c>
      <c r="F15" s="106">
        <v>0</v>
      </c>
      <c r="G15" s="106">
        <v>0</v>
      </c>
      <c r="H15" s="107">
        <v>0</v>
      </c>
    </row>
    <row r="16" spans="2:8" s="63" customFormat="1" ht="19.5" customHeight="1" x14ac:dyDescent="0.2">
      <c r="B16" s="104">
        <v>10143</v>
      </c>
      <c r="C16" s="105" t="s">
        <v>1469</v>
      </c>
      <c r="D16" s="106">
        <v>-330.86</v>
      </c>
      <c r="E16" s="106">
        <v>-330.86</v>
      </c>
      <c r="F16" s="106">
        <v>0</v>
      </c>
      <c r="G16" s="106">
        <v>0</v>
      </c>
      <c r="H16" s="107">
        <v>0</v>
      </c>
    </row>
    <row r="17" spans="2:8" s="63" customFormat="1" ht="11.25" customHeight="1" x14ac:dyDescent="0.2">
      <c r="B17" s="104">
        <v>10144</v>
      </c>
      <c r="C17" s="105" t="s">
        <v>1470</v>
      </c>
      <c r="D17" s="106">
        <v>-3073.56</v>
      </c>
      <c r="E17" s="106">
        <v>-3073.56</v>
      </c>
      <c r="F17" s="106">
        <v>0</v>
      </c>
      <c r="G17" s="106">
        <v>0</v>
      </c>
      <c r="H17" s="107">
        <v>0</v>
      </c>
    </row>
    <row r="18" spans="2:8" s="63" customFormat="1" ht="19.5" customHeight="1" x14ac:dyDescent="0.2">
      <c r="B18" s="104">
        <v>10147</v>
      </c>
      <c r="C18" s="105" t="s">
        <v>1471</v>
      </c>
      <c r="D18" s="106">
        <v>-3327.5</v>
      </c>
      <c r="E18" s="106">
        <v>-3327.5</v>
      </c>
      <c r="F18" s="106">
        <v>0</v>
      </c>
      <c r="G18" s="106">
        <v>0</v>
      </c>
      <c r="H18" s="107">
        <v>0</v>
      </c>
    </row>
    <row r="19" spans="2:8" s="63" customFormat="1" ht="11.25" customHeight="1" x14ac:dyDescent="0.2">
      <c r="B19" s="104">
        <v>10155</v>
      </c>
      <c r="C19" s="105" t="s">
        <v>1472</v>
      </c>
      <c r="D19" s="106">
        <v>-1588.01</v>
      </c>
      <c r="E19" s="106">
        <v>-1588.01</v>
      </c>
      <c r="F19" s="106">
        <v>0</v>
      </c>
      <c r="G19" s="106">
        <v>0</v>
      </c>
      <c r="H19" s="107">
        <v>0</v>
      </c>
    </row>
    <row r="20" spans="2:8" s="63" customFormat="1" ht="11.25" customHeight="1" x14ac:dyDescent="0.2">
      <c r="B20" s="104">
        <v>10174</v>
      </c>
      <c r="C20" s="105" t="s">
        <v>1473</v>
      </c>
      <c r="D20" s="106">
        <v>-653.09</v>
      </c>
      <c r="E20" s="106">
        <v>-653.09</v>
      </c>
      <c r="F20" s="106">
        <v>0</v>
      </c>
      <c r="G20" s="106">
        <v>0</v>
      </c>
      <c r="H20" s="107">
        <v>0</v>
      </c>
    </row>
    <row r="21" spans="2:8" s="63" customFormat="1" ht="19.5" customHeight="1" x14ac:dyDescent="0.2">
      <c r="B21" s="104">
        <v>10175</v>
      </c>
      <c r="C21" s="105" t="s">
        <v>1474</v>
      </c>
      <c r="D21" s="106">
        <v>-908.3</v>
      </c>
      <c r="E21" s="106">
        <v>-908.3</v>
      </c>
      <c r="F21" s="106">
        <v>0</v>
      </c>
      <c r="G21" s="106">
        <v>0</v>
      </c>
      <c r="H21" s="107">
        <v>0</v>
      </c>
    </row>
    <row r="22" spans="2:8" s="63" customFormat="1" ht="19.5" customHeight="1" x14ac:dyDescent="0.2">
      <c r="B22" s="104">
        <v>10186</v>
      </c>
      <c r="C22" s="105" t="s">
        <v>1475</v>
      </c>
      <c r="D22" s="106">
        <v>-760.1</v>
      </c>
      <c r="E22" s="106">
        <v>-760.1</v>
      </c>
      <c r="F22" s="106">
        <v>0</v>
      </c>
      <c r="G22" s="106">
        <v>0</v>
      </c>
      <c r="H22" s="107">
        <v>0</v>
      </c>
    </row>
    <row r="23" spans="2:8" s="63" customFormat="1" ht="11.25" customHeight="1" x14ac:dyDescent="0.2">
      <c r="B23" s="104">
        <v>10188</v>
      </c>
      <c r="C23" s="105" t="s">
        <v>1476</v>
      </c>
      <c r="D23" s="106">
        <v>-10000</v>
      </c>
      <c r="E23" s="106">
        <v>-10000</v>
      </c>
      <c r="F23" s="106">
        <v>0</v>
      </c>
      <c r="G23" s="106">
        <v>0</v>
      </c>
      <c r="H23" s="107">
        <v>0</v>
      </c>
    </row>
    <row r="24" spans="2:8" s="63" customFormat="1" ht="19.5" customHeight="1" x14ac:dyDescent="0.2">
      <c r="B24" s="104">
        <v>10191</v>
      </c>
      <c r="C24" s="105" t="s">
        <v>1477</v>
      </c>
      <c r="D24" s="106">
        <v>-860.5</v>
      </c>
      <c r="E24" s="106">
        <v>-860.5</v>
      </c>
      <c r="F24" s="106">
        <v>0</v>
      </c>
      <c r="G24" s="106">
        <v>0</v>
      </c>
      <c r="H24" s="107">
        <v>0</v>
      </c>
    </row>
    <row r="25" spans="2:8" s="63" customFormat="1" ht="19.5" customHeight="1" x14ac:dyDescent="0.2">
      <c r="B25" s="104">
        <v>10325</v>
      </c>
      <c r="C25" s="105" t="s">
        <v>1478</v>
      </c>
      <c r="D25" s="106">
        <v>-259.87</v>
      </c>
      <c r="E25" s="106">
        <v>-259.87</v>
      </c>
      <c r="F25" s="106">
        <v>0</v>
      </c>
      <c r="G25" s="106">
        <v>0</v>
      </c>
      <c r="H25" s="107">
        <v>0</v>
      </c>
    </row>
    <row r="26" spans="2:8" s="63" customFormat="1" ht="11.25" customHeight="1" x14ac:dyDescent="0.2">
      <c r="B26" s="104">
        <v>10328</v>
      </c>
      <c r="C26" s="105" t="s">
        <v>1479</v>
      </c>
      <c r="D26" s="106">
        <v>-1780.28</v>
      </c>
      <c r="E26" s="106">
        <v>-1780.28</v>
      </c>
      <c r="F26" s="106">
        <v>0</v>
      </c>
      <c r="G26" s="106">
        <v>0</v>
      </c>
      <c r="H26" s="107">
        <v>0</v>
      </c>
    </row>
    <row r="27" spans="2:8" s="63" customFormat="1" ht="19.5" customHeight="1" x14ac:dyDescent="0.2">
      <c r="B27" s="104">
        <v>10369</v>
      </c>
      <c r="C27" s="105" t="s">
        <v>1480</v>
      </c>
      <c r="D27" s="106">
        <v>-2339.54</v>
      </c>
      <c r="E27" s="106">
        <v>-2339.54</v>
      </c>
      <c r="F27" s="106">
        <v>0</v>
      </c>
      <c r="G27" s="106">
        <v>0</v>
      </c>
      <c r="H27" s="107">
        <v>0</v>
      </c>
    </row>
    <row r="28" spans="2:8" s="63" customFormat="1" ht="19.5" customHeight="1" x14ac:dyDescent="0.2">
      <c r="B28" s="104">
        <v>10507</v>
      </c>
      <c r="C28" s="105" t="s">
        <v>1481</v>
      </c>
      <c r="D28" s="106">
        <v>-1645.51</v>
      </c>
      <c r="E28" s="106">
        <v>-1645.51</v>
      </c>
      <c r="F28" s="106">
        <v>0</v>
      </c>
      <c r="G28" s="106">
        <v>0</v>
      </c>
      <c r="H28" s="107">
        <v>0</v>
      </c>
    </row>
    <row r="29" spans="2:8" s="63" customFormat="1" ht="11.25" customHeight="1" x14ac:dyDescent="0.2">
      <c r="B29" s="104">
        <v>10579</v>
      </c>
      <c r="C29" s="105" t="s">
        <v>1482</v>
      </c>
      <c r="D29" s="106">
        <v>-0.01</v>
      </c>
      <c r="E29" s="106">
        <v>-0.01</v>
      </c>
      <c r="F29" s="106">
        <v>0</v>
      </c>
      <c r="G29" s="106">
        <v>0</v>
      </c>
      <c r="H29" s="107">
        <v>0</v>
      </c>
    </row>
    <row r="30" spans="2:8" s="63" customFormat="1" ht="27.75" customHeight="1" x14ac:dyDescent="0.2">
      <c r="B30" s="104">
        <v>10611</v>
      </c>
      <c r="C30" s="105" t="s">
        <v>1483</v>
      </c>
      <c r="D30" s="106">
        <v>-700</v>
      </c>
      <c r="E30" s="106">
        <v>-700</v>
      </c>
      <c r="F30" s="106">
        <v>0</v>
      </c>
      <c r="G30" s="106">
        <v>0</v>
      </c>
      <c r="H30" s="107">
        <v>0</v>
      </c>
    </row>
    <row r="31" spans="2:8" s="63" customFormat="1" ht="3" customHeight="1" x14ac:dyDescent="0.2"/>
    <row r="32" spans="2:8" s="63" customFormat="1" ht="11.25" customHeight="1" x14ac:dyDescent="0.2">
      <c r="B32" s="764" t="s">
        <v>1371</v>
      </c>
      <c r="C32" s="764"/>
      <c r="D32" s="78">
        <v>-84528.25</v>
      </c>
      <c r="E32" s="78">
        <v>-84528.25</v>
      </c>
      <c r="F32" s="78">
        <v>0</v>
      </c>
      <c r="G32" s="78">
        <v>0</v>
      </c>
      <c r="H32" s="79">
        <v>0</v>
      </c>
    </row>
    <row r="33" spans="2:8" s="63" customFormat="1" ht="3" customHeight="1" x14ac:dyDescent="0.2"/>
    <row r="34" spans="2:8" s="63" customFormat="1" ht="11.25" customHeight="1" x14ac:dyDescent="0.2">
      <c r="B34" s="768" t="s">
        <v>1341</v>
      </c>
      <c r="C34" s="768"/>
      <c r="D34" s="768"/>
      <c r="E34" s="768"/>
      <c r="F34" s="768"/>
      <c r="G34" s="768"/>
      <c r="H34" s="768"/>
    </row>
    <row r="35" spans="2:8" s="63" customFormat="1" ht="3" customHeight="1" x14ac:dyDescent="0.2"/>
    <row r="36" spans="2:8" s="63" customFormat="1" ht="27.75" customHeight="1" x14ac:dyDescent="0.2">
      <c r="B36" s="103" t="s">
        <v>1274</v>
      </c>
      <c r="C36" s="103" t="s">
        <v>1275</v>
      </c>
      <c r="D36" s="103" t="s">
        <v>1276</v>
      </c>
      <c r="E36" s="103" t="s">
        <v>1398</v>
      </c>
      <c r="F36" s="103" t="s">
        <v>1279</v>
      </c>
      <c r="G36" s="103" t="s">
        <v>1280</v>
      </c>
      <c r="H36" s="103" t="s">
        <v>1399</v>
      </c>
    </row>
    <row r="37" spans="2:8" s="63" customFormat="1" ht="3" customHeight="1" x14ac:dyDescent="0.2">
      <c r="B37" s="74"/>
      <c r="C37" s="74"/>
      <c r="D37" s="74"/>
      <c r="E37" s="74"/>
      <c r="F37" s="74"/>
      <c r="G37" s="74"/>
      <c r="H37" s="74"/>
    </row>
    <row r="38" spans="2:8" s="63" customFormat="1" ht="19.5" customHeight="1" x14ac:dyDescent="0.2">
      <c r="B38" s="104">
        <v>128</v>
      </c>
      <c r="C38" s="105" t="s">
        <v>1342</v>
      </c>
      <c r="D38" s="106">
        <v>-15000</v>
      </c>
      <c r="E38" s="106">
        <v>-15000</v>
      </c>
      <c r="F38" s="106">
        <v>0</v>
      </c>
      <c r="G38" s="106">
        <v>0</v>
      </c>
      <c r="H38" s="107">
        <v>0</v>
      </c>
    </row>
    <row r="39" spans="2:8" s="63" customFormat="1" ht="19.5" customHeight="1" x14ac:dyDescent="0.2">
      <c r="B39" s="104">
        <v>137</v>
      </c>
      <c r="C39" s="105" t="s">
        <v>1342</v>
      </c>
      <c r="D39" s="106">
        <v>0</v>
      </c>
      <c r="E39" s="106">
        <v>15000</v>
      </c>
      <c r="F39" s="106">
        <v>15000</v>
      </c>
      <c r="G39" s="106">
        <v>0</v>
      </c>
      <c r="H39" s="107">
        <v>0</v>
      </c>
    </row>
    <row r="40" spans="2:8" s="63" customFormat="1" ht="19.5" customHeight="1" x14ac:dyDescent="0.2">
      <c r="B40" s="104">
        <v>144</v>
      </c>
      <c r="C40" s="105" t="s">
        <v>1343</v>
      </c>
      <c r="D40" s="106">
        <v>-7000</v>
      </c>
      <c r="E40" s="106">
        <v>8000</v>
      </c>
      <c r="F40" s="106">
        <v>15000</v>
      </c>
      <c r="G40" s="106">
        <v>0</v>
      </c>
      <c r="H40" s="107">
        <v>0</v>
      </c>
    </row>
    <row r="41" spans="2:8" s="63" customFormat="1" ht="27.75" customHeight="1" x14ac:dyDescent="0.2">
      <c r="B41" s="104">
        <v>145</v>
      </c>
      <c r="C41" s="105" t="s">
        <v>1345</v>
      </c>
      <c r="D41" s="106">
        <v>-5500</v>
      </c>
      <c r="E41" s="106">
        <v>9300</v>
      </c>
      <c r="F41" s="106">
        <v>14800</v>
      </c>
      <c r="G41" s="106">
        <v>0</v>
      </c>
      <c r="H41" s="107">
        <v>0</v>
      </c>
    </row>
    <row r="42" spans="2:8" s="63" customFormat="1" ht="11.25" customHeight="1" x14ac:dyDescent="0.2">
      <c r="B42" s="104">
        <v>211</v>
      </c>
      <c r="C42" s="105" t="s">
        <v>1344</v>
      </c>
      <c r="D42" s="106">
        <v>0</v>
      </c>
      <c r="E42" s="106">
        <v>15000</v>
      </c>
      <c r="F42" s="106">
        <v>15000</v>
      </c>
      <c r="G42" s="106">
        <v>0</v>
      </c>
      <c r="H42" s="107">
        <v>0</v>
      </c>
    </row>
    <row r="43" spans="2:8" s="63" customFormat="1" ht="11.25" customHeight="1" x14ac:dyDescent="0.2">
      <c r="B43" s="104">
        <v>10125</v>
      </c>
      <c r="C43" s="105" t="s">
        <v>1344</v>
      </c>
      <c r="D43" s="106">
        <v>-15000</v>
      </c>
      <c r="E43" s="106">
        <v>-15000</v>
      </c>
      <c r="F43" s="106">
        <v>0</v>
      </c>
      <c r="G43" s="106">
        <v>0</v>
      </c>
      <c r="H43" s="107">
        <v>0</v>
      </c>
    </row>
    <row r="44" spans="2:8" s="63" customFormat="1" ht="11.25" customHeight="1" x14ac:dyDescent="0.2">
      <c r="B44" s="104">
        <v>10326</v>
      </c>
      <c r="C44" s="105" t="s">
        <v>1484</v>
      </c>
      <c r="D44" s="106">
        <v>-2101.13</v>
      </c>
      <c r="E44" s="106">
        <v>-2101.13</v>
      </c>
      <c r="F44" s="106">
        <v>0</v>
      </c>
      <c r="G44" s="106">
        <v>0</v>
      </c>
      <c r="H44" s="107">
        <v>0</v>
      </c>
    </row>
    <row r="45" spans="2:8" s="63" customFormat="1" ht="19.5" customHeight="1" x14ac:dyDescent="0.2">
      <c r="B45" s="104">
        <v>10365</v>
      </c>
      <c r="C45" s="105" t="s">
        <v>1343</v>
      </c>
      <c r="D45" s="106">
        <v>-8000</v>
      </c>
      <c r="E45" s="106">
        <v>-8000</v>
      </c>
      <c r="F45" s="106">
        <v>0</v>
      </c>
      <c r="G45" s="106">
        <v>0</v>
      </c>
      <c r="H45" s="107">
        <v>0</v>
      </c>
    </row>
    <row r="46" spans="2:8" s="63" customFormat="1" ht="27.75" customHeight="1" x14ac:dyDescent="0.2">
      <c r="B46" s="104">
        <v>10366</v>
      </c>
      <c r="C46" s="105" t="s">
        <v>1345</v>
      </c>
      <c r="D46" s="106">
        <v>-16326.4</v>
      </c>
      <c r="E46" s="106">
        <v>-16326.4</v>
      </c>
      <c r="F46" s="106">
        <v>0</v>
      </c>
      <c r="G46" s="106">
        <v>0</v>
      </c>
      <c r="H46" s="107">
        <v>0</v>
      </c>
    </row>
    <row r="47" spans="2:8" s="63" customFormat="1" ht="11.25" customHeight="1" x14ac:dyDescent="0.2">
      <c r="B47" s="104">
        <v>10589</v>
      </c>
      <c r="C47" s="105" t="s">
        <v>1485</v>
      </c>
      <c r="D47" s="106">
        <v>-2398</v>
      </c>
      <c r="E47" s="106">
        <v>-2398</v>
      </c>
      <c r="F47" s="106">
        <v>0</v>
      </c>
      <c r="G47" s="106">
        <v>0</v>
      </c>
      <c r="H47" s="107">
        <v>0</v>
      </c>
    </row>
    <row r="48" spans="2:8" s="63" customFormat="1" ht="3" customHeight="1" x14ac:dyDescent="0.2"/>
    <row r="49" spans="2:8" s="63" customFormat="1" ht="11.25" customHeight="1" x14ac:dyDescent="0.2">
      <c r="B49" s="764" t="s">
        <v>1346</v>
      </c>
      <c r="C49" s="764"/>
      <c r="D49" s="78">
        <v>-71325.53</v>
      </c>
      <c r="E49" s="78">
        <v>-11525.53</v>
      </c>
      <c r="F49" s="78">
        <v>59800</v>
      </c>
      <c r="G49" s="78">
        <v>0</v>
      </c>
      <c r="H49" s="79">
        <v>0</v>
      </c>
    </row>
    <row r="50" spans="2:8" s="63" customFormat="1" ht="3" customHeight="1" x14ac:dyDescent="0.2"/>
    <row r="51" spans="2:8" s="63" customFormat="1" ht="11.25" customHeight="1" x14ac:dyDescent="0.2">
      <c r="B51" s="764" t="s">
        <v>1353</v>
      </c>
      <c r="C51" s="764"/>
      <c r="D51" s="78">
        <v>-155853.77999999997</v>
      </c>
      <c r="E51" s="78">
        <v>-96053.77999999997</v>
      </c>
      <c r="F51" s="78">
        <v>59800</v>
      </c>
      <c r="G51" s="78">
        <v>0</v>
      </c>
      <c r="H51" s="79">
        <v>0</v>
      </c>
    </row>
    <row r="52" spans="2:8" s="63" customFormat="1" ht="3" customHeight="1" x14ac:dyDescent="0.2"/>
    <row r="53" spans="2:8" s="63" customFormat="1" ht="11.25" customHeight="1" x14ac:dyDescent="0.2">
      <c r="B53" s="764" t="s">
        <v>1354</v>
      </c>
      <c r="C53" s="764"/>
      <c r="D53" s="78">
        <v>-155853.77999999997</v>
      </c>
      <c r="E53" s="78">
        <v>-96053.77999999997</v>
      </c>
      <c r="F53" s="78">
        <v>59800</v>
      </c>
      <c r="G53" s="78">
        <v>0</v>
      </c>
      <c r="H53" s="79">
        <v>0</v>
      </c>
    </row>
    <row r="54" spans="2:8" s="63" customFormat="1" ht="7.5" customHeight="1" x14ac:dyDescent="0.2"/>
    <row r="55" spans="2:8" s="63" customFormat="1" ht="11.25" customHeight="1" x14ac:dyDescent="0.2">
      <c r="B55" s="768" t="s">
        <v>1486</v>
      </c>
      <c r="C55" s="768"/>
      <c r="D55" s="768"/>
      <c r="E55" s="768"/>
      <c r="F55" s="768"/>
      <c r="G55" s="768"/>
      <c r="H55" s="768"/>
    </row>
    <row r="56" spans="2:8" s="63" customFormat="1" ht="3" customHeight="1" x14ac:dyDescent="0.2"/>
    <row r="57" spans="2:8" s="63" customFormat="1" ht="11.25" customHeight="1" x14ac:dyDescent="0.2">
      <c r="B57" s="768" t="s">
        <v>1340</v>
      </c>
      <c r="C57" s="768"/>
      <c r="D57" s="768"/>
      <c r="E57" s="768"/>
      <c r="F57" s="768"/>
      <c r="G57" s="768"/>
      <c r="H57" s="768"/>
    </row>
    <row r="58" spans="2:8" s="63" customFormat="1" ht="3" customHeight="1" x14ac:dyDescent="0.2"/>
    <row r="59" spans="2:8" s="63" customFormat="1" ht="11.25" customHeight="1" x14ac:dyDescent="0.2">
      <c r="B59" s="768" t="s">
        <v>1369</v>
      </c>
      <c r="C59" s="768"/>
      <c r="D59" s="768"/>
      <c r="E59" s="768"/>
      <c r="F59" s="768"/>
      <c r="G59" s="768"/>
      <c r="H59" s="768"/>
    </row>
    <row r="60" spans="2:8" s="63" customFormat="1" ht="3" customHeight="1" x14ac:dyDescent="0.2"/>
    <row r="61" spans="2:8" s="63" customFormat="1" ht="27.75" customHeight="1" x14ac:dyDescent="0.2">
      <c r="B61" s="103" t="s">
        <v>1274</v>
      </c>
      <c r="C61" s="103" t="s">
        <v>1275</v>
      </c>
      <c r="D61" s="103" t="s">
        <v>1276</v>
      </c>
      <c r="E61" s="103" t="s">
        <v>1398</v>
      </c>
      <c r="F61" s="103" t="s">
        <v>1279</v>
      </c>
      <c r="G61" s="103" t="s">
        <v>1280</v>
      </c>
      <c r="H61" s="103" t="s">
        <v>1399</v>
      </c>
    </row>
    <row r="62" spans="2:8" s="63" customFormat="1" ht="3" customHeight="1" x14ac:dyDescent="0.2">
      <c r="B62" s="74"/>
      <c r="C62" s="74"/>
      <c r="D62" s="74"/>
      <c r="E62" s="74"/>
      <c r="F62" s="74"/>
      <c r="G62" s="74"/>
      <c r="H62" s="74"/>
    </row>
    <row r="63" spans="2:8" s="63" customFormat="1" ht="11.25" customHeight="1" x14ac:dyDescent="0.2">
      <c r="B63" s="104">
        <v>10554</v>
      </c>
      <c r="C63" s="105" t="s">
        <v>1487</v>
      </c>
      <c r="D63" s="106">
        <v>-7281.04</v>
      </c>
      <c r="E63" s="106">
        <v>-7281.04</v>
      </c>
      <c r="F63" s="106">
        <v>0</v>
      </c>
      <c r="G63" s="106">
        <v>0</v>
      </c>
      <c r="H63" s="107">
        <v>0</v>
      </c>
    </row>
    <row r="64" spans="2:8" s="63" customFormat="1" ht="3" customHeight="1" x14ac:dyDescent="0.2"/>
    <row r="65" spans="2:8" s="63" customFormat="1" ht="11.25" customHeight="1" x14ac:dyDescent="0.2">
      <c r="B65" s="764" t="s">
        <v>1371</v>
      </c>
      <c r="C65" s="764"/>
      <c r="D65" s="78">
        <v>-7281.04</v>
      </c>
      <c r="E65" s="78">
        <v>-7281.04</v>
      </c>
      <c r="F65" s="78">
        <v>0</v>
      </c>
      <c r="G65" s="78">
        <v>0</v>
      </c>
      <c r="H65" s="79">
        <v>0</v>
      </c>
    </row>
    <row r="66" spans="2:8" s="63" customFormat="1" ht="3" customHeight="1" x14ac:dyDescent="0.2"/>
    <row r="67" spans="2:8" s="63" customFormat="1" ht="11.25" customHeight="1" x14ac:dyDescent="0.2">
      <c r="B67" s="764" t="s">
        <v>1353</v>
      </c>
      <c r="C67" s="764"/>
      <c r="D67" s="78">
        <v>-7281.04</v>
      </c>
      <c r="E67" s="78">
        <v>-7281.04</v>
      </c>
      <c r="F67" s="78">
        <v>0</v>
      </c>
      <c r="G67" s="78">
        <v>0</v>
      </c>
      <c r="H67" s="79">
        <v>0</v>
      </c>
    </row>
    <row r="68" spans="2:8" s="63" customFormat="1" ht="3" customHeight="1" x14ac:dyDescent="0.2"/>
    <row r="69" spans="2:8" s="63" customFormat="1" ht="11.25" customHeight="1" x14ac:dyDescent="0.2">
      <c r="B69" s="764" t="s">
        <v>1488</v>
      </c>
      <c r="C69" s="764"/>
      <c r="D69" s="78">
        <v>-7281.04</v>
      </c>
      <c r="E69" s="78">
        <v>-7281.04</v>
      </c>
      <c r="F69" s="78">
        <v>0</v>
      </c>
      <c r="G69" s="78">
        <v>0</v>
      </c>
      <c r="H69" s="79">
        <v>0</v>
      </c>
    </row>
    <row r="70" spans="2:8" s="63" customFormat="1" ht="7.5" customHeight="1" x14ac:dyDescent="0.2"/>
    <row r="71" spans="2:8" s="63" customFormat="1" ht="11.25" customHeight="1" x14ac:dyDescent="0.2">
      <c r="B71" s="768" t="s">
        <v>1489</v>
      </c>
      <c r="C71" s="768"/>
      <c r="D71" s="768"/>
      <c r="E71" s="768"/>
      <c r="F71" s="768"/>
      <c r="G71" s="768"/>
      <c r="H71" s="768"/>
    </row>
    <row r="72" spans="2:8" s="63" customFormat="1" ht="3" customHeight="1" x14ac:dyDescent="0.2"/>
    <row r="73" spans="2:8" s="63" customFormat="1" ht="11.25" customHeight="1" x14ac:dyDescent="0.2">
      <c r="B73" s="768" t="s">
        <v>1340</v>
      </c>
      <c r="C73" s="768"/>
      <c r="D73" s="768"/>
      <c r="E73" s="768"/>
      <c r="F73" s="768"/>
      <c r="G73" s="768"/>
      <c r="H73" s="768"/>
    </row>
    <row r="74" spans="2:8" s="63" customFormat="1" ht="3" customHeight="1" x14ac:dyDescent="0.2"/>
    <row r="75" spans="2:8" s="63" customFormat="1" ht="11.25" customHeight="1" x14ac:dyDescent="0.2">
      <c r="B75" s="768" t="s">
        <v>1490</v>
      </c>
      <c r="C75" s="768"/>
      <c r="D75" s="768"/>
      <c r="E75" s="768"/>
      <c r="F75" s="768"/>
      <c r="G75" s="768"/>
      <c r="H75" s="768"/>
    </row>
    <row r="76" spans="2:8" s="63" customFormat="1" ht="3" customHeight="1" x14ac:dyDescent="0.2"/>
    <row r="77" spans="2:8" s="63" customFormat="1" ht="27.75" customHeight="1" x14ac:dyDescent="0.2">
      <c r="B77" s="103" t="s">
        <v>1274</v>
      </c>
      <c r="C77" s="103" t="s">
        <v>1275</v>
      </c>
      <c r="D77" s="103" t="s">
        <v>1276</v>
      </c>
      <c r="E77" s="103" t="s">
        <v>1398</v>
      </c>
      <c r="F77" s="103" t="s">
        <v>1279</v>
      </c>
      <c r="G77" s="103" t="s">
        <v>1280</v>
      </c>
      <c r="H77" s="103" t="s">
        <v>1399</v>
      </c>
    </row>
    <row r="78" spans="2:8" s="63" customFormat="1" ht="3" customHeight="1" x14ac:dyDescent="0.2">
      <c r="B78" s="74"/>
      <c r="C78" s="74"/>
      <c r="D78" s="74"/>
      <c r="E78" s="74"/>
      <c r="F78" s="74"/>
      <c r="G78" s="74"/>
      <c r="H78" s="74"/>
    </row>
    <row r="79" spans="2:8" s="63" customFormat="1" ht="11.25" customHeight="1" x14ac:dyDescent="0.2">
      <c r="B79" s="104">
        <v>10313</v>
      </c>
      <c r="C79" s="105" t="s">
        <v>1491</v>
      </c>
      <c r="D79" s="106">
        <v>-3135.43</v>
      </c>
      <c r="E79" s="106">
        <v>-3135.43</v>
      </c>
      <c r="F79" s="106">
        <v>0</v>
      </c>
      <c r="G79" s="106">
        <v>0</v>
      </c>
      <c r="H79" s="107">
        <v>0</v>
      </c>
    </row>
    <row r="80" spans="2:8" s="63" customFormat="1" ht="11.25" customHeight="1" x14ac:dyDescent="0.2">
      <c r="B80" s="104">
        <v>10315</v>
      </c>
      <c r="C80" s="105" t="s">
        <v>1492</v>
      </c>
      <c r="D80" s="106">
        <v>-6770.88</v>
      </c>
      <c r="E80" s="106">
        <v>-6770.88</v>
      </c>
      <c r="F80" s="106">
        <v>0</v>
      </c>
      <c r="G80" s="106">
        <v>0</v>
      </c>
      <c r="H80" s="107">
        <v>0</v>
      </c>
    </row>
    <row r="81" spans="2:8" s="63" customFormat="1" ht="3" customHeight="1" x14ac:dyDescent="0.2"/>
    <row r="82" spans="2:8" s="63" customFormat="1" ht="11.25" customHeight="1" x14ac:dyDescent="0.2">
      <c r="B82" s="764" t="s">
        <v>1493</v>
      </c>
      <c r="C82" s="764"/>
      <c r="D82" s="78">
        <v>-9906.31</v>
      </c>
      <c r="E82" s="78">
        <v>-9906.31</v>
      </c>
      <c r="F82" s="78">
        <v>0</v>
      </c>
      <c r="G82" s="78">
        <v>0</v>
      </c>
      <c r="H82" s="79">
        <v>0</v>
      </c>
    </row>
    <row r="83" spans="2:8" s="63" customFormat="1" ht="3" customHeight="1" x14ac:dyDescent="0.2"/>
    <row r="84" spans="2:8" s="63" customFormat="1" ht="11.25" customHeight="1" x14ac:dyDescent="0.2">
      <c r="B84" s="768" t="s">
        <v>1369</v>
      </c>
      <c r="C84" s="768"/>
      <c r="D84" s="768"/>
      <c r="E84" s="768"/>
      <c r="F84" s="768"/>
      <c r="G84" s="768"/>
      <c r="H84" s="768"/>
    </row>
    <row r="85" spans="2:8" s="63" customFormat="1" ht="3" customHeight="1" x14ac:dyDescent="0.2"/>
    <row r="86" spans="2:8" s="63" customFormat="1" ht="27.75" customHeight="1" x14ac:dyDescent="0.2">
      <c r="B86" s="103" t="s">
        <v>1274</v>
      </c>
      <c r="C86" s="103" t="s">
        <v>1275</v>
      </c>
      <c r="D86" s="103" t="s">
        <v>1276</v>
      </c>
      <c r="E86" s="103" t="s">
        <v>1398</v>
      </c>
      <c r="F86" s="103" t="s">
        <v>1279</v>
      </c>
      <c r="G86" s="103" t="s">
        <v>1280</v>
      </c>
      <c r="H86" s="103" t="s">
        <v>1399</v>
      </c>
    </row>
    <row r="87" spans="2:8" s="63" customFormat="1" ht="3" customHeight="1" x14ac:dyDescent="0.2">
      <c r="B87" s="74"/>
      <c r="C87" s="74"/>
      <c r="D87" s="74"/>
      <c r="E87" s="74"/>
      <c r="F87" s="74"/>
      <c r="G87" s="74"/>
      <c r="H87" s="74"/>
    </row>
    <row r="88" spans="2:8" s="63" customFormat="1" ht="11.25" customHeight="1" x14ac:dyDescent="0.2">
      <c r="B88" s="104">
        <v>198</v>
      </c>
      <c r="C88" s="105" t="s">
        <v>1494</v>
      </c>
      <c r="D88" s="106">
        <v>-553.76</v>
      </c>
      <c r="E88" s="106">
        <v>-553.76</v>
      </c>
      <c r="F88" s="106">
        <v>0</v>
      </c>
      <c r="G88" s="106">
        <v>0</v>
      </c>
      <c r="H88" s="107">
        <v>0</v>
      </c>
    </row>
    <row r="89" spans="2:8" s="63" customFormat="1" ht="11.25" customHeight="1" x14ac:dyDescent="0.2">
      <c r="B89" s="104">
        <v>264</v>
      </c>
      <c r="C89" s="105" t="s">
        <v>1495</v>
      </c>
      <c r="D89" s="106">
        <v>-130345.09</v>
      </c>
      <c r="E89" s="106">
        <v>-130345.09</v>
      </c>
      <c r="F89" s="106">
        <v>0</v>
      </c>
      <c r="G89" s="106">
        <v>0</v>
      </c>
      <c r="H89" s="107">
        <v>0</v>
      </c>
    </row>
    <row r="90" spans="2:8" s="63" customFormat="1" ht="11.25" customHeight="1" x14ac:dyDescent="0.2">
      <c r="B90" s="104">
        <v>268</v>
      </c>
      <c r="C90" s="105" t="s">
        <v>1496</v>
      </c>
      <c r="D90" s="106">
        <v>-10000</v>
      </c>
      <c r="E90" s="106">
        <v>-10000</v>
      </c>
      <c r="F90" s="106">
        <v>0</v>
      </c>
      <c r="G90" s="106">
        <v>0</v>
      </c>
      <c r="H90" s="107">
        <v>0</v>
      </c>
    </row>
    <row r="91" spans="2:8" s="63" customFormat="1" ht="19.5" customHeight="1" x14ac:dyDescent="0.2">
      <c r="B91" s="104">
        <v>10135</v>
      </c>
      <c r="C91" s="105" t="s">
        <v>1497</v>
      </c>
      <c r="D91" s="106">
        <v>-462.3</v>
      </c>
      <c r="E91" s="106">
        <v>-462.3</v>
      </c>
      <c r="F91" s="106">
        <v>0</v>
      </c>
      <c r="G91" s="106">
        <v>0</v>
      </c>
      <c r="H91" s="107">
        <v>0</v>
      </c>
    </row>
    <row r="92" spans="2:8" s="63" customFormat="1" ht="11.25" customHeight="1" x14ac:dyDescent="0.2">
      <c r="B92" s="104">
        <v>10213</v>
      </c>
      <c r="C92" s="105" t="s">
        <v>1498</v>
      </c>
      <c r="D92" s="106">
        <v>-313.19</v>
      </c>
      <c r="E92" s="106">
        <v>-313.19</v>
      </c>
      <c r="F92" s="106">
        <v>0</v>
      </c>
      <c r="G92" s="106">
        <v>0</v>
      </c>
      <c r="H92" s="107">
        <v>0</v>
      </c>
    </row>
    <row r="93" spans="2:8" s="63" customFormat="1" ht="11.25" customHeight="1" x14ac:dyDescent="0.2">
      <c r="B93" s="104">
        <v>10215</v>
      </c>
      <c r="C93" s="105" t="s">
        <v>1499</v>
      </c>
      <c r="D93" s="106">
        <v>-4857.8100000000004</v>
      </c>
      <c r="E93" s="106">
        <v>-4857.8100000000004</v>
      </c>
      <c r="F93" s="106">
        <v>0</v>
      </c>
      <c r="G93" s="106">
        <v>0</v>
      </c>
      <c r="H93" s="107">
        <v>0</v>
      </c>
    </row>
    <row r="94" spans="2:8" s="63" customFormat="1" ht="11.25" customHeight="1" x14ac:dyDescent="0.2">
      <c r="B94" s="104">
        <v>10216</v>
      </c>
      <c r="C94" s="105" t="s">
        <v>1500</v>
      </c>
      <c r="D94" s="106">
        <v>-4121.38</v>
      </c>
      <c r="E94" s="106">
        <v>-4121.38</v>
      </c>
      <c r="F94" s="106">
        <v>0</v>
      </c>
      <c r="G94" s="106">
        <v>0</v>
      </c>
      <c r="H94" s="107">
        <v>0</v>
      </c>
    </row>
    <row r="95" spans="2:8" s="63" customFormat="1" ht="11.25" customHeight="1" x14ac:dyDescent="0.2">
      <c r="B95" s="104">
        <v>10219</v>
      </c>
      <c r="C95" s="105" t="s">
        <v>1501</v>
      </c>
      <c r="D95" s="106">
        <v>-3633.22</v>
      </c>
      <c r="E95" s="106">
        <v>-3633.22</v>
      </c>
      <c r="F95" s="106">
        <v>0</v>
      </c>
      <c r="G95" s="106">
        <v>0</v>
      </c>
      <c r="H95" s="107">
        <v>0</v>
      </c>
    </row>
    <row r="96" spans="2:8" s="63" customFormat="1" ht="11.25" customHeight="1" x14ac:dyDescent="0.2">
      <c r="B96" s="104">
        <v>10236</v>
      </c>
      <c r="C96" s="105" t="s">
        <v>1502</v>
      </c>
      <c r="D96" s="106">
        <v>-2445.7800000000002</v>
      </c>
      <c r="E96" s="106">
        <v>-2445.7800000000002</v>
      </c>
      <c r="F96" s="106">
        <v>0</v>
      </c>
      <c r="G96" s="106">
        <v>0</v>
      </c>
      <c r="H96" s="107">
        <v>0</v>
      </c>
    </row>
    <row r="97" spans="2:8" s="63" customFormat="1" ht="11.25" customHeight="1" x14ac:dyDescent="0.2">
      <c r="B97" s="104">
        <v>10238</v>
      </c>
      <c r="C97" s="105" t="s">
        <v>1503</v>
      </c>
      <c r="D97" s="106">
        <v>-2204.7800000000002</v>
      </c>
      <c r="E97" s="106">
        <v>-2204.7800000000002</v>
      </c>
      <c r="F97" s="106">
        <v>0</v>
      </c>
      <c r="G97" s="106">
        <v>0</v>
      </c>
      <c r="H97" s="107">
        <v>0</v>
      </c>
    </row>
    <row r="98" spans="2:8" s="63" customFormat="1" ht="11.25" customHeight="1" x14ac:dyDescent="0.2">
      <c r="B98" s="104">
        <v>10241</v>
      </c>
      <c r="C98" s="105" t="s">
        <v>1504</v>
      </c>
      <c r="D98" s="106">
        <v>-224.01</v>
      </c>
      <c r="E98" s="106">
        <v>-224.01</v>
      </c>
      <c r="F98" s="106">
        <v>0</v>
      </c>
      <c r="G98" s="106">
        <v>0</v>
      </c>
      <c r="H98" s="107">
        <v>0</v>
      </c>
    </row>
    <row r="99" spans="2:8" s="63" customFormat="1" ht="11.25" customHeight="1" x14ac:dyDescent="0.2">
      <c r="B99" s="104">
        <v>10244</v>
      </c>
      <c r="C99" s="105" t="s">
        <v>1505</v>
      </c>
      <c r="D99" s="106">
        <v>-1592.28</v>
      </c>
      <c r="E99" s="106">
        <v>-1592.28</v>
      </c>
      <c r="F99" s="106">
        <v>0</v>
      </c>
      <c r="G99" s="106">
        <v>0</v>
      </c>
      <c r="H99" s="107">
        <v>0</v>
      </c>
    </row>
    <row r="100" spans="2:8" s="63" customFormat="1" ht="11.25" customHeight="1" x14ac:dyDescent="0.2">
      <c r="B100" s="104">
        <v>10245</v>
      </c>
      <c r="C100" s="105" t="s">
        <v>1506</v>
      </c>
      <c r="D100" s="106">
        <v>-68.959999999999994</v>
      </c>
      <c r="E100" s="106">
        <v>-68.959999999999994</v>
      </c>
      <c r="F100" s="106">
        <v>0</v>
      </c>
      <c r="G100" s="106">
        <v>0</v>
      </c>
      <c r="H100" s="107">
        <v>0</v>
      </c>
    </row>
    <row r="101" spans="2:8" s="63" customFormat="1" ht="11.25" customHeight="1" x14ac:dyDescent="0.2">
      <c r="B101" s="104">
        <v>10246</v>
      </c>
      <c r="C101" s="105" t="s">
        <v>1507</v>
      </c>
      <c r="D101" s="106">
        <v>-65.41</v>
      </c>
      <c r="E101" s="106">
        <v>-65.41</v>
      </c>
      <c r="F101" s="106">
        <v>0</v>
      </c>
      <c r="G101" s="106">
        <v>0</v>
      </c>
      <c r="H101" s="107">
        <v>0</v>
      </c>
    </row>
    <row r="102" spans="2:8" s="63" customFormat="1" ht="11.25" customHeight="1" x14ac:dyDescent="0.2">
      <c r="B102" s="104">
        <v>10247</v>
      </c>
      <c r="C102" s="105" t="s">
        <v>1508</v>
      </c>
      <c r="D102" s="106">
        <v>-1691.73</v>
      </c>
      <c r="E102" s="106">
        <v>-1691.73</v>
      </c>
      <c r="F102" s="106">
        <v>0</v>
      </c>
      <c r="G102" s="106">
        <v>0</v>
      </c>
      <c r="H102" s="107">
        <v>0</v>
      </c>
    </row>
    <row r="103" spans="2:8" s="63" customFormat="1" ht="11.25" customHeight="1" x14ac:dyDescent="0.2">
      <c r="B103" s="104">
        <v>10251</v>
      </c>
      <c r="C103" s="105" t="s">
        <v>1495</v>
      </c>
      <c r="D103" s="106">
        <v>-52381.77</v>
      </c>
      <c r="E103" s="106">
        <v>-52381.77</v>
      </c>
      <c r="F103" s="106">
        <v>0</v>
      </c>
      <c r="G103" s="106">
        <v>0</v>
      </c>
      <c r="H103" s="107">
        <v>0</v>
      </c>
    </row>
    <row r="104" spans="2:8" s="63" customFormat="1" ht="11.25" customHeight="1" x14ac:dyDescent="0.2">
      <c r="B104" s="104">
        <v>10252</v>
      </c>
      <c r="C104" s="105" t="s">
        <v>1496</v>
      </c>
      <c r="D104" s="106">
        <v>-8533.84</v>
      </c>
      <c r="E104" s="106">
        <v>-8533.84</v>
      </c>
      <c r="F104" s="106">
        <v>0</v>
      </c>
      <c r="G104" s="106">
        <v>0</v>
      </c>
      <c r="H104" s="107">
        <v>0</v>
      </c>
    </row>
    <row r="105" spans="2:8" s="63" customFormat="1" ht="11.25" customHeight="1" x14ac:dyDescent="0.2">
      <c r="B105" s="104">
        <v>10253</v>
      </c>
      <c r="C105" s="105" t="s">
        <v>1509</v>
      </c>
      <c r="D105" s="106">
        <v>-890.87</v>
      </c>
      <c r="E105" s="106">
        <v>-890.87</v>
      </c>
      <c r="F105" s="106">
        <v>0</v>
      </c>
      <c r="G105" s="106">
        <v>0</v>
      </c>
      <c r="H105" s="107">
        <v>0</v>
      </c>
    </row>
    <row r="106" spans="2:8" s="63" customFormat="1" ht="11.25" customHeight="1" x14ac:dyDescent="0.2">
      <c r="B106" s="104">
        <v>10258</v>
      </c>
      <c r="C106" s="105" t="s">
        <v>1510</v>
      </c>
      <c r="D106" s="106">
        <v>-0.02</v>
      </c>
      <c r="E106" s="106">
        <v>-0.02</v>
      </c>
      <c r="F106" s="106">
        <v>0</v>
      </c>
      <c r="G106" s="106">
        <v>0</v>
      </c>
      <c r="H106" s="107">
        <v>0</v>
      </c>
    </row>
    <row r="107" spans="2:8" s="63" customFormat="1" ht="11.25" customHeight="1" x14ac:dyDescent="0.2">
      <c r="B107" s="104">
        <v>10259</v>
      </c>
      <c r="C107" s="105" t="s">
        <v>1511</v>
      </c>
      <c r="D107" s="106">
        <v>-13933.42</v>
      </c>
      <c r="E107" s="106">
        <v>-13933.42</v>
      </c>
      <c r="F107" s="106">
        <v>0</v>
      </c>
      <c r="G107" s="106">
        <v>0</v>
      </c>
      <c r="H107" s="107">
        <v>0</v>
      </c>
    </row>
    <row r="108" spans="2:8" s="63" customFormat="1" ht="11.25" customHeight="1" x14ac:dyDescent="0.2">
      <c r="B108" s="104">
        <v>10260</v>
      </c>
      <c r="C108" s="105" t="s">
        <v>1512</v>
      </c>
      <c r="D108" s="106">
        <v>-16826.79</v>
      </c>
      <c r="E108" s="106">
        <v>-16826.79</v>
      </c>
      <c r="F108" s="106">
        <v>0</v>
      </c>
      <c r="G108" s="106">
        <v>0</v>
      </c>
      <c r="H108" s="107">
        <v>0</v>
      </c>
    </row>
    <row r="109" spans="2:8" s="63" customFormat="1" ht="11.25" customHeight="1" x14ac:dyDescent="0.2">
      <c r="B109" s="104">
        <v>10261</v>
      </c>
      <c r="C109" s="105" t="s">
        <v>1513</v>
      </c>
      <c r="D109" s="106">
        <v>-12575.65</v>
      </c>
      <c r="E109" s="106">
        <v>-12575.65</v>
      </c>
      <c r="F109" s="106">
        <v>0</v>
      </c>
      <c r="G109" s="106">
        <v>0</v>
      </c>
      <c r="H109" s="107">
        <v>0</v>
      </c>
    </row>
    <row r="110" spans="2:8" s="63" customFormat="1" ht="11.25" customHeight="1" x14ac:dyDescent="0.2">
      <c r="B110" s="104">
        <v>10316</v>
      </c>
      <c r="C110" s="105" t="s">
        <v>1514</v>
      </c>
      <c r="D110" s="106">
        <v>-10278.36</v>
      </c>
      <c r="E110" s="106">
        <v>-10278.36</v>
      </c>
      <c r="F110" s="106">
        <v>0</v>
      </c>
      <c r="G110" s="106">
        <v>0</v>
      </c>
      <c r="H110" s="107">
        <v>0</v>
      </c>
    </row>
    <row r="111" spans="2:8" s="63" customFormat="1" ht="11.25" customHeight="1" x14ac:dyDescent="0.2">
      <c r="B111" s="104">
        <v>10572</v>
      </c>
      <c r="C111" s="105" t="s">
        <v>1515</v>
      </c>
      <c r="D111" s="106">
        <v>-1427.4</v>
      </c>
      <c r="E111" s="106">
        <v>-1427.4</v>
      </c>
      <c r="F111" s="106">
        <v>0</v>
      </c>
      <c r="G111" s="106">
        <v>0</v>
      </c>
      <c r="H111" s="107">
        <v>0</v>
      </c>
    </row>
    <row r="112" spans="2:8" s="63" customFormat="1" ht="11.25" customHeight="1" x14ac:dyDescent="0.2">
      <c r="B112" s="104">
        <v>10573</v>
      </c>
      <c r="C112" s="108" t="s">
        <v>1516</v>
      </c>
      <c r="D112" s="106">
        <v>-8581.2999999999993</v>
      </c>
      <c r="E112" s="106">
        <v>-8581.2999999999993</v>
      </c>
      <c r="F112" s="106">
        <v>0</v>
      </c>
      <c r="G112" s="106">
        <v>0</v>
      </c>
      <c r="H112" s="107">
        <v>0</v>
      </c>
    </row>
    <row r="113" spans="2:8" s="63" customFormat="1" ht="3" customHeight="1" x14ac:dyDescent="0.2"/>
    <row r="114" spans="2:8" s="63" customFormat="1" ht="11.25" customHeight="1" x14ac:dyDescent="0.2">
      <c r="B114" s="764" t="s">
        <v>1371</v>
      </c>
      <c r="C114" s="764"/>
      <c r="D114" s="78">
        <v>-288009.12</v>
      </c>
      <c r="E114" s="78">
        <v>-288009.12</v>
      </c>
      <c r="F114" s="78">
        <v>0</v>
      </c>
      <c r="G114" s="78">
        <v>0</v>
      </c>
      <c r="H114" s="79">
        <v>0</v>
      </c>
    </row>
    <row r="115" spans="2:8" s="63" customFormat="1" ht="3" customHeight="1" x14ac:dyDescent="0.2"/>
    <row r="116" spans="2:8" s="63" customFormat="1" ht="11.25" customHeight="1" x14ac:dyDescent="0.2">
      <c r="B116" s="768" t="s">
        <v>1517</v>
      </c>
      <c r="C116" s="768"/>
      <c r="D116" s="768"/>
      <c r="E116" s="768"/>
      <c r="F116" s="768"/>
      <c r="G116" s="768"/>
      <c r="H116" s="768"/>
    </row>
    <row r="117" spans="2:8" s="63" customFormat="1" ht="3" customHeight="1" x14ac:dyDescent="0.2"/>
    <row r="118" spans="2:8" s="63" customFormat="1" ht="27.75" customHeight="1" x14ac:dyDescent="0.2">
      <c r="B118" s="103" t="s">
        <v>1274</v>
      </c>
      <c r="C118" s="103" t="s">
        <v>1275</v>
      </c>
      <c r="D118" s="103" t="s">
        <v>1276</v>
      </c>
      <c r="E118" s="103" t="s">
        <v>1398</v>
      </c>
      <c r="F118" s="103" t="s">
        <v>1279</v>
      </c>
      <c r="G118" s="103" t="s">
        <v>1280</v>
      </c>
      <c r="H118" s="103" t="s">
        <v>1399</v>
      </c>
    </row>
    <row r="119" spans="2:8" s="63" customFormat="1" ht="3" customHeight="1" x14ac:dyDescent="0.2">
      <c r="B119" s="74"/>
      <c r="C119" s="74"/>
      <c r="D119" s="74"/>
      <c r="E119" s="74"/>
      <c r="F119" s="74"/>
      <c r="G119" s="74"/>
      <c r="H119" s="74"/>
    </row>
    <row r="120" spans="2:8" s="63" customFormat="1" ht="27.75" customHeight="1" x14ac:dyDescent="0.2">
      <c r="B120" s="104">
        <v>10576</v>
      </c>
      <c r="C120" s="105" t="s">
        <v>1518</v>
      </c>
      <c r="D120" s="106">
        <v>-2419.5100000000002</v>
      </c>
      <c r="E120" s="106">
        <v>-2419.5100000000002</v>
      </c>
      <c r="F120" s="106">
        <v>0</v>
      </c>
      <c r="G120" s="106">
        <v>0</v>
      </c>
      <c r="H120" s="107">
        <v>0</v>
      </c>
    </row>
    <row r="121" spans="2:8" s="63" customFormat="1" ht="3" customHeight="1" x14ac:dyDescent="0.2"/>
    <row r="122" spans="2:8" s="63" customFormat="1" ht="11.25" customHeight="1" x14ac:dyDescent="0.2">
      <c r="B122" s="764" t="s">
        <v>1519</v>
      </c>
      <c r="C122" s="764"/>
      <c r="D122" s="78">
        <v>-2419.5100000000002</v>
      </c>
      <c r="E122" s="78">
        <v>-2419.5100000000002</v>
      </c>
      <c r="F122" s="78">
        <v>0</v>
      </c>
      <c r="G122" s="78">
        <v>0</v>
      </c>
      <c r="H122" s="79">
        <v>0</v>
      </c>
    </row>
    <row r="123" spans="2:8" s="63" customFormat="1" ht="3" customHeight="1" x14ac:dyDescent="0.2"/>
    <row r="124" spans="2:8" s="63" customFormat="1" ht="11.25" customHeight="1" x14ac:dyDescent="0.2">
      <c r="B124" s="768" t="s">
        <v>1347</v>
      </c>
      <c r="C124" s="768"/>
      <c r="D124" s="768"/>
      <c r="E124" s="768"/>
      <c r="F124" s="768"/>
      <c r="G124" s="768"/>
      <c r="H124" s="768"/>
    </row>
    <row r="125" spans="2:8" s="63" customFormat="1" ht="3" customHeight="1" x14ac:dyDescent="0.2"/>
    <row r="126" spans="2:8" s="63" customFormat="1" ht="27.75" customHeight="1" x14ac:dyDescent="0.2">
      <c r="B126" s="103" t="s">
        <v>1274</v>
      </c>
      <c r="C126" s="103" t="s">
        <v>1275</v>
      </c>
      <c r="D126" s="103" t="s">
        <v>1276</v>
      </c>
      <c r="E126" s="103" t="s">
        <v>1398</v>
      </c>
      <c r="F126" s="103" t="s">
        <v>1279</v>
      </c>
      <c r="G126" s="103" t="s">
        <v>1280</v>
      </c>
      <c r="H126" s="103" t="s">
        <v>1399</v>
      </c>
    </row>
    <row r="127" spans="2:8" s="63" customFormat="1" ht="3" customHeight="1" x14ac:dyDescent="0.2">
      <c r="B127" s="74"/>
      <c r="C127" s="74"/>
      <c r="D127" s="74"/>
      <c r="E127" s="74"/>
      <c r="F127" s="74"/>
      <c r="G127" s="74"/>
      <c r="H127" s="74"/>
    </row>
    <row r="128" spans="2:8" s="63" customFormat="1" ht="19.5" customHeight="1" x14ac:dyDescent="0.2">
      <c r="B128" s="104">
        <v>10234</v>
      </c>
      <c r="C128" s="105" t="s">
        <v>1520</v>
      </c>
      <c r="D128" s="106">
        <v>-0.5</v>
      </c>
      <c r="E128" s="106">
        <v>-0.5</v>
      </c>
      <c r="F128" s="106">
        <v>0</v>
      </c>
      <c r="G128" s="106">
        <v>0</v>
      </c>
      <c r="H128" s="107">
        <v>0</v>
      </c>
    </row>
    <row r="129" spans="2:8" s="63" customFormat="1" ht="3" customHeight="1" x14ac:dyDescent="0.2"/>
    <row r="130" spans="2:8" s="63" customFormat="1" ht="11.25" customHeight="1" x14ac:dyDescent="0.2">
      <c r="B130" s="764" t="s">
        <v>1352</v>
      </c>
      <c r="C130" s="764"/>
      <c r="D130" s="78">
        <v>-0.5</v>
      </c>
      <c r="E130" s="78">
        <v>-0.5</v>
      </c>
      <c r="F130" s="78">
        <v>0</v>
      </c>
      <c r="G130" s="78">
        <v>0</v>
      </c>
      <c r="H130" s="79">
        <v>0</v>
      </c>
    </row>
    <row r="131" spans="2:8" s="63" customFormat="1" ht="3" customHeight="1" x14ac:dyDescent="0.2"/>
    <row r="132" spans="2:8" s="63" customFormat="1" ht="11.25" customHeight="1" x14ac:dyDescent="0.2">
      <c r="B132" s="764" t="s">
        <v>1353</v>
      </c>
      <c r="C132" s="764"/>
      <c r="D132" s="78">
        <v>-300335.44000000006</v>
      </c>
      <c r="E132" s="78">
        <v>-300335.44000000006</v>
      </c>
      <c r="F132" s="78">
        <v>0</v>
      </c>
      <c r="G132" s="78">
        <v>0</v>
      </c>
      <c r="H132" s="79">
        <v>0</v>
      </c>
    </row>
    <row r="133" spans="2:8" s="63" customFormat="1" ht="3" customHeight="1" x14ac:dyDescent="0.2"/>
    <row r="134" spans="2:8" s="63" customFormat="1" ht="11.25" customHeight="1" x14ac:dyDescent="0.2">
      <c r="B134" s="764" t="s">
        <v>1521</v>
      </c>
      <c r="C134" s="764"/>
      <c r="D134" s="78">
        <v>-300335.44000000006</v>
      </c>
      <c r="E134" s="78">
        <v>-300335.44000000006</v>
      </c>
      <c r="F134" s="78">
        <v>0</v>
      </c>
      <c r="G134" s="78">
        <v>0</v>
      </c>
      <c r="H134" s="79">
        <v>0</v>
      </c>
    </row>
    <row r="135" spans="2:8" s="63" customFormat="1" ht="7.5" customHeight="1" x14ac:dyDescent="0.2"/>
    <row r="136" spans="2:8" s="63" customFormat="1" ht="11.25" customHeight="1" x14ac:dyDescent="0.2">
      <c r="B136" s="768" t="s">
        <v>1522</v>
      </c>
      <c r="C136" s="768"/>
      <c r="D136" s="768"/>
      <c r="E136" s="768"/>
      <c r="F136" s="768"/>
      <c r="G136" s="768"/>
      <c r="H136" s="768"/>
    </row>
    <row r="137" spans="2:8" s="63" customFormat="1" ht="3" customHeight="1" x14ac:dyDescent="0.2"/>
    <row r="138" spans="2:8" s="63" customFormat="1" ht="11.25" customHeight="1" x14ac:dyDescent="0.2">
      <c r="B138" s="768" t="s">
        <v>1340</v>
      </c>
      <c r="C138" s="768"/>
      <c r="D138" s="768"/>
      <c r="E138" s="768"/>
      <c r="F138" s="768"/>
      <c r="G138" s="768"/>
      <c r="H138" s="768"/>
    </row>
    <row r="139" spans="2:8" s="63" customFormat="1" ht="3" customHeight="1" x14ac:dyDescent="0.2"/>
    <row r="140" spans="2:8" s="63" customFormat="1" ht="11.25" customHeight="1" x14ac:dyDescent="0.2">
      <c r="B140" s="768" t="s">
        <v>1369</v>
      </c>
      <c r="C140" s="768"/>
      <c r="D140" s="768"/>
      <c r="E140" s="768"/>
      <c r="F140" s="768"/>
      <c r="G140" s="768"/>
      <c r="H140" s="768"/>
    </row>
    <row r="141" spans="2:8" s="63" customFormat="1" ht="3" customHeight="1" x14ac:dyDescent="0.2"/>
    <row r="142" spans="2:8" s="63" customFormat="1" ht="27.75" customHeight="1" x14ac:dyDescent="0.2">
      <c r="B142" s="103" t="s">
        <v>1274</v>
      </c>
      <c r="C142" s="103" t="s">
        <v>1275</v>
      </c>
      <c r="D142" s="103" t="s">
        <v>1276</v>
      </c>
      <c r="E142" s="103" t="s">
        <v>1398</v>
      </c>
      <c r="F142" s="103" t="s">
        <v>1279</v>
      </c>
      <c r="G142" s="103" t="s">
        <v>1280</v>
      </c>
      <c r="H142" s="103" t="s">
        <v>1399</v>
      </c>
    </row>
    <row r="143" spans="2:8" s="63" customFormat="1" ht="3" customHeight="1" x14ac:dyDescent="0.2">
      <c r="B143" s="74"/>
      <c r="C143" s="74"/>
      <c r="D143" s="74"/>
      <c r="E143" s="74"/>
      <c r="F143" s="74"/>
      <c r="G143" s="74"/>
      <c r="H143" s="74"/>
    </row>
    <row r="144" spans="2:8" s="63" customFormat="1" ht="11.25" customHeight="1" x14ac:dyDescent="0.2">
      <c r="B144" s="104">
        <v>10242</v>
      </c>
      <c r="C144" s="105" t="s">
        <v>1523</v>
      </c>
      <c r="D144" s="106">
        <v>-446.5</v>
      </c>
      <c r="E144" s="106">
        <v>-446.5</v>
      </c>
      <c r="F144" s="106">
        <v>0</v>
      </c>
      <c r="G144" s="106">
        <v>0</v>
      </c>
      <c r="H144" s="107">
        <v>0</v>
      </c>
    </row>
    <row r="145" spans="2:8" s="63" customFormat="1" ht="19.5" customHeight="1" x14ac:dyDescent="0.2">
      <c r="B145" s="104">
        <v>10336</v>
      </c>
      <c r="C145" s="105" t="s">
        <v>1524</v>
      </c>
      <c r="D145" s="106">
        <v>-400</v>
      </c>
      <c r="E145" s="106">
        <v>-400</v>
      </c>
      <c r="F145" s="106">
        <v>0</v>
      </c>
      <c r="G145" s="106">
        <v>0</v>
      </c>
      <c r="H145" s="107">
        <v>0</v>
      </c>
    </row>
    <row r="146" spans="2:8" s="63" customFormat="1" ht="3" customHeight="1" x14ac:dyDescent="0.2"/>
    <row r="147" spans="2:8" s="63" customFormat="1" ht="11.25" customHeight="1" x14ac:dyDescent="0.2">
      <c r="B147" s="764" t="s">
        <v>1371</v>
      </c>
      <c r="C147" s="764"/>
      <c r="D147" s="78">
        <v>-846.5</v>
      </c>
      <c r="E147" s="78">
        <v>-846.5</v>
      </c>
      <c r="F147" s="78">
        <v>0</v>
      </c>
      <c r="G147" s="78">
        <v>0</v>
      </c>
      <c r="H147" s="79">
        <v>0</v>
      </c>
    </row>
    <row r="148" spans="2:8" s="63" customFormat="1" ht="3" customHeight="1" x14ac:dyDescent="0.2"/>
    <row r="149" spans="2:8" s="63" customFormat="1" ht="11.25" customHeight="1" x14ac:dyDescent="0.2">
      <c r="B149" s="764" t="s">
        <v>1353</v>
      </c>
      <c r="C149" s="764"/>
      <c r="D149" s="78">
        <v>-846.5</v>
      </c>
      <c r="E149" s="78">
        <v>-846.5</v>
      </c>
      <c r="F149" s="78">
        <v>0</v>
      </c>
      <c r="G149" s="78">
        <v>0</v>
      </c>
      <c r="H149" s="79">
        <v>0</v>
      </c>
    </row>
    <row r="150" spans="2:8" s="63" customFormat="1" ht="3" customHeight="1" x14ac:dyDescent="0.2"/>
    <row r="151" spans="2:8" s="63" customFormat="1" ht="11.25" customHeight="1" x14ac:dyDescent="0.2">
      <c r="B151" s="764" t="s">
        <v>1525</v>
      </c>
      <c r="C151" s="764"/>
      <c r="D151" s="78">
        <v>-846.5</v>
      </c>
      <c r="E151" s="78">
        <v>-846.5</v>
      </c>
      <c r="F151" s="78">
        <v>0</v>
      </c>
      <c r="G151" s="78">
        <v>0</v>
      </c>
      <c r="H151" s="79">
        <v>0</v>
      </c>
    </row>
    <row r="152" spans="2:8" s="63" customFormat="1" ht="7.5" customHeight="1" x14ac:dyDescent="0.2"/>
    <row r="153" spans="2:8" s="63" customFormat="1" ht="11.25" customHeight="1" x14ac:dyDescent="0.2">
      <c r="B153" s="768" t="s">
        <v>1355</v>
      </c>
      <c r="C153" s="768"/>
      <c r="D153" s="768"/>
      <c r="E153" s="768"/>
      <c r="F153" s="768"/>
      <c r="G153" s="768"/>
      <c r="H153" s="768"/>
    </row>
    <row r="154" spans="2:8" s="63" customFormat="1" ht="3" customHeight="1" x14ac:dyDescent="0.2"/>
    <row r="155" spans="2:8" s="63" customFormat="1" ht="11.25" customHeight="1" x14ac:dyDescent="0.2">
      <c r="B155" s="768" t="s">
        <v>1340</v>
      </c>
      <c r="C155" s="768"/>
      <c r="D155" s="768"/>
      <c r="E155" s="768"/>
      <c r="F155" s="768"/>
      <c r="G155" s="768"/>
      <c r="H155" s="768"/>
    </row>
    <row r="156" spans="2:8" s="63" customFormat="1" ht="3" customHeight="1" x14ac:dyDescent="0.2"/>
    <row r="157" spans="2:8" s="63" customFormat="1" ht="11.25" customHeight="1" x14ac:dyDescent="0.2">
      <c r="B157" s="768" t="s">
        <v>1369</v>
      </c>
      <c r="C157" s="768"/>
      <c r="D157" s="768"/>
      <c r="E157" s="768"/>
      <c r="F157" s="768"/>
      <c r="G157" s="768"/>
      <c r="H157" s="768"/>
    </row>
    <row r="158" spans="2:8" s="63" customFormat="1" ht="3" customHeight="1" x14ac:dyDescent="0.2"/>
    <row r="159" spans="2:8" s="63" customFormat="1" ht="27.75" customHeight="1" x14ac:dyDescent="0.2">
      <c r="B159" s="103" t="s">
        <v>1274</v>
      </c>
      <c r="C159" s="103" t="s">
        <v>1275</v>
      </c>
      <c r="D159" s="103" t="s">
        <v>1276</v>
      </c>
      <c r="E159" s="103" t="s">
        <v>1398</v>
      </c>
      <c r="F159" s="103" t="s">
        <v>1279</v>
      </c>
      <c r="G159" s="103" t="s">
        <v>1280</v>
      </c>
      <c r="H159" s="103" t="s">
        <v>1399</v>
      </c>
    </row>
    <row r="160" spans="2:8" s="63" customFormat="1" ht="3" customHeight="1" x14ac:dyDescent="0.2">
      <c r="B160" s="74"/>
      <c r="C160" s="74"/>
      <c r="D160" s="74"/>
      <c r="E160" s="74"/>
      <c r="F160" s="74"/>
      <c r="G160" s="74"/>
      <c r="H160" s="74"/>
    </row>
    <row r="161" spans="2:8" s="63" customFormat="1" ht="11.25" customHeight="1" x14ac:dyDescent="0.2">
      <c r="B161" s="104">
        <v>10263</v>
      </c>
      <c r="C161" s="105" t="s">
        <v>1526</v>
      </c>
      <c r="D161" s="106">
        <v>-1147.6199999999999</v>
      </c>
      <c r="E161" s="106">
        <v>-1147.6199999999999</v>
      </c>
      <c r="F161" s="106">
        <v>0</v>
      </c>
      <c r="G161" s="106">
        <v>0</v>
      </c>
      <c r="H161" s="107">
        <v>0</v>
      </c>
    </row>
    <row r="162" spans="2:8" s="63" customFormat="1" ht="11.25" customHeight="1" x14ac:dyDescent="0.2">
      <c r="B162" s="104">
        <v>10292</v>
      </c>
      <c r="C162" s="105" t="s">
        <v>1527</v>
      </c>
      <c r="D162" s="106">
        <v>-394.81</v>
      </c>
      <c r="E162" s="106">
        <v>-394.81</v>
      </c>
      <c r="F162" s="106">
        <v>0</v>
      </c>
      <c r="G162" s="106">
        <v>0</v>
      </c>
      <c r="H162" s="107">
        <v>0</v>
      </c>
    </row>
    <row r="163" spans="2:8" s="63" customFormat="1" ht="19.5" customHeight="1" x14ac:dyDescent="0.2">
      <c r="B163" s="104">
        <v>10298</v>
      </c>
      <c r="C163" s="105" t="s">
        <v>1528</v>
      </c>
      <c r="D163" s="106">
        <v>-3296.52</v>
      </c>
      <c r="E163" s="106">
        <v>-3296.52</v>
      </c>
      <c r="F163" s="106">
        <v>0</v>
      </c>
      <c r="G163" s="106">
        <v>0</v>
      </c>
      <c r="H163" s="107">
        <v>0</v>
      </c>
    </row>
    <row r="164" spans="2:8" s="63" customFormat="1" ht="11.25" customHeight="1" x14ac:dyDescent="0.2">
      <c r="B164" s="104">
        <v>10299</v>
      </c>
      <c r="C164" s="105" t="s">
        <v>1529</v>
      </c>
      <c r="D164" s="106">
        <v>-58.24</v>
      </c>
      <c r="E164" s="106">
        <v>-58.24</v>
      </c>
      <c r="F164" s="106">
        <v>0</v>
      </c>
      <c r="G164" s="106">
        <v>0</v>
      </c>
      <c r="H164" s="107">
        <v>0</v>
      </c>
    </row>
    <row r="165" spans="2:8" s="63" customFormat="1" ht="19.5" customHeight="1" x14ac:dyDescent="0.2">
      <c r="B165" s="104">
        <v>10565</v>
      </c>
      <c r="C165" s="105" t="s">
        <v>1530</v>
      </c>
      <c r="D165" s="106">
        <v>-4015.45</v>
      </c>
      <c r="E165" s="106">
        <v>-4015.45</v>
      </c>
      <c r="F165" s="106">
        <v>0</v>
      </c>
      <c r="G165" s="106">
        <v>0</v>
      </c>
      <c r="H165" s="107">
        <v>0</v>
      </c>
    </row>
    <row r="166" spans="2:8" s="63" customFormat="1" ht="19.5" customHeight="1" x14ac:dyDescent="0.2">
      <c r="B166" s="104">
        <v>10567</v>
      </c>
      <c r="C166" s="105" t="s">
        <v>1531</v>
      </c>
      <c r="D166" s="106">
        <v>-8318.6200000000008</v>
      </c>
      <c r="E166" s="106">
        <v>-8318.6200000000008</v>
      </c>
      <c r="F166" s="106">
        <v>0</v>
      </c>
      <c r="G166" s="106">
        <v>0</v>
      </c>
      <c r="H166" s="107">
        <v>0</v>
      </c>
    </row>
    <row r="167" spans="2:8" s="63" customFormat="1" ht="3" customHeight="1" x14ac:dyDescent="0.2"/>
    <row r="168" spans="2:8" s="63" customFormat="1" ht="11.25" customHeight="1" x14ac:dyDescent="0.2">
      <c r="B168" s="764" t="s">
        <v>1371</v>
      </c>
      <c r="C168" s="764"/>
      <c r="D168" s="78">
        <v>-17231.260000000002</v>
      </c>
      <c r="E168" s="78">
        <v>-17231.260000000002</v>
      </c>
      <c r="F168" s="78">
        <v>0</v>
      </c>
      <c r="G168" s="78">
        <v>0</v>
      </c>
      <c r="H168" s="79">
        <v>0</v>
      </c>
    </row>
    <row r="169" spans="2:8" s="63" customFormat="1" ht="3" customHeight="1" x14ac:dyDescent="0.2"/>
    <row r="170" spans="2:8" s="63" customFormat="1" ht="11.25" customHeight="1" x14ac:dyDescent="0.2">
      <c r="B170" s="764" t="s">
        <v>1353</v>
      </c>
      <c r="C170" s="764"/>
      <c r="D170" s="78">
        <v>-17231.260000000002</v>
      </c>
      <c r="E170" s="78">
        <v>-17231.260000000002</v>
      </c>
      <c r="F170" s="78">
        <v>0</v>
      </c>
      <c r="G170" s="78">
        <v>0</v>
      </c>
      <c r="H170" s="79">
        <v>0</v>
      </c>
    </row>
    <row r="171" spans="2:8" s="63" customFormat="1" ht="3" customHeight="1" x14ac:dyDescent="0.2"/>
    <row r="172" spans="2:8" s="63" customFormat="1" ht="11.25" customHeight="1" x14ac:dyDescent="0.2">
      <c r="B172" s="768" t="s">
        <v>1356</v>
      </c>
      <c r="C172" s="768"/>
      <c r="D172" s="768"/>
      <c r="E172" s="768"/>
      <c r="F172" s="768"/>
      <c r="G172" s="768"/>
      <c r="H172" s="768"/>
    </row>
    <row r="173" spans="2:8" s="63" customFormat="1" ht="3" customHeight="1" x14ac:dyDescent="0.2"/>
    <row r="174" spans="2:8" s="63" customFormat="1" ht="11.25" customHeight="1" x14ac:dyDescent="0.2">
      <c r="B174" s="768" t="s">
        <v>1357</v>
      </c>
      <c r="C174" s="768"/>
      <c r="D174" s="768"/>
      <c r="E174" s="768"/>
      <c r="F174" s="768"/>
      <c r="G174" s="768"/>
      <c r="H174" s="768"/>
    </row>
    <row r="175" spans="2:8" s="63" customFormat="1" ht="3" customHeight="1" x14ac:dyDescent="0.2"/>
    <row r="176" spans="2:8" s="63" customFormat="1" ht="27.75" customHeight="1" x14ac:dyDescent="0.2">
      <c r="B176" s="103" t="s">
        <v>1274</v>
      </c>
      <c r="C176" s="103" t="s">
        <v>1275</v>
      </c>
      <c r="D176" s="103" t="s">
        <v>1276</v>
      </c>
      <c r="E176" s="103" t="s">
        <v>1398</v>
      </c>
      <c r="F176" s="103" t="s">
        <v>1279</v>
      </c>
      <c r="G176" s="103" t="s">
        <v>1280</v>
      </c>
      <c r="H176" s="103" t="s">
        <v>1399</v>
      </c>
    </row>
    <row r="177" spans="2:8" s="63" customFormat="1" ht="3" customHeight="1" x14ac:dyDescent="0.2">
      <c r="B177" s="74"/>
      <c r="C177" s="74"/>
      <c r="D177" s="74"/>
      <c r="E177" s="74"/>
      <c r="F177" s="74"/>
      <c r="G177" s="74"/>
      <c r="H177" s="74"/>
    </row>
    <row r="178" spans="2:8" s="63" customFormat="1" ht="11.25" customHeight="1" x14ac:dyDescent="0.2">
      <c r="B178" s="104">
        <v>157</v>
      </c>
      <c r="C178" s="105" t="s">
        <v>1358</v>
      </c>
      <c r="D178" s="106">
        <v>-382.59</v>
      </c>
      <c r="E178" s="106">
        <v>-382.59</v>
      </c>
      <c r="F178" s="106">
        <v>0</v>
      </c>
      <c r="G178" s="106">
        <v>0</v>
      </c>
      <c r="H178" s="107">
        <v>0</v>
      </c>
    </row>
    <row r="179" spans="2:8" s="63" customFormat="1" ht="11.25" customHeight="1" x14ac:dyDescent="0.2">
      <c r="B179" s="104">
        <v>234</v>
      </c>
      <c r="C179" s="105" t="s">
        <v>1359</v>
      </c>
      <c r="D179" s="106">
        <v>-7180.65</v>
      </c>
      <c r="E179" s="106">
        <v>-7180.65</v>
      </c>
      <c r="F179" s="106">
        <v>0</v>
      </c>
      <c r="G179" s="106">
        <v>0</v>
      </c>
      <c r="H179" s="107">
        <v>0</v>
      </c>
    </row>
    <row r="180" spans="2:8" s="63" customFormat="1" ht="11.25" customHeight="1" x14ac:dyDescent="0.2">
      <c r="B180" s="104">
        <v>252</v>
      </c>
      <c r="C180" s="105" t="s">
        <v>1532</v>
      </c>
      <c r="D180" s="106">
        <v>-303.75</v>
      </c>
      <c r="E180" s="106">
        <v>-303.75</v>
      </c>
      <c r="F180" s="106">
        <v>0</v>
      </c>
      <c r="G180" s="106">
        <v>0</v>
      </c>
      <c r="H180" s="107">
        <v>0</v>
      </c>
    </row>
    <row r="181" spans="2:8" s="63" customFormat="1" ht="11.25" customHeight="1" x14ac:dyDescent="0.2">
      <c r="B181" s="104">
        <v>267</v>
      </c>
      <c r="C181" s="105" t="s">
        <v>1358</v>
      </c>
      <c r="D181" s="106">
        <v>-2077.1</v>
      </c>
      <c r="E181" s="106">
        <v>-2077.1</v>
      </c>
      <c r="F181" s="106">
        <v>0</v>
      </c>
      <c r="G181" s="106">
        <v>0</v>
      </c>
      <c r="H181" s="107">
        <v>0</v>
      </c>
    </row>
    <row r="182" spans="2:8" s="63" customFormat="1" ht="11.25" customHeight="1" x14ac:dyDescent="0.2">
      <c r="B182" s="104">
        <v>288</v>
      </c>
      <c r="C182" s="105" t="s">
        <v>1358</v>
      </c>
      <c r="D182" s="106">
        <v>0</v>
      </c>
      <c r="E182" s="106">
        <v>2459.69</v>
      </c>
      <c r="F182" s="106">
        <v>2459.69</v>
      </c>
      <c r="G182" s="106">
        <v>0</v>
      </c>
      <c r="H182" s="107">
        <v>0</v>
      </c>
    </row>
    <row r="183" spans="2:8" s="63" customFormat="1" ht="11.25" customHeight="1" x14ac:dyDescent="0.2">
      <c r="B183" s="104">
        <v>20002</v>
      </c>
      <c r="C183" s="105" t="s">
        <v>1532</v>
      </c>
      <c r="D183" s="106">
        <v>-5967.3</v>
      </c>
      <c r="E183" s="106">
        <v>-5967.3</v>
      </c>
      <c r="F183" s="106">
        <v>0</v>
      </c>
      <c r="G183" s="106">
        <v>0</v>
      </c>
      <c r="H183" s="107">
        <v>0</v>
      </c>
    </row>
    <row r="184" spans="2:8" s="63" customFormat="1" ht="11.25" customHeight="1" x14ac:dyDescent="0.2">
      <c r="B184" s="104">
        <v>24001</v>
      </c>
      <c r="C184" s="105" t="s">
        <v>1359</v>
      </c>
      <c r="D184" s="106">
        <v>0</v>
      </c>
      <c r="E184" s="106">
        <v>159.57</v>
      </c>
      <c r="F184" s="106">
        <v>159.57</v>
      </c>
      <c r="G184" s="106">
        <v>0</v>
      </c>
      <c r="H184" s="107">
        <v>0</v>
      </c>
    </row>
    <row r="185" spans="2:8" s="63" customFormat="1" ht="3" customHeight="1" x14ac:dyDescent="0.2"/>
    <row r="186" spans="2:8" s="63" customFormat="1" ht="11.25" customHeight="1" x14ac:dyDescent="0.2">
      <c r="B186" s="764" t="s">
        <v>1360</v>
      </c>
      <c r="C186" s="764"/>
      <c r="D186" s="78">
        <v>-15911.39</v>
      </c>
      <c r="E186" s="78">
        <v>-13292.13</v>
      </c>
      <c r="F186" s="78">
        <v>2619.2600000000002</v>
      </c>
      <c r="G186" s="78">
        <v>0</v>
      </c>
      <c r="H186" s="79">
        <v>0</v>
      </c>
    </row>
    <row r="187" spans="2:8" s="63" customFormat="1" ht="3" customHeight="1" x14ac:dyDescent="0.2"/>
    <row r="188" spans="2:8" s="63" customFormat="1" ht="11.25" customHeight="1" x14ac:dyDescent="0.2">
      <c r="B188" s="764" t="s">
        <v>1366</v>
      </c>
      <c r="C188" s="764"/>
      <c r="D188" s="78">
        <v>-15911.39</v>
      </c>
      <c r="E188" s="78">
        <v>-13292.13</v>
      </c>
      <c r="F188" s="78">
        <v>2619.2600000000002</v>
      </c>
      <c r="G188" s="78">
        <v>0</v>
      </c>
      <c r="H188" s="79">
        <v>0</v>
      </c>
    </row>
    <row r="189" spans="2:8" s="63" customFormat="1" ht="3" customHeight="1" x14ac:dyDescent="0.2"/>
    <row r="190" spans="2:8" s="63" customFormat="1" ht="11.25" customHeight="1" x14ac:dyDescent="0.2">
      <c r="B190" s="764" t="s">
        <v>1367</v>
      </c>
      <c r="C190" s="764"/>
      <c r="D190" s="78">
        <v>-33142.65</v>
      </c>
      <c r="E190" s="78">
        <v>-30523.390000000003</v>
      </c>
      <c r="F190" s="78">
        <v>2619.2600000000002</v>
      </c>
      <c r="G190" s="78">
        <v>0</v>
      </c>
      <c r="H190" s="79">
        <v>0</v>
      </c>
    </row>
    <row r="191" spans="2:8" s="63" customFormat="1" ht="7.5" customHeight="1" x14ac:dyDescent="0.2"/>
    <row r="192" spans="2:8" s="63" customFormat="1" ht="11.25" customHeight="1" x14ac:dyDescent="0.2">
      <c r="B192" s="768" t="s">
        <v>1368</v>
      </c>
      <c r="C192" s="768"/>
      <c r="D192" s="768"/>
      <c r="E192" s="768"/>
      <c r="F192" s="768"/>
      <c r="G192" s="768"/>
      <c r="H192" s="768"/>
    </row>
    <row r="193" spans="2:8" s="63" customFormat="1" ht="3" customHeight="1" x14ac:dyDescent="0.2"/>
    <row r="194" spans="2:8" s="63" customFormat="1" ht="11.25" customHeight="1" x14ac:dyDescent="0.2">
      <c r="B194" s="768" t="s">
        <v>1340</v>
      </c>
      <c r="C194" s="768"/>
      <c r="D194" s="768"/>
      <c r="E194" s="768"/>
      <c r="F194" s="768"/>
      <c r="G194" s="768"/>
      <c r="H194" s="768"/>
    </row>
    <row r="195" spans="2:8" s="63" customFormat="1" ht="3" customHeight="1" x14ac:dyDescent="0.2"/>
    <row r="196" spans="2:8" s="63" customFormat="1" ht="11.25" customHeight="1" x14ac:dyDescent="0.2">
      <c r="B196" s="768" t="s">
        <v>1369</v>
      </c>
      <c r="C196" s="768"/>
      <c r="D196" s="768"/>
      <c r="E196" s="768"/>
      <c r="F196" s="768"/>
      <c r="G196" s="768"/>
      <c r="H196" s="768"/>
    </row>
    <row r="197" spans="2:8" s="63" customFormat="1" ht="3" customHeight="1" x14ac:dyDescent="0.2"/>
    <row r="198" spans="2:8" s="63" customFormat="1" ht="27.75" customHeight="1" x14ac:dyDescent="0.2">
      <c r="B198" s="103" t="s">
        <v>1274</v>
      </c>
      <c r="C198" s="103" t="s">
        <v>1275</v>
      </c>
      <c r="D198" s="103" t="s">
        <v>1276</v>
      </c>
      <c r="E198" s="103" t="s">
        <v>1398</v>
      </c>
      <c r="F198" s="103" t="s">
        <v>1279</v>
      </c>
      <c r="G198" s="103" t="s">
        <v>1280</v>
      </c>
      <c r="H198" s="103" t="s">
        <v>1399</v>
      </c>
    </row>
    <row r="199" spans="2:8" s="63" customFormat="1" ht="3" customHeight="1" x14ac:dyDescent="0.2">
      <c r="B199" s="74"/>
      <c r="C199" s="74"/>
      <c r="D199" s="74"/>
      <c r="E199" s="74"/>
      <c r="F199" s="74"/>
      <c r="G199" s="74"/>
      <c r="H199" s="74"/>
    </row>
    <row r="200" spans="2:8" s="63" customFormat="1" ht="19.5" customHeight="1" x14ac:dyDescent="0.2">
      <c r="B200" s="104">
        <v>141</v>
      </c>
      <c r="C200" s="105" t="s">
        <v>1370</v>
      </c>
      <c r="D200" s="106">
        <v>0</v>
      </c>
      <c r="E200" s="106">
        <v>34513.99</v>
      </c>
      <c r="F200" s="106">
        <v>34513.99</v>
      </c>
      <c r="G200" s="106">
        <v>0</v>
      </c>
      <c r="H200" s="107">
        <v>0</v>
      </c>
    </row>
    <row r="201" spans="2:8" s="63" customFormat="1" ht="19.5" customHeight="1" x14ac:dyDescent="0.2">
      <c r="B201" s="104">
        <v>150</v>
      </c>
      <c r="C201" s="105" t="s">
        <v>1533</v>
      </c>
      <c r="D201" s="106">
        <v>-9760</v>
      </c>
      <c r="E201" s="106">
        <v>-9760</v>
      </c>
      <c r="F201" s="106">
        <v>0</v>
      </c>
      <c r="G201" s="106">
        <v>0</v>
      </c>
      <c r="H201" s="107">
        <v>0</v>
      </c>
    </row>
    <row r="202" spans="2:8" s="63" customFormat="1" ht="11.25" customHeight="1" x14ac:dyDescent="0.2">
      <c r="B202" s="104">
        <v>10239</v>
      </c>
      <c r="C202" s="105" t="s">
        <v>1534</v>
      </c>
      <c r="D202" s="106">
        <v>-6046.86</v>
      </c>
      <c r="E202" s="106">
        <v>-6046.86</v>
      </c>
      <c r="F202" s="106">
        <v>0</v>
      </c>
      <c r="G202" s="106">
        <v>0</v>
      </c>
      <c r="H202" s="107">
        <v>0</v>
      </c>
    </row>
    <row r="203" spans="2:8" s="63" customFormat="1" ht="11.25" customHeight="1" x14ac:dyDescent="0.2">
      <c r="B203" s="104">
        <v>10240</v>
      </c>
      <c r="C203" s="105" t="s">
        <v>1535</v>
      </c>
      <c r="D203" s="106">
        <v>-54.9</v>
      </c>
      <c r="E203" s="106">
        <v>-54.9</v>
      </c>
      <c r="F203" s="106">
        <v>0</v>
      </c>
      <c r="G203" s="106">
        <v>0</v>
      </c>
      <c r="H203" s="107">
        <v>0</v>
      </c>
    </row>
    <row r="204" spans="2:8" s="63" customFormat="1" ht="11.25" customHeight="1" x14ac:dyDescent="0.2">
      <c r="B204" s="104">
        <v>10267</v>
      </c>
      <c r="C204" s="105" t="s">
        <v>1536</v>
      </c>
      <c r="D204" s="106">
        <v>-8.5</v>
      </c>
      <c r="E204" s="106">
        <v>-8.5</v>
      </c>
      <c r="F204" s="106">
        <v>0</v>
      </c>
      <c r="G204" s="106">
        <v>0</v>
      </c>
      <c r="H204" s="107">
        <v>0</v>
      </c>
    </row>
    <row r="205" spans="2:8" s="63" customFormat="1" ht="19.5" customHeight="1" x14ac:dyDescent="0.2">
      <c r="B205" s="104">
        <v>10269</v>
      </c>
      <c r="C205" s="105" t="s">
        <v>1370</v>
      </c>
      <c r="D205" s="106">
        <v>-35473.519999999997</v>
      </c>
      <c r="E205" s="106">
        <v>-35473.519999999997</v>
      </c>
      <c r="F205" s="106">
        <v>0</v>
      </c>
      <c r="G205" s="106">
        <v>0</v>
      </c>
      <c r="H205" s="107">
        <v>0</v>
      </c>
    </row>
    <row r="206" spans="2:8" s="63" customFormat="1" ht="11.25" customHeight="1" x14ac:dyDescent="0.2">
      <c r="B206" s="104">
        <v>10271</v>
      </c>
      <c r="C206" s="105" t="s">
        <v>1537</v>
      </c>
      <c r="D206" s="106">
        <v>-3965.45</v>
      </c>
      <c r="E206" s="106">
        <v>-3965.45</v>
      </c>
      <c r="F206" s="106">
        <v>0</v>
      </c>
      <c r="G206" s="106">
        <v>0</v>
      </c>
      <c r="H206" s="107">
        <v>0</v>
      </c>
    </row>
    <row r="207" spans="2:8" s="63" customFormat="1" ht="11.25" customHeight="1" x14ac:dyDescent="0.2">
      <c r="B207" s="104">
        <v>10280</v>
      </c>
      <c r="C207" s="105" t="s">
        <v>1538</v>
      </c>
      <c r="D207" s="106">
        <v>-2026.44</v>
      </c>
      <c r="E207" s="106">
        <v>-2026.44</v>
      </c>
      <c r="F207" s="106">
        <v>0</v>
      </c>
      <c r="G207" s="106">
        <v>0</v>
      </c>
      <c r="H207" s="107">
        <v>0</v>
      </c>
    </row>
    <row r="208" spans="2:8" s="63" customFormat="1" ht="11.25" customHeight="1" x14ac:dyDescent="0.2">
      <c r="B208" s="104">
        <v>10281</v>
      </c>
      <c r="C208" s="105" t="s">
        <v>1539</v>
      </c>
      <c r="D208" s="106">
        <v>-0.01</v>
      </c>
      <c r="E208" s="106">
        <v>-0.01</v>
      </c>
      <c r="F208" s="106">
        <v>0</v>
      </c>
      <c r="G208" s="106">
        <v>0</v>
      </c>
      <c r="H208" s="107">
        <v>0</v>
      </c>
    </row>
    <row r="209" spans="2:8" s="63" customFormat="1" ht="19.5" customHeight="1" x14ac:dyDescent="0.2">
      <c r="B209" s="104">
        <v>10577</v>
      </c>
      <c r="C209" s="105" t="s">
        <v>1533</v>
      </c>
      <c r="D209" s="106">
        <v>-9736.24</v>
      </c>
      <c r="E209" s="106">
        <v>-9736.24</v>
      </c>
      <c r="F209" s="106">
        <v>0</v>
      </c>
      <c r="G209" s="106">
        <v>0</v>
      </c>
      <c r="H209" s="107">
        <v>0</v>
      </c>
    </row>
    <row r="210" spans="2:8" s="63" customFormat="1" ht="19.5" customHeight="1" x14ac:dyDescent="0.2">
      <c r="B210" s="104">
        <v>10578</v>
      </c>
      <c r="C210" s="105" t="s">
        <v>1540</v>
      </c>
      <c r="D210" s="106">
        <v>-123.66</v>
      </c>
      <c r="E210" s="106">
        <v>-123.66</v>
      </c>
      <c r="F210" s="106">
        <v>0</v>
      </c>
      <c r="G210" s="106">
        <v>0</v>
      </c>
      <c r="H210" s="107">
        <v>0</v>
      </c>
    </row>
    <row r="211" spans="2:8" s="63" customFormat="1" ht="19.5" customHeight="1" x14ac:dyDescent="0.2">
      <c r="B211" s="104">
        <v>10582</v>
      </c>
      <c r="C211" s="105" t="s">
        <v>1541</v>
      </c>
      <c r="D211" s="106">
        <v>-0.01</v>
      </c>
      <c r="E211" s="106">
        <v>-0.01</v>
      </c>
      <c r="F211" s="106">
        <v>0</v>
      </c>
      <c r="G211" s="106">
        <v>0</v>
      </c>
      <c r="H211" s="107">
        <v>0</v>
      </c>
    </row>
    <row r="212" spans="2:8" s="63" customFormat="1" ht="3" customHeight="1" x14ac:dyDescent="0.2"/>
    <row r="213" spans="2:8" s="63" customFormat="1" ht="11.25" customHeight="1" x14ac:dyDescent="0.2">
      <c r="B213" s="764" t="s">
        <v>1371</v>
      </c>
      <c r="C213" s="764"/>
      <c r="D213" s="78">
        <v>-67195.59</v>
      </c>
      <c r="E213" s="78">
        <v>-32681.599999999999</v>
      </c>
      <c r="F213" s="78">
        <v>34513.99</v>
      </c>
      <c r="G213" s="78">
        <v>0</v>
      </c>
      <c r="H213" s="79">
        <v>0</v>
      </c>
    </row>
    <row r="214" spans="2:8" s="63" customFormat="1" ht="3" customHeight="1" x14ac:dyDescent="0.2"/>
    <row r="215" spans="2:8" s="63" customFormat="1" ht="11.25" customHeight="1" x14ac:dyDescent="0.2">
      <c r="B215" s="764" t="s">
        <v>1353</v>
      </c>
      <c r="C215" s="764"/>
      <c r="D215" s="78">
        <v>-67195.59</v>
      </c>
      <c r="E215" s="78">
        <v>-32681.599999999999</v>
      </c>
      <c r="F215" s="78">
        <v>34513.99</v>
      </c>
      <c r="G215" s="78">
        <v>0</v>
      </c>
      <c r="H215" s="79">
        <v>0</v>
      </c>
    </row>
    <row r="216" spans="2:8" s="63" customFormat="1" ht="3" customHeight="1" x14ac:dyDescent="0.2"/>
    <row r="217" spans="2:8" s="63" customFormat="1" ht="11.25" customHeight="1" x14ac:dyDescent="0.2">
      <c r="B217" s="768" t="s">
        <v>1356</v>
      </c>
      <c r="C217" s="768"/>
      <c r="D217" s="768"/>
      <c r="E217" s="768"/>
      <c r="F217" s="768"/>
      <c r="G217" s="768"/>
      <c r="H217" s="768"/>
    </row>
    <row r="218" spans="2:8" s="63" customFormat="1" ht="3" customHeight="1" x14ac:dyDescent="0.2"/>
    <row r="219" spans="2:8" s="63" customFormat="1" ht="11.25" customHeight="1" x14ac:dyDescent="0.2">
      <c r="B219" s="768" t="s">
        <v>1357</v>
      </c>
      <c r="C219" s="768"/>
      <c r="D219" s="768"/>
      <c r="E219" s="768"/>
      <c r="F219" s="768"/>
      <c r="G219" s="768"/>
      <c r="H219" s="768"/>
    </row>
    <row r="220" spans="2:8" s="63" customFormat="1" ht="3" customHeight="1" x14ac:dyDescent="0.2"/>
    <row r="221" spans="2:8" s="63" customFormat="1" ht="27.75" customHeight="1" x14ac:dyDescent="0.2">
      <c r="B221" s="103" t="s">
        <v>1274</v>
      </c>
      <c r="C221" s="103" t="s">
        <v>1275</v>
      </c>
      <c r="D221" s="103" t="s">
        <v>1276</v>
      </c>
      <c r="E221" s="103" t="s">
        <v>1398</v>
      </c>
      <c r="F221" s="103" t="s">
        <v>1279</v>
      </c>
      <c r="G221" s="103" t="s">
        <v>1280</v>
      </c>
      <c r="H221" s="103" t="s">
        <v>1399</v>
      </c>
    </row>
    <row r="222" spans="2:8" s="63" customFormat="1" ht="3" customHeight="1" x14ac:dyDescent="0.2">
      <c r="B222" s="74"/>
      <c r="C222" s="74"/>
      <c r="D222" s="74"/>
      <c r="E222" s="74"/>
      <c r="F222" s="74"/>
      <c r="G222" s="74"/>
      <c r="H222" s="74"/>
    </row>
    <row r="223" spans="2:8" s="63" customFormat="1" ht="11.25" customHeight="1" x14ac:dyDescent="0.2">
      <c r="B223" s="104">
        <v>152</v>
      </c>
      <c r="C223" s="105" t="s">
        <v>1375</v>
      </c>
      <c r="D223" s="106">
        <v>0</v>
      </c>
      <c r="E223" s="106">
        <v>65211.17</v>
      </c>
      <c r="F223" s="106">
        <v>65211.17</v>
      </c>
      <c r="G223" s="106">
        <v>0</v>
      </c>
      <c r="H223" s="107">
        <v>0</v>
      </c>
    </row>
    <row r="224" spans="2:8" s="63" customFormat="1" ht="11.25" customHeight="1" x14ac:dyDescent="0.2">
      <c r="B224" s="104">
        <v>171</v>
      </c>
      <c r="C224" s="105" t="s">
        <v>1373</v>
      </c>
      <c r="D224" s="106">
        <v>-93971.72</v>
      </c>
      <c r="E224" s="106">
        <v>-93971.72</v>
      </c>
      <c r="F224" s="106">
        <v>0</v>
      </c>
      <c r="G224" s="106">
        <v>0</v>
      </c>
      <c r="H224" s="107">
        <v>0</v>
      </c>
    </row>
    <row r="225" spans="2:8" s="63" customFormat="1" ht="11.25" customHeight="1" x14ac:dyDescent="0.2">
      <c r="B225" s="104">
        <v>172</v>
      </c>
      <c r="C225" s="105" t="s">
        <v>1374</v>
      </c>
      <c r="D225" s="106">
        <v>-7848.81</v>
      </c>
      <c r="E225" s="106">
        <v>-7848.81</v>
      </c>
      <c r="F225" s="106">
        <v>0</v>
      </c>
      <c r="G225" s="106">
        <v>0</v>
      </c>
      <c r="H225" s="107">
        <v>0</v>
      </c>
    </row>
    <row r="226" spans="2:8" s="63" customFormat="1" ht="11.25" customHeight="1" x14ac:dyDescent="0.2">
      <c r="B226" s="104">
        <v>217</v>
      </c>
      <c r="C226" s="105" t="s">
        <v>1373</v>
      </c>
      <c r="D226" s="106">
        <v>-5.58</v>
      </c>
      <c r="E226" s="106">
        <v>93966.14</v>
      </c>
      <c r="F226" s="106">
        <v>93971.72</v>
      </c>
      <c r="G226" s="106">
        <v>0</v>
      </c>
      <c r="H226" s="107">
        <v>0</v>
      </c>
    </row>
    <row r="227" spans="2:8" s="63" customFormat="1" ht="11.25" customHeight="1" x14ac:dyDescent="0.2">
      <c r="B227" s="104">
        <v>218</v>
      </c>
      <c r="C227" s="105" t="s">
        <v>1374</v>
      </c>
      <c r="D227" s="106">
        <v>0</v>
      </c>
      <c r="E227" s="106">
        <v>47769.1</v>
      </c>
      <c r="F227" s="106">
        <v>47769.1</v>
      </c>
      <c r="G227" s="106">
        <v>0</v>
      </c>
      <c r="H227" s="107">
        <v>0</v>
      </c>
    </row>
    <row r="228" spans="2:8" s="63" customFormat="1" ht="11.25" customHeight="1" x14ac:dyDescent="0.2">
      <c r="B228" s="104">
        <v>251</v>
      </c>
      <c r="C228" s="105" t="s">
        <v>1376</v>
      </c>
      <c r="D228" s="106">
        <v>-6100</v>
      </c>
      <c r="E228" s="106">
        <v>93856.99</v>
      </c>
      <c r="F228" s="106">
        <v>99956.99</v>
      </c>
      <c r="G228" s="106">
        <v>0</v>
      </c>
      <c r="H228" s="107">
        <v>0</v>
      </c>
    </row>
    <row r="229" spans="2:8" s="63" customFormat="1" ht="11.25" customHeight="1" x14ac:dyDescent="0.2">
      <c r="B229" s="104">
        <v>287</v>
      </c>
      <c r="C229" s="105" t="s">
        <v>1542</v>
      </c>
      <c r="D229" s="106">
        <v>0</v>
      </c>
      <c r="E229" s="106">
        <v>45445</v>
      </c>
      <c r="F229" s="106">
        <v>45445</v>
      </c>
      <c r="G229" s="106">
        <v>0</v>
      </c>
      <c r="H229" s="107">
        <v>0</v>
      </c>
    </row>
    <row r="230" spans="2:8" s="63" customFormat="1" ht="11.25" customHeight="1" x14ac:dyDescent="0.2">
      <c r="B230" s="104">
        <v>20012</v>
      </c>
      <c r="C230" s="105" t="s">
        <v>1375</v>
      </c>
      <c r="D230" s="106">
        <v>-65211.17</v>
      </c>
      <c r="E230" s="106">
        <v>-65211.17</v>
      </c>
      <c r="F230" s="106">
        <v>0</v>
      </c>
      <c r="G230" s="106">
        <v>0</v>
      </c>
      <c r="H230" s="107">
        <v>0</v>
      </c>
    </row>
    <row r="231" spans="2:8" s="63" customFormat="1" ht="11.25" customHeight="1" x14ac:dyDescent="0.2">
      <c r="B231" s="104">
        <v>20014</v>
      </c>
      <c r="C231" s="105" t="s">
        <v>1374</v>
      </c>
      <c r="D231" s="106">
        <v>-39920.29</v>
      </c>
      <c r="E231" s="106">
        <v>-39920.29</v>
      </c>
      <c r="F231" s="106">
        <v>0</v>
      </c>
      <c r="G231" s="106">
        <v>0</v>
      </c>
      <c r="H231" s="107">
        <v>0</v>
      </c>
    </row>
    <row r="232" spans="2:8" s="63" customFormat="1" ht="11.25" customHeight="1" x14ac:dyDescent="0.2">
      <c r="B232" s="104">
        <v>20015</v>
      </c>
      <c r="C232" s="105" t="s">
        <v>1542</v>
      </c>
      <c r="D232" s="106">
        <v>-45882.1</v>
      </c>
      <c r="E232" s="106">
        <v>-45882.1</v>
      </c>
      <c r="F232" s="106">
        <v>0</v>
      </c>
      <c r="G232" s="106">
        <v>0</v>
      </c>
      <c r="H232" s="107">
        <v>0</v>
      </c>
    </row>
    <row r="233" spans="2:8" s="63" customFormat="1" ht="11.25" customHeight="1" x14ac:dyDescent="0.2">
      <c r="B233" s="104">
        <v>20017</v>
      </c>
      <c r="C233" s="105" t="s">
        <v>1376</v>
      </c>
      <c r="D233" s="106">
        <v>-99956.99</v>
      </c>
      <c r="E233" s="106">
        <v>-99956.99</v>
      </c>
      <c r="F233" s="106">
        <v>0</v>
      </c>
      <c r="G233" s="106">
        <v>0</v>
      </c>
      <c r="H233" s="107">
        <v>0</v>
      </c>
    </row>
    <row r="234" spans="2:8" s="63" customFormat="1" ht="3" customHeight="1" x14ac:dyDescent="0.2"/>
    <row r="235" spans="2:8" s="63" customFormat="1" ht="11.25" customHeight="1" x14ac:dyDescent="0.2">
      <c r="B235" s="764" t="s">
        <v>1360</v>
      </c>
      <c r="C235" s="764"/>
      <c r="D235" s="78">
        <v>-358896.66</v>
      </c>
      <c r="E235" s="78">
        <v>-6542.6800000000076</v>
      </c>
      <c r="F235" s="78">
        <v>352353.98000000004</v>
      </c>
      <c r="G235" s="78">
        <v>0</v>
      </c>
      <c r="H235" s="79">
        <v>0</v>
      </c>
    </row>
    <row r="236" spans="2:8" s="63" customFormat="1" ht="3" customHeight="1" x14ac:dyDescent="0.2"/>
    <row r="237" spans="2:8" s="63" customFormat="1" ht="11.25" customHeight="1" x14ac:dyDescent="0.2">
      <c r="B237" s="764" t="s">
        <v>1366</v>
      </c>
      <c r="C237" s="764"/>
      <c r="D237" s="78">
        <v>-358896.66</v>
      </c>
      <c r="E237" s="78">
        <v>-6542.6800000000076</v>
      </c>
      <c r="F237" s="78">
        <v>352353.98000000004</v>
      </c>
      <c r="G237" s="78">
        <v>0</v>
      </c>
      <c r="H237" s="79">
        <v>0</v>
      </c>
    </row>
    <row r="238" spans="2:8" s="63" customFormat="1" ht="3" customHeight="1" x14ac:dyDescent="0.2"/>
    <row r="239" spans="2:8" s="63" customFormat="1" ht="11.25" customHeight="1" x14ac:dyDescent="0.2">
      <c r="B239" s="764" t="s">
        <v>1379</v>
      </c>
      <c r="C239" s="764"/>
      <c r="D239" s="78">
        <v>-426092.25</v>
      </c>
      <c r="E239" s="78">
        <v>-39224.28</v>
      </c>
      <c r="F239" s="78">
        <v>386867.97</v>
      </c>
      <c r="G239" s="78">
        <v>0</v>
      </c>
      <c r="H239" s="79">
        <v>0</v>
      </c>
    </row>
    <row r="240" spans="2:8" s="63" customFormat="1" ht="7.5" customHeight="1" x14ac:dyDescent="0.2"/>
    <row r="241" spans="2:8" s="63" customFormat="1" ht="11.25" customHeight="1" x14ac:dyDescent="0.2">
      <c r="B241" s="768" t="s">
        <v>1543</v>
      </c>
      <c r="C241" s="768"/>
      <c r="D241" s="768"/>
      <c r="E241" s="768"/>
      <c r="F241" s="768"/>
      <c r="G241" s="768"/>
      <c r="H241" s="768"/>
    </row>
    <row r="242" spans="2:8" s="63" customFormat="1" ht="3" customHeight="1" x14ac:dyDescent="0.2"/>
    <row r="243" spans="2:8" s="63" customFormat="1" ht="11.25" customHeight="1" x14ac:dyDescent="0.2">
      <c r="B243" s="768" t="s">
        <v>1340</v>
      </c>
      <c r="C243" s="768"/>
      <c r="D243" s="768"/>
      <c r="E243" s="768"/>
      <c r="F243" s="768"/>
      <c r="G243" s="768"/>
      <c r="H243" s="768"/>
    </row>
    <row r="244" spans="2:8" s="63" customFormat="1" ht="3" customHeight="1" x14ac:dyDescent="0.2"/>
    <row r="245" spans="2:8" s="63" customFormat="1" ht="11.25" customHeight="1" x14ac:dyDescent="0.2">
      <c r="B245" s="768" t="s">
        <v>1369</v>
      </c>
      <c r="C245" s="768"/>
      <c r="D245" s="768"/>
      <c r="E245" s="768"/>
      <c r="F245" s="768"/>
      <c r="G245" s="768"/>
      <c r="H245" s="768"/>
    </row>
    <row r="246" spans="2:8" s="63" customFormat="1" ht="3" customHeight="1" x14ac:dyDescent="0.2"/>
    <row r="247" spans="2:8" s="63" customFormat="1" ht="27.75" customHeight="1" x14ac:dyDescent="0.2">
      <c r="B247" s="103" t="s">
        <v>1274</v>
      </c>
      <c r="C247" s="103" t="s">
        <v>1275</v>
      </c>
      <c r="D247" s="103" t="s">
        <v>1276</v>
      </c>
      <c r="E247" s="103" t="s">
        <v>1398</v>
      </c>
      <c r="F247" s="103" t="s">
        <v>1279</v>
      </c>
      <c r="G247" s="103" t="s">
        <v>1280</v>
      </c>
      <c r="H247" s="103" t="s">
        <v>1399</v>
      </c>
    </row>
    <row r="248" spans="2:8" s="63" customFormat="1" ht="3" customHeight="1" x14ac:dyDescent="0.2">
      <c r="B248" s="74"/>
      <c r="C248" s="74"/>
      <c r="D248" s="74"/>
      <c r="E248" s="74"/>
      <c r="F248" s="74"/>
      <c r="G248" s="74"/>
      <c r="H248" s="74"/>
    </row>
    <row r="249" spans="2:8" s="63" customFormat="1" ht="11.25" customHeight="1" x14ac:dyDescent="0.2">
      <c r="B249" s="104">
        <v>10320</v>
      </c>
      <c r="C249" s="105" t="s">
        <v>1544</v>
      </c>
      <c r="D249" s="106">
        <v>-4033</v>
      </c>
      <c r="E249" s="106">
        <v>-4033</v>
      </c>
      <c r="F249" s="106">
        <v>0</v>
      </c>
      <c r="G249" s="106">
        <v>0</v>
      </c>
      <c r="H249" s="107">
        <v>0</v>
      </c>
    </row>
    <row r="250" spans="2:8" s="63" customFormat="1" ht="19.5" customHeight="1" x14ac:dyDescent="0.2">
      <c r="B250" s="104">
        <v>10321</v>
      </c>
      <c r="C250" s="105" t="s">
        <v>1545</v>
      </c>
      <c r="D250" s="106">
        <v>-0.01</v>
      </c>
      <c r="E250" s="106">
        <v>-0.01</v>
      </c>
      <c r="F250" s="106">
        <v>0</v>
      </c>
      <c r="G250" s="106">
        <v>0</v>
      </c>
      <c r="H250" s="107">
        <v>0</v>
      </c>
    </row>
    <row r="251" spans="2:8" s="63" customFormat="1" ht="11.25" customHeight="1" x14ac:dyDescent="0.2">
      <c r="B251" s="104">
        <v>10621</v>
      </c>
      <c r="C251" s="108" t="s">
        <v>1546</v>
      </c>
      <c r="D251" s="106">
        <v>-1274</v>
      </c>
      <c r="E251" s="106">
        <v>-1274</v>
      </c>
      <c r="F251" s="106">
        <v>0</v>
      </c>
      <c r="G251" s="106">
        <v>0</v>
      </c>
      <c r="H251" s="107">
        <v>0</v>
      </c>
    </row>
    <row r="252" spans="2:8" s="63" customFormat="1" ht="3" customHeight="1" x14ac:dyDescent="0.2"/>
    <row r="253" spans="2:8" s="63" customFormat="1" ht="11.25" customHeight="1" x14ac:dyDescent="0.2">
      <c r="B253" s="764" t="s">
        <v>1371</v>
      </c>
      <c r="C253" s="764"/>
      <c r="D253" s="78">
        <v>-5307.01</v>
      </c>
      <c r="E253" s="78">
        <v>-5307.01</v>
      </c>
      <c r="F253" s="78">
        <v>0</v>
      </c>
      <c r="G253" s="78">
        <v>0</v>
      </c>
      <c r="H253" s="79">
        <v>0</v>
      </c>
    </row>
    <row r="254" spans="2:8" s="63" customFormat="1" ht="3" customHeight="1" x14ac:dyDescent="0.2"/>
    <row r="255" spans="2:8" s="63" customFormat="1" ht="11.25" customHeight="1" x14ac:dyDescent="0.2">
      <c r="B255" s="768" t="s">
        <v>1517</v>
      </c>
      <c r="C255" s="768"/>
      <c r="D255" s="768"/>
      <c r="E255" s="768"/>
      <c r="F255" s="768"/>
      <c r="G255" s="768"/>
      <c r="H255" s="768"/>
    </row>
    <row r="256" spans="2:8" s="63" customFormat="1" ht="3" customHeight="1" x14ac:dyDescent="0.2"/>
    <row r="257" spans="2:8" s="63" customFormat="1" ht="27.75" customHeight="1" x14ac:dyDescent="0.2">
      <c r="B257" s="103" t="s">
        <v>1274</v>
      </c>
      <c r="C257" s="103" t="s">
        <v>1275</v>
      </c>
      <c r="D257" s="103" t="s">
        <v>1276</v>
      </c>
      <c r="E257" s="103" t="s">
        <v>1398</v>
      </c>
      <c r="F257" s="103" t="s">
        <v>1279</v>
      </c>
      <c r="G257" s="103" t="s">
        <v>1280</v>
      </c>
      <c r="H257" s="103" t="s">
        <v>1399</v>
      </c>
    </row>
    <row r="258" spans="2:8" s="63" customFormat="1" ht="3" customHeight="1" x14ac:dyDescent="0.2">
      <c r="B258" s="74"/>
      <c r="C258" s="74"/>
      <c r="D258" s="74"/>
      <c r="E258" s="74"/>
      <c r="F258" s="74"/>
      <c r="G258" s="74"/>
      <c r="H258" s="74"/>
    </row>
    <row r="259" spans="2:8" s="63" customFormat="1" ht="27.75" customHeight="1" x14ac:dyDescent="0.2">
      <c r="B259" s="104">
        <v>10303</v>
      </c>
      <c r="C259" s="105" t="s">
        <v>1547</v>
      </c>
      <c r="D259" s="106">
        <v>-7399.74</v>
      </c>
      <c r="E259" s="106">
        <v>-7399.74</v>
      </c>
      <c r="F259" s="106">
        <v>0</v>
      </c>
      <c r="G259" s="106">
        <v>0</v>
      </c>
      <c r="H259" s="107">
        <v>0</v>
      </c>
    </row>
    <row r="260" spans="2:8" s="63" customFormat="1" ht="27.75" customHeight="1" x14ac:dyDescent="0.2">
      <c r="B260" s="104">
        <v>10372</v>
      </c>
      <c r="C260" s="105" t="s">
        <v>1548</v>
      </c>
      <c r="D260" s="106">
        <v>-18531.68</v>
      </c>
      <c r="E260" s="106">
        <v>-18531.68</v>
      </c>
      <c r="F260" s="106">
        <v>0</v>
      </c>
      <c r="G260" s="106">
        <v>0</v>
      </c>
      <c r="H260" s="107">
        <v>0</v>
      </c>
    </row>
    <row r="261" spans="2:8" s="63" customFormat="1" ht="19.5" customHeight="1" x14ac:dyDescent="0.2">
      <c r="B261" s="104">
        <v>10620</v>
      </c>
      <c r="C261" s="105" t="s">
        <v>1549</v>
      </c>
      <c r="D261" s="106">
        <v>-5998.33</v>
      </c>
      <c r="E261" s="106">
        <v>-5998.33</v>
      </c>
      <c r="F261" s="106">
        <v>0</v>
      </c>
      <c r="G261" s="106">
        <v>0</v>
      </c>
      <c r="H261" s="107">
        <v>0</v>
      </c>
    </row>
    <row r="262" spans="2:8" s="63" customFormat="1" ht="27.75" customHeight="1" x14ac:dyDescent="0.2">
      <c r="B262" s="104">
        <v>10622</v>
      </c>
      <c r="C262" s="105" t="s">
        <v>1550</v>
      </c>
      <c r="D262" s="106">
        <v>-5673.37</v>
      </c>
      <c r="E262" s="106">
        <v>-5673.37</v>
      </c>
      <c r="F262" s="106">
        <v>0</v>
      </c>
      <c r="G262" s="106">
        <v>0</v>
      </c>
      <c r="H262" s="107">
        <v>0</v>
      </c>
    </row>
    <row r="263" spans="2:8" s="63" customFormat="1" ht="3" customHeight="1" x14ac:dyDescent="0.2"/>
    <row r="264" spans="2:8" s="63" customFormat="1" ht="11.25" customHeight="1" x14ac:dyDescent="0.2">
      <c r="B264" s="764" t="s">
        <v>1519</v>
      </c>
      <c r="C264" s="764"/>
      <c r="D264" s="78">
        <v>-37603.120000000003</v>
      </c>
      <c r="E264" s="78">
        <v>-37603.120000000003</v>
      </c>
      <c r="F264" s="78">
        <v>0</v>
      </c>
      <c r="G264" s="78">
        <v>0</v>
      </c>
      <c r="H264" s="79">
        <v>0</v>
      </c>
    </row>
    <row r="265" spans="2:8" s="63" customFormat="1" ht="3" customHeight="1" x14ac:dyDescent="0.2"/>
    <row r="266" spans="2:8" s="63" customFormat="1" ht="11.25" customHeight="1" x14ac:dyDescent="0.2">
      <c r="B266" s="764" t="s">
        <v>1353</v>
      </c>
      <c r="C266" s="764"/>
      <c r="D266" s="78">
        <v>-42910.13</v>
      </c>
      <c r="E266" s="78">
        <v>-42910.13</v>
      </c>
      <c r="F266" s="78">
        <v>0</v>
      </c>
      <c r="G266" s="78">
        <v>0</v>
      </c>
      <c r="H266" s="79">
        <v>0</v>
      </c>
    </row>
    <row r="267" spans="2:8" s="63" customFormat="1" ht="3" customHeight="1" x14ac:dyDescent="0.2"/>
    <row r="268" spans="2:8" s="63" customFormat="1" ht="11.25" customHeight="1" x14ac:dyDescent="0.2">
      <c r="B268" s="764" t="s">
        <v>1551</v>
      </c>
      <c r="C268" s="764"/>
      <c r="D268" s="78">
        <v>-42910.13</v>
      </c>
      <c r="E268" s="78">
        <v>-42910.13</v>
      </c>
      <c r="F268" s="78">
        <v>0</v>
      </c>
      <c r="G268" s="78">
        <v>0</v>
      </c>
      <c r="H268" s="79">
        <v>0</v>
      </c>
    </row>
    <row r="269" spans="2:8" s="63" customFormat="1" ht="3" customHeight="1" x14ac:dyDescent="0.2"/>
    <row r="270" spans="2:8" s="63" customFormat="1" ht="12.75" customHeight="1" x14ac:dyDescent="0.2">
      <c r="B270" s="766" t="s">
        <v>1380</v>
      </c>
      <c r="C270" s="766"/>
      <c r="D270" s="109">
        <v>-966461.79</v>
      </c>
      <c r="E270" s="109">
        <v>-517174.56</v>
      </c>
      <c r="F270" s="109">
        <v>449287.23</v>
      </c>
      <c r="G270" s="109">
        <v>0</v>
      </c>
      <c r="H270" s="110">
        <v>0</v>
      </c>
    </row>
    <row r="271" spans="2:8" s="63" customFormat="1" ht="22.9" customHeight="1" x14ac:dyDescent="0.2"/>
    <row r="272" spans="2:8" s="63" customFormat="1" ht="11.25" customHeight="1" x14ac:dyDescent="0.2">
      <c r="B272" s="768" t="s">
        <v>1381</v>
      </c>
      <c r="C272" s="768"/>
      <c r="D272" s="768"/>
      <c r="E272" s="768"/>
      <c r="F272" s="768"/>
      <c r="G272" s="768"/>
      <c r="H272" s="768"/>
    </row>
    <row r="273" spans="2:8" s="63" customFormat="1" ht="3" customHeight="1" x14ac:dyDescent="0.2"/>
    <row r="274" spans="2:8" s="63" customFormat="1" ht="11.25" customHeight="1" x14ac:dyDescent="0.2">
      <c r="B274" s="768" t="s">
        <v>1340</v>
      </c>
      <c r="C274" s="768"/>
      <c r="D274" s="768"/>
      <c r="E274" s="768"/>
      <c r="F274" s="768"/>
      <c r="G274" s="768"/>
      <c r="H274" s="768"/>
    </row>
    <row r="275" spans="2:8" s="63" customFormat="1" ht="3" customHeight="1" x14ac:dyDescent="0.2"/>
    <row r="276" spans="2:8" s="63" customFormat="1" ht="11.25" customHeight="1" x14ac:dyDescent="0.2">
      <c r="B276" s="768" t="s">
        <v>1369</v>
      </c>
      <c r="C276" s="768"/>
      <c r="D276" s="768"/>
      <c r="E276" s="768"/>
      <c r="F276" s="768"/>
      <c r="G276" s="768"/>
      <c r="H276" s="768"/>
    </row>
    <row r="277" spans="2:8" s="63" customFormat="1" ht="3" customHeight="1" x14ac:dyDescent="0.2"/>
    <row r="278" spans="2:8" s="63" customFormat="1" ht="27.75" customHeight="1" x14ac:dyDescent="0.2">
      <c r="B278" s="103" t="s">
        <v>1274</v>
      </c>
      <c r="C278" s="103" t="s">
        <v>1275</v>
      </c>
      <c r="D278" s="103" t="s">
        <v>1276</v>
      </c>
      <c r="E278" s="103" t="s">
        <v>1398</v>
      </c>
      <c r="F278" s="103" t="s">
        <v>1279</v>
      </c>
      <c r="G278" s="103" t="s">
        <v>1280</v>
      </c>
      <c r="H278" s="103" t="s">
        <v>1399</v>
      </c>
    </row>
    <row r="279" spans="2:8" s="63" customFormat="1" ht="3" customHeight="1" x14ac:dyDescent="0.2">
      <c r="B279" s="74"/>
      <c r="C279" s="74"/>
      <c r="D279" s="74"/>
      <c r="E279" s="74"/>
      <c r="F279" s="74"/>
      <c r="G279" s="74"/>
      <c r="H279" s="74"/>
    </row>
    <row r="280" spans="2:8" s="63" customFormat="1" ht="11.25" customHeight="1" x14ac:dyDescent="0.2">
      <c r="B280" s="104">
        <v>143</v>
      </c>
      <c r="C280" s="105" t="s">
        <v>1383</v>
      </c>
      <c r="D280" s="106">
        <v>-10.64</v>
      </c>
      <c r="E280" s="106">
        <v>12489.36</v>
      </c>
      <c r="F280" s="106">
        <v>12500</v>
      </c>
      <c r="G280" s="106">
        <v>0</v>
      </c>
      <c r="H280" s="107">
        <v>0</v>
      </c>
    </row>
    <row r="281" spans="2:8" s="63" customFormat="1" ht="11.25" customHeight="1" x14ac:dyDescent="0.2">
      <c r="B281" s="104">
        <v>247</v>
      </c>
      <c r="C281" s="105" t="s">
        <v>1552</v>
      </c>
      <c r="D281" s="106">
        <v>-17325</v>
      </c>
      <c r="E281" s="106">
        <v>-17325</v>
      </c>
      <c r="F281" s="106">
        <v>0</v>
      </c>
      <c r="G281" s="106">
        <v>0</v>
      </c>
      <c r="H281" s="107">
        <v>0</v>
      </c>
    </row>
    <row r="282" spans="2:8" s="63" customFormat="1" ht="11.25" customHeight="1" x14ac:dyDescent="0.2">
      <c r="B282" s="104">
        <v>286</v>
      </c>
      <c r="C282" s="105" t="s">
        <v>1552</v>
      </c>
      <c r="D282" s="106">
        <v>0</v>
      </c>
      <c r="E282" s="106">
        <v>17325</v>
      </c>
      <c r="F282" s="106">
        <v>17325</v>
      </c>
      <c r="G282" s="106">
        <v>0</v>
      </c>
      <c r="H282" s="107">
        <v>0</v>
      </c>
    </row>
    <row r="283" spans="2:8" s="63" customFormat="1" ht="11.25" customHeight="1" x14ac:dyDescent="0.2">
      <c r="B283" s="104">
        <v>10032</v>
      </c>
      <c r="C283" s="105" t="s">
        <v>1553</v>
      </c>
      <c r="D283" s="106">
        <v>-150</v>
      </c>
      <c r="E283" s="106">
        <v>-150</v>
      </c>
      <c r="F283" s="106">
        <v>0</v>
      </c>
      <c r="G283" s="106">
        <v>0</v>
      </c>
      <c r="H283" s="107">
        <v>0</v>
      </c>
    </row>
    <row r="284" spans="2:8" s="63" customFormat="1" ht="19.5" customHeight="1" x14ac:dyDescent="0.2">
      <c r="B284" s="104">
        <v>10078</v>
      </c>
      <c r="C284" s="105" t="s">
        <v>1554</v>
      </c>
      <c r="D284" s="106">
        <v>-200</v>
      </c>
      <c r="E284" s="106">
        <v>-200</v>
      </c>
      <c r="F284" s="106">
        <v>0</v>
      </c>
      <c r="G284" s="106">
        <v>0</v>
      </c>
      <c r="H284" s="107">
        <v>0</v>
      </c>
    </row>
    <row r="285" spans="2:8" s="63" customFormat="1" ht="11.25" customHeight="1" x14ac:dyDescent="0.2">
      <c r="B285" s="104">
        <v>10284</v>
      </c>
      <c r="C285" s="105" t="s">
        <v>1555</v>
      </c>
      <c r="D285" s="106">
        <v>-4355.09</v>
      </c>
      <c r="E285" s="106">
        <v>-4355.09</v>
      </c>
      <c r="F285" s="106">
        <v>0</v>
      </c>
      <c r="G285" s="106">
        <v>0</v>
      </c>
      <c r="H285" s="107">
        <v>0</v>
      </c>
    </row>
    <row r="286" spans="2:8" s="63" customFormat="1" ht="11.25" customHeight="1" x14ac:dyDescent="0.2">
      <c r="B286" s="104">
        <v>10285</v>
      </c>
      <c r="C286" s="105" t="s">
        <v>1383</v>
      </c>
      <c r="D286" s="106">
        <v>-18966.91</v>
      </c>
      <c r="E286" s="106">
        <v>-18966.91</v>
      </c>
      <c r="F286" s="106">
        <v>0</v>
      </c>
      <c r="G286" s="106">
        <v>0</v>
      </c>
      <c r="H286" s="107">
        <v>0</v>
      </c>
    </row>
    <row r="287" spans="2:8" s="63" customFormat="1" ht="11.25" customHeight="1" x14ac:dyDescent="0.2">
      <c r="B287" s="104">
        <v>10286</v>
      </c>
      <c r="C287" s="105" t="s">
        <v>1384</v>
      </c>
      <c r="D287" s="106">
        <v>-15150.86</v>
      </c>
      <c r="E287" s="106">
        <v>-15150.86</v>
      </c>
      <c r="F287" s="106">
        <v>0</v>
      </c>
      <c r="G287" s="106">
        <v>0</v>
      </c>
      <c r="H287" s="107">
        <v>0</v>
      </c>
    </row>
    <row r="288" spans="2:8" s="63" customFormat="1" ht="11.25" customHeight="1" x14ac:dyDescent="0.2">
      <c r="B288" s="104">
        <v>10287</v>
      </c>
      <c r="C288" s="105" t="s">
        <v>1385</v>
      </c>
      <c r="D288" s="106">
        <v>-5278.86</v>
      </c>
      <c r="E288" s="106">
        <v>-5278.86</v>
      </c>
      <c r="F288" s="106">
        <v>0</v>
      </c>
      <c r="G288" s="106">
        <v>0</v>
      </c>
      <c r="H288" s="107">
        <v>0</v>
      </c>
    </row>
    <row r="289" spans="2:8" s="63" customFormat="1" ht="11.25" customHeight="1" x14ac:dyDescent="0.2">
      <c r="B289" s="104">
        <v>10288</v>
      </c>
      <c r="C289" s="105" t="s">
        <v>1556</v>
      </c>
      <c r="D289" s="106">
        <v>-2.79</v>
      </c>
      <c r="E289" s="106">
        <v>-2.79</v>
      </c>
      <c r="F289" s="106">
        <v>0</v>
      </c>
      <c r="G289" s="106">
        <v>0</v>
      </c>
      <c r="H289" s="107">
        <v>0</v>
      </c>
    </row>
    <row r="290" spans="2:8" s="63" customFormat="1" ht="19.5" customHeight="1" x14ac:dyDescent="0.2">
      <c r="B290" s="104">
        <v>10375</v>
      </c>
      <c r="C290" s="105" t="s">
        <v>1557</v>
      </c>
      <c r="D290" s="106">
        <v>-797.3</v>
      </c>
      <c r="E290" s="106">
        <v>-797.3</v>
      </c>
      <c r="F290" s="106">
        <v>0</v>
      </c>
      <c r="G290" s="106">
        <v>0</v>
      </c>
      <c r="H290" s="107">
        <v>0</v>
      </c>
    </row>
    <row r="291" spans="2:8" s="63" customFormat="1" ht="11.25" customHeight="1" x14ac:dyDescent="0.2">
      <c r="B291" s="104">
        <v>14286</v>
      </c>
      <c r="C291" s="105" t="s">
        <v>1384</v>
      </c>
      <c r="D291" s="106">
        <v>0</v>
      </c>
      <c r="E291" s="106">
        <v>108.79</v>
      </c>
      <c r="F291" s="106">
        <v>108.79</v>
      </c>
      <c r="G291" s="106">
        <v>0</v>
      </c>
      <c r="H291" s="107">
        <v>0</v>
      </c>
    </row>
    <row r="292" spans="2:8" s="63" customFormat="1" ht="11.25" customHeight="1" x14ac:dyDescent="0.2">
      <c r="B292" s="104">
        <v>14287</v>
      </c>
      <c r="C292" s="105" t="s">
        <v>1385</v>
      </c>
      <c r="D292" s="106">
        <v>0</v>
      </c>
      <c r="E292" s="106">
        <v>3400</v>
      </c>
      <c r="F292" s="106">
        <v>3400</v>
      </c>
      <c r="G292" s="106">
        <v>0</v>
      </c>
      <c r="H292" s="107">
        <v>0</v>
      </c>
    </row>
    <row r="293" spans="2:8" s="63" customFormat="1" ht="3" customHeight="1" x14ac:dyDescent="0.2"/>
    <row r="294" spans="2:8" s="63" customFormat="1" ht="11.25" customHeight="1" x14ac:dyDescent="0.2">
      <c r="B294" s="764" t="s">
        <v>1371</v>
      </c>
      <c r="C294" s="764"/>
      <c r="D294" s="78">
        <v>-62237.45</v>
      </c>
      <c r="E294" s="78">
        <v>-28903.66</v>
      </c>
      <c r="F294" s="78">
        <v>33333.79</v>
      </c>
      <c r="G294" s="78">
        <v>0</v>
      </c>
      <c r="H294" s="79">
        <v>0</v>
      </c>
    </row>
    <row r="295" spans="2:8" s="63" customFormat="1" ht="3" customHeight="1" x14ac:dyDescent="0.2"/>
    <row r="296" spans="2:8" s="63" customFormat="1" ht="11.25" customHeight="1" x14ac:dyDescent="0.2">
      <c r="B296" s="768" t="s">
        <v>1341</v>
      </c>
      <c r="C296" s="768"/>
      <c r="D296" s="768"/>
      <c r="E296" s="768"/>
      <c r="F296" s="768"/>
      <c r="G296" s="768"/>
      <c r="H296" s="768"/>
    </row>
    <row r="297" spans="2:8" s="63" customFormat="1" ht="3" customHeight="1" x14ac:dyDescent="0.2"/>
    <row r="298" spans="2:8" s="63" customFormat="1" ht="27.75" customHeight="1" x14ac:dyDescent="0.2">
      <c r="B298" s="103" t="s">
        <v>1274</v>
      </c>
      <c r="C298" s="103" t="s">
        <v>1275</v>
      </c>
      <c r="D298" s="103" t="s">
        <v>1276</v>
      </c>
      <c r="E298" s="103" t="s">
        <v>1398</v>
      </c>
      <c r="F298" s="103" t="s">
        <v>1279</v>
      </c>
      <c r="G298" s="103" t="s">
        <v>1280</v>
      </c>
      <c r="H298" s="103" t="s">
        <v>1399</v>
      </c>
    </row>
    <row r="299" spans="2:8" s="63" customFormat="1" ht="3" customHeight="1" x14ac:dyDescent="0.2">
      <c r="B299" s="74"/>
      <c r="C299" s="74"/>
      <c r="D299" s="74"/>
      <c r="E299" s="74"/>
      <c r="F299" s="74"/>
      <c r="G299" s="74"/>
      <c r="H299" s="74"/>
    </row>
    <row r="300" spans="2:8" s="63" customFormat="1" ht="11.25" customHeight="1" x14ac:dyDescent="0.2">
      <c r="B300" s="104">
        <v>148</v>
      </c>
      <c r="C300" s="105" t="s">
        <v>1386</v>
      </c>
      <c r="D300" s="106">
        <v>-7414</v>
      </c>
      <c r="E300" s="106">
        <v>32085.119999999999</v>
      </c>
      <c r="F300" s="106">
        <v>39499.120000000003</v>
      </c>
      <c r="G300" s="106">
        <v>0</v>
      </c>
      <c r="H300" s="107">
        <v>0</v>
      </c>
    </row>
    <row r="301" spans="2:8" s="63" customFormat="1" ht="19.5" customHeight="1" x14ac:dyDescent="0.2">
      <c r="B301" s="104">
        <v>149</v>
      </c>
      <c r="C301" s="105" t="s">
        <v>1389</v>
      </c>
      <c r="D301" s="106">
        <v>0</v>
      </c>
      <c r="E301" s="106">
        <v>5388.96</v>
      </c>
      <c r="F301" s="106">
        <v>5388.96</v>
      </c>
      <c r="G301" s="106">
        <v>0</v>
      </c>
      <c r="H301" s="107">
        <v>0</v>
      </c>
    </row>
    <row r="302" spans="2:8" s="63" customFormat="1" ht="19.5" customHeight="1" x14ac:dyDescent="0.2">
      <c r="B302" s="104">
        <v>208</v>
      </c>
      <c r="C302" s="105" t="s">
        <v>1558</v>
      </c>
      <c r="D302" s="106">
        <v>0</v>
      </c>
      <c r="E302" s="106">
        <v>8580.7099999999991</v>
      </c>
      <c r="F302" s="106">
        <v>8580.7099999999991</v>
      </c>
      <c r="G302" s="106">
        <v>0</v>
      </c>
      <c r="H302" s="107">
        <v>0</v>
      </c>
    </row>
    <row r="303" spans="2:8" s="63" customFormat="1" ht="27.75" customHeight="1" x14ac:dyDescent="0.2">
      <c r="B303" s="104">
        <v>209</v>
      </c>
      <c r="C303" s="105" t="s">
        <v>1559</v>
      </c>
      <c r="D303" s="106">
        <v>0</v>
      </c>
      <c r="E303" s="106">
        <v>6406.75</v>
      </c>
      <c r="F303" s="106">
        <v>6406.75</v>
      </c>
      <c r="G303" s="106">
        <v>0</v>
      </c>
      <c r="H303" s="107">
        <v>0</v>
      </c>
    </row>
    <row r="304" spans="2:8" s="63" customFormat="1" ht="19.5" customHeight="1" x14ac:dyDescent="0.2">
      <c r="B304" s="104">
        <v>10045</v>
      </c>
      <c r="C304" s="105" t="s">
        <v>1558</v>
      </c>
      <c r="D304" s="106">
        <v>-8580.7099999999991</v>
      </c>
      <c r="E304" s="106">
        <v>-8580.7099999999991</v>
      </c>
      <c r="F304" s="106">
        <v>0</v>
      </c>
      <c r="G304" s="106">
        <v>0</v>
      </c>
      <c r="H304" s="107">
        <v>0</v>
      </c>
    </row>
    <row r="305" spans="2:8" s="63" customFormat="1" ht="27.75" customHeight="1" x14ac:dyDescent="0.2">
      <c r="B305" s="104">
        <v>10046</v>
      </c>
      <c r="C305" s="105" t="s">
        <v>1559</v>
      </c>
      <c r="D305" s="106">
        <v>-14671.18</v>
      </c>
      <c r="E305" s="106">
        <v>-14671.18</v>
      </c>
      <c r="F305" s="106">
        <v>0</v>
      </c>
      <c r="G305" s="106">
        <v>0</v>
      </c>
      <c r="H305" s="107">
        <v>0</v>
      </c>
    </row>
    <row r="306" spans="2:8" s="63" customFormat="1" ht="11.25" customHeight="1" x14ac:dyDescent="0.2">
      <c r="B306" s="104">
        <v>10522</v>
      </c>
      <c r="C306" s="105" t="s">
        <v>1386</v>
      </c>
      <c r="D306" s="106">
        <v>-39364.71</v>
      </c>
      <c r="E306" s="106">
        <v>-39364.71</v>
      </c>
      <c r="F306" s="106">
        <v>0</v>
      </c>
      <c r="G306" s="106">
        <v>0</v>
      </c>
      <c r="H306" s="107">
        <v>0</v>
      </c>
    </row>
    <row r="307" spans="2:8" s="63" customFormat="1" ht="19.5" customHeight="1" x14ac:dyDescent="0.2">
      <c r="B307" s="104">
        <v>10523</v>
      </c>
      <c r="C307" s="105" t="s">
        <v>1389</v>
      </c>
      <c r="D307" s="106">
        <v>-6438.2</v>
      </c>
      <c r="E307" s="106">
        <v>-6438.2</v>
      </c>
      <c r="F307" s="106">
        <v>0</v>
      </c>
      <c r="G307" s="106">
        <v>0</v>
      </c>
      <c r="H307" s="107">
        <v>0</v>
      </c>
    </row>
    <row r="308" spans="2:8" s="63" customFormat="1" ht="3" customHeight="1" x14ac:dyDescent="0.2"/>
    <row r="309" spans="2:8" s="63" customFormat="1" ht="11.25" customHeight="1" x14ac:dyDescent="0.2">
      <c r="B309" s="764" t="s">
        <v>1346</v>
      </c>
      <c r="C309" s="764"/>
      <c r="D309" s="78">
        <v>-76468.800000000003</v>
      </c>
      <c r="E309" s="78">
        <v>-16593.259999999998</v>
      </c>
      <c r="F309" s="78">
        <v>59875.54</v>
      </c>
      <c r="G309" s="78">
        <v>0</v>
      </c>
      <c r="H309" s="79">
        <v>0</v>
      </c>
    </row>
    <row r="310" spans="2:8" s="63" customFormat="1" ht="3" customHeight="1" x14ac:dyDescent="0.2"/>
    <row r="311" spans="2:8" s="63" customFormat="1" ht="11.25" customHeight="1" x14ac:dyDescent="0.2">
      <c r="B311" s="764" t="s">
        <v>1353</v>
      </c>
      <c r="C311" s="764"/>
      <c r="D311" s="78">
        <v>-138706.25</v>
      </c>
      <c r="E311" s="78">
        <v>-45496.920000000013</v>
      </c>
      <c r="F311" s="78">
        <v>93209.33</v>
      </c>
      <c r="G311" s="78">
        <v>0</v>
      </c>
      <c r="H311" s="79">
        <v>0</v>
      </c>
    </row>
    <row r="312" spans="2:8" s="63" customFormat="1" ht="3" customHeight="1" x14ac:dyDescent="0.2"/>
    <row r="313" spans="2:8" s="63" customFormat="1" ht="11.25" customHeight="1" x14ac:dyDescent="0.2">
      <c r="B313" s="764" t="s">
        <v>1394</v>
      </c>
      <c r="C313" s="764"/>
      <c r="D313" s="78">
        <v>-138706.25</v>
      </c>
      <c r="E313" s="78">
        <v>-45496.920000000013</v>
      </c>
      <c r="F313" s="78">
        <v>93209.33</v>
      </c>
      <c r="G313" s="78">
        <v>0</v>
      </c>
      <c r="H313" s="79">
        <v>0</v>
      </c>
    </row>
    <row r="314" spans="2:8" s="63" customFormat="1" ht="3" customHeight="1" x14ac:dyDescent="0.2"/>
    <row r="315" spans="2:8" s="63" customFormat="1" ht="12.75" customHeight="1" x14ac:dyDescent="0.2">
      <c r="B315" s="766" t="s">
        <v>1395</v>
      </c>
      <c r="C315" s="766"/>
      <c r="D315" s="109">
        <v>-138706.25</v>
      </c>
      <c r="E315" s="109">
        <v>-45496.920000000013</v>
      </c>
      <c r="F315" s="109">
        <v>93209.33</v>
      </c>
      <c r="G315" s="109">
        <v>0</v>
      </c>
      <c r="H315" s="110">
        <v>0</v>
      </c>
    </row>
    <row r="316" spans="2:8" s="63" customFormat="1" ht="22.9" customHeight="1" x14ac:dyDescent="0.2"/>
    <row r="317" spans="2:8" s="63" customFormat="1" ht="11.25" customHeight="1" x14ac:dyDescent="0.2">
      <c r="B317" s="768" t="s">
        <v>1560</v>
      </c>
      <c r="C317" s="768"/>
      <c r="D317" s="768"/>
      <c r="E317" s="768"/>
      <c r="F317" s="768"/>
      <c r="G317" s="768"/>
      <c r="H317" s="768"/>
    </row>
    <row r="318" spans="2:8" s="63" customFormat="1" ht="3" customHeight="1" x14ac:dyDescent="0.2"/>
    <row r="319" spans="2:8" s="63" customFormat="1" ht="11.25" customHeight="1" x14ac:dyDescent="0.2">
      <c r="B319" s="768" t="s">
        <v>1340</v>
      </c>
      <c r="C319" s="768"/>
      <c r="D319" s="768"/>
      <c r="E319" s="768"/>
      <c r="F319" s="768"/>
      <c r="G319" s="768"/>
      <c r="H319" s="768"/>
    </row>
    <row r="320" spans="2:8" s="63" customFormat="1" ht="3" customHeight="1" x14ac:dyDescent="0.2"/>
    <row r="321" spans="2:8" s="63" customFormat="1" ht="11.25" customHeight="1" x14ac:dyDescent="0.2">
      <c r="B321" s="768" t="s">
        <v>1369</v>
      </c>
      <c r="C321" s="768"/>
      <c r="D321" s="768"/>
      <c r="E321" s="768"/>
      <c r="F321" s="768"/>
      <c r="G321" s="768"/>
      <c r="H321" s="768"/>
    </row>
    <row r="322" spans="2:8" s="63" customFormat="1" ht="3" customHeight="1" x14ac:dyDescent="0.2"/>
    <row r="323" spans="2:8" s="63" customFormat="1" ht="27.75" customHeight="1" x14ac:dyDescent="0.2">
      <c r="B323" s="103" t="s">
        <v>1274</v>
      </c>
      <c r="C323" s="103" t="s">
        <v>1275</v>
      </c>
      <c r="D323" s="103" t="s">
        <v>1276</v>
      </c>
      <c r="E323" s="103" t="s">
        <v>1398</v>
      </c>
      <c r="F323" s="103" t="s">
        <v>1279</v>
      </c>
      <c r="G323" s="103" t="s">
        <v>1280</v>
      </c>
      <c r="H323" s="103" t="s">
        <v>1399</v>
      </c>
    </row>
    <row r="324" spans="2:8" s="63" customFormat="1" ht="3" customHeight="1" x14ac:dyDescent="0.2">
      <c r="B324" s="74"/>
      <c r="C324" s="74"/>
      <c r="D324" s="74"/>
      <c r="E324" s="74"/>
      <c r="F324" s="74"/>
      <c r="G324" s="74"/>
      <c r="H324" s="74"/>
    </row>
    <row r="325" spans="2:8" s="63" customFormat="1" ht="11.25" customHeight="1" x14ac:dyDescent="0.2">
      <c r="B325" s="104">
        <v>10255</v>
      </c>
      <c r="C325" s="105" t="s">
        <v>1561</v>
      </c>
      <c r="D325" s="106">
        <v>-1729.43</v>
      </c>
      <c r="E325" s="106">
        <v>-1729.43</v>
      </c>
      <c r="F325" s="106">
        <v>0</v>
      </c>
      <c r="G325" s="106">
        <v>0</v>
      </c>
      <c r="H325" s="107">
        <v>0</v>
      </c>
    </row>
    <row r="326" spans="2:8" s="63" customFormat="1" ht="3" customHeight="1" x14ac:dyDescent="0.2"/>
    <row r="327" spans="2:8" s="63" customFormat="1" ht="11.25" customHeight="1" x14ac:dyDescent="0.2">
      <c r="B327" s="764" t="s">
        <v>1371</v>
      </c>
      <c r="C327" s="764"/>
      <c r="D327" s="78">
        <v>-1729.43</v>
      </c>
      <c r="E327" s="78">
        <v>-1729.43</v>
      </c>
      <c r="F327" s="78">
        <v>0</v>
      </c>
      <c r="G327" s="78">
        <v>0</v>
      </c>
      <c r="H327" s="79">
        <v>0</v>
      </c>
    </row>
    <row r="328" spans="2:8" s="63" customFormat="1" ht="3" customHeight="1" x14ac:dyDescent="0.2"/>
    <row r="329" spans="2:8" s="63" customFormat="1" ht="11.25" customHeight="1" x14ac:dyDescent="0.2">
      <c r="B329" s="764" t="s">
        <v>1353</v>
      </c>
      <c r="C329" s="764"/>
      <c r="D329" s="78">
        <v>-1729.43</v>
      </c>
      <c r="E329" s="78">
        <v>-1729.43</v>
      </c>
      <c r="F329" s="78">
        <v>0</v>
      </c>
      <c r="G329" s="78">
        <v>0</v>
      </c>
      <c r="H329" s="79">
        <v>0</v>
      </c>
    </row>
    <row r="330" spans="2:8" s="63" customFormat="1" ht="3" customHeight="1" x14ac:dyDescent="0.2"/>
    <row r="331" spans="2:8" s="63" customFormat="1" ht="11.25" customHeight="1" x14ac:dyDescent="0.2">
      <c r="B331" s="764" t="s">
        <v>1562</v>
      </c>
      <c r="C331" s="764"/>
      <c r="D331" s="78">
        <v>-1729.43</v>
      </c>
      <c r="E331" s="78">
        <v>-1729.43</v>
      </c>
      <c r="F331" s="78">
        <v>0</v>
      </c>
      <c r="G331" s="78">
        <v>0</v>
      </c>
      <c r="H331" s="79">
        <v>0</v>
      </c>
    </row>
    <row r="332" spans="2:8" s="63" customFormat="1" ht="3" customHeight="1" x14ac:dyDescent="0.2"/>
    <row r="333" spans="2:8" s="63" customFormat="1" ht="12.75" customHeight="1" x14ac:dyDescent="0.2">
      <c r="B333" s="766" t="s">
        <v>1563</v>
      </c>
      <c r="C333" s="766"/>
      <c r="D333" s="109">
        <v>-1729.43</v>
      </c>
      <c r="E333" s="109">
        <v>-1729.43</v>
      </c>
      <c r="F333" s="109">
        <v>0</v>
      </c>
      <c r="G333" s="109">
        <v>0</v>
      </c>
      <c r="H333" s="110">
        <v>0</v>
      </c>
    </row>
    <row r="334" spans="2:8" s="63" customFormat="1" ht="7.5" customHeight="1" x14ac:dyDescent="0.2"/>
    <row r="335" spans="2:8" s="63" customFormat="1" ht="24" customHeight="1" x14ac:dyDescent="0.2">
      <c r="B335" s="767" t="s">
        <v>1291</v>
      </c>
      <c r="C335" s="767"/>
      <c r="D335" s="111">
        <v>-1106897.4700000004</v>
      </c>
      <c r="E335" s="111">
        <v>-564400.91</v>
      </c>
      <c r="F335" s="111">
        <v>542496.55999999994</v>
      </c>
      <c r="G335" s="111">
        <v>0</v>
      </c>
      <c r="H335" s="112">
        <v>0</v>
      </c>
    </row>
  </sheetData>
  <mergeCells count="79">
    <mergeCell ref="B1:H1"/>
    <mergeCell ref="B3:H3"/>
    <mergeCell ref="B5:H5"/>
    <mergeCell ref="B7:H7"/>
    <mergeCell ref="B32:C32"/>
    <mergeCell ref="B34:H34"/>
    <mergeCell ref="B49:C49"/>
    <mergeCell ref="B51:C51"/>
    <mergeCell ref="B53:C53"/>
    <mergeCell ref="B55:H55"/>
    <mergeCell ref="B57:H57"/>
    <mergeCell ref="B59:H59"/>
    <mergeCell ref="B65:C65"/>
    <mergeCell ref="B67:C67"/>
    <mergeCell ref="B69:C69"/>
    <mergeCell ref="B71:H71"/>
    <mergeCell ref="B73:H73"/>
    <mergeCell ref="B75:H75"/>
    <mergeCell ref="B82:C82"/>
    <mergeCell ref="B84:H84"/>
    <mergeCell ref="B114:C114"/>
    <mergeCell ref="B116:H116"/>
    <mergeCell ref="B122:C122"/>
    <mergeCell ref="B124:H124"/>
    <mergeCell ref="B130:C130"/>
    <mergeCell ref="B132:C132"/>
    <mergeCell ref="B134:C134"/>
    <mergeCell ref="B136:H136"/>
    <mergeCell ref="B138:H138"/>
    <mergeCell ref="B140:H140"/>
    <mergeCell ref="B147:C147"/>
    <mergeCell ref="B149:C149"/>
    <mergeCell ref="B151:C151"/>
    <mergeCell ref="B153:H153"/>
    <mergeCell ref="B155:H155"/>
    <mergeCell ref="B157:H157"/>
    <mergeCell ref="B168:C168"/>
    <mergeCell ref="B170:C170"/>
    <mergeCell ref="B172:H172"/>
    <mergeCell ref="B174:H174"/>
    <mergeCell ref="B186:C186"/>
    <mergeCell ref="B188:C188"/>
    <mergeCell ref="B190:C190"/>
    <mergeCell ref="B192:H192"/>
    <mergeCell ref="B194:H194"/>
    <mergeCell ref="B196:H196"/>
    <mergeCell ref="B213:C213"/>
    <mergeCell ref="B215:C215"/>
    <mergeCell ref="B217:H217"/>
    <mergeCell ref="B219:H219"/>
    <mergeCell ref="B235:C235"/>
    <mergeCell ref="B237:C237"/>
    <mergeCell ref="B239:C239"/>
    <mergeCell ref="B241:H241"/>
    <mergeCell ref="B243:H243"/>
    <mergeCell ref="B245:H245"/>
    <mergeCell ref="B253:C253"/>
    <mergeCell ref="B255:H255"/>
    <mergeCell ref="B264:C264"/>
    <mergeCell ref="B266:C266"/>
    <mergeCell ref="B268:C268"/>
    <mergeCell ref="B270:C270"/>
    <mergeCell ref="B272:H272"/>
    <mergeCell ref="B274:H274"/>
    <mergeCell ref="B276:H276"/>
    <mergeCell ref="B294:C294"/>
    <mergeCell ref="B296:H296"/>
    <mergeCell ref="B309:C309"/>
    <mergeCell ref="B311:C311"/>
    <mergeCell ref="B313:C313"/>
    <mergeCell ref="B315:C315"/>
    <mergeCell ref="B317:H317"/>
    <mergeCell ref="B335:C335"/>
    <mergeCell ref="B319:H319"/>
    <mergeCell ref="B321:H321"/>
    <mergeCell ref="B327:C327"/>
    <mergeCell ref="B329:C329"/>
    <mergeCell ref="B331:C331"/>
    <mergeCell ref="B333:C333"/>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zoomScale="110" zoomScaleNormal="110" zoomScaleSheetLayoutView="110" workbookViewId="0">
      <selection activeCell="B27" sqref="B27"/>
    </sheetView>
  </sheetViews>
  <sheetFormatPr defaultColWidth="8.85546875" defaultRowHeight="15" x14ac:dyDescent="0.25"/>
  <cols>
    <col min="1" max="1" width="15" style="139" customWidth="1"/>
    <col min="2" max="2" width="77.5703125" style="139" customWidth="1"/>
    <col min="3" max="3" width="10.28515625" style="139" customWidth="1"/>
    <col min="4" max="4" width="18.5703125" style="140" customWidth="1"/>
    <col min="5" max="5" width="38.5703125" style="139" customWidth="1"/>
    <col min="6" max="6" width="11.42578125" style="139" customWidth="1"/>
    <col min="7" max="7" width="11.85546875" style="139" customWidth="1"/>
    <col min="8" max="16384" width="8.85546875" style="139"/>
  </cols>
  <sheetData>
    <row r="1" spans="1:9" x14ac:dyDescent="0.2">
      <c r="A1" s="137" t="s">
        <v>1564</v>
      </c>
      <c r="B1" s="138"/>
    </row>
    <row r="3" spans="1:9" s="141" customFormat="1" ht="31.5" x14ac:dyDescent="0.25">
      <c r="A3" s="142" t="s">
        <v>1565</v>
      </c>
      <c r="B3" s="142" t="s">
        <v>1566</v>
      </c>
      <c r="C3" s="142" t="s">
        <v>1567</v>
      </c>
      <c r="D3" s="143" t="s">
        <v>1568</v>
      </c>
      <c r="E3" s="142" t="s">
        <v>1569</v>
      </c>
      <c r="F3" s="142" t="s">
        <v>1570</v>
      </c>
      <c r="G3" s="142" t="s">
        <v>1571</v>
      </c>
      <c r="H3" s="144"/>
      <c r="I3" s="144"/>
    </row>
    <row r="4" spans="1:9" s="141" customFormat="1" ht="60" x14ac:dyDescent="0.25">
      <c r="A4" s="145">
        <v>1088</v>
      </c>
      <c r="B4" s="146" t="s">
        <v>1572</v>
      </c>
      <c r="C4" s="145">
        <v>10325</v>
      </c>
      <c r="D4" s="147">
        <v>-7853.56</v>
      </c>
      <c r="E4" s="148" t="s">
        <v>1573</v>
      </c>
      <c r="F4" s="149">
        <v>2020</v>
      </c>
      <c r="G4" s="149">
        <v>2022</v>
      </c>
      <c r="H4" s="144"/>
      <c r="I4" s="144"/>
    </row>
    <row r="5" spans="1:9" s="141" customFormat="1" ht="45" x14ac:dyDescent="0.25">
      <c r="A5" s="145">
        <v>1190</v>
      </c>
      <c r="B5" s="146" t="s">
        <v>1574</v>
      </c>
      <c r="C5" s="145">
        <v>10632</v>
      </c>
      <c r="D5" s="147">
        <v>-231.3</v>
      </c>
      <c r="E5" s="148" t="s">
        <v>1575</v>
      </c>
      <c r="F5" s="149">
        <v>2021</v>
      </c>
      <c r="G5" s="149">
        <v>2022</v>
      </c>
      <c r="H5" s="144"/>
      <c r="I5" s="144"/>
    </row>
    <row r="6" spans="1:9" s="141" customFormat="1" ht="45" x14ac:dyDescent="0.25">
      <c r="A6" s="145">
        <v>450</v>
      </c>
      <c r="B6" s="146" t="s">
        <v>77</v>
      </c>
      <c r="C6" s="145">
        <v>10285</v>
      </c>
      <c r="D6" s="147">
        <v>-11.13</v>
      </c>
      <c r="E6" s="148" t="s">
        <v>1576</v>
      </c>
      <c r="F6" s="149">
        <v>2021</v>
      </c>
      <c r="G6" s="149">
        <v>2022</v>
      </c>
      <c r="H6" s="144"/>
      <c r="I6" s="144"/>
    </row>
    <row r="7" spans="1:9" s="141" customFormat="1" ht="30" x14ac:dyDescent="0.25">
      <c r="A7" s="145">
        <v>711</v>
      </c>
      <c r="B7" s="146" t="s">
        <v>1577</v>
      </c>
      <c r="C7" s="145">
        <v>10321</v>
      </c>
      <c r="D7" s="147">
        <v>-215.84</v>
      </c>
      <c r="E7" s="148" t="s">
        <v>1576</v>
      </c>
      <c r="F7" s="149">
        <v>2021</v>
      </c>
      <c r="G7" s="149">
        <v>2022</v>
      </c>
      <c r="H7" s="144"/>
      <c r="I7" s="144"/>
    </row>
    <row r="8" spans="1:9" s="141" customFormat="1" ht="30" x14ac:dyDescent="0.25">
      <c r="A8" s="145">
        <v>731</v>
      </c>
      <c r="B8" s="146" t="s">
        <v>311</v>
      </c>
      <c r="C8" s="145">
        <v>10560</v>
      </c>
      <c r="D8" s="147">
        <v>-10.59</v>
      </c>
      <c r="E8" s="148" t="s">
        <v>1578</v>
      </c>
      <c r="F8" s="149">
        <v>2021</v>
      </c>
      <c r="G8" s="149">
        <v>2022</v>
      </c>
      <c r="H8" s="144"/>
      <c r="I8" s="144"/>
    </row>
    <row r="9" spans="1:9" s="141" customFormat="1" ht="30" x14ac:dyDescent="0.25">
      <c r="A9" s="145">
        <v>108</v>
      </c>
      <c r="B9" s="146" t="s">
        <v>1579</v>
      </c>
      <c r="C9" s="145">
        <v>10560</v>
      </c>
      <c r="D9" s="147">
        <v>-1.8</v>
      </c>
      <c r="E9" s="148" t="s">
        <v>1576</v>
      </c>
      <c r="F9" s="149">
        <v>2021</v>
      </c>
      <c r="G9" s="149">
        <v>2022</v>
      </c>
      <c r="H9" s="144"/>
      <c r="I9" s="144"/>
    </row>
    <row r="10" spans="1:9" s="141" customFormat="1" ht="60" x14ac:dyDescent="0.25">
      <c r="A10" s="145">
        <v>1093</v>
      </c>
      <c r="B10" s="146" t="s">
        <v>423</v>
      </c>
      <c r="C10" s="145">
        <v>10567</v>
      </c>
      <c r="D10" s="147">
        <v>-0.96</v>
      </c>
      <c r="E10" s="148" t="s">
        <v>1576</v>
      </c>
      <c r="F10" s="149">
        <v>2021</v>
      </c>
      <c r="G10" s="149">
        <v>2022</v>
      </c>
      <c r="H10" s="144"/>
      <c r="I10" s="144"/>
    </row>
    <row r="11" spans="1:9" s="141" customFormat="1" ht="45" x14ac:dyDescent="0.25">
      <c r="A11" s="145">
        <v>1195</v>
      </c>
      <c r="B11" s="146" t="s">
        <v>1580</v>
      </c>
      <c r="C11" s="145">
        <v>10215</v>
      </c>
      <c r="D11" s="147">
        <v>-458.2</v>
      </c>
      <c r="E11" s="148" t="s">
        <v>1581</v>
      </c>
      <c r="F11" s="149">
        <v>2021</v>
      </c>
      <c r="G11" s="149">
        <v>2022</v>
      </c>
      <c r="H11" s="144"/>
      <c r="I11" s="144"/>
    </row>
    <row r="12" spans="1:9" s="141" customFormat="1" ht="45" x14ac:dyDescent="0.25">
      <c r="A12" s="145">
        <v>1842</v>
      </c>
      <c r="B12" s="146" t="s">
        <v>1582</v>
      </c>
      <c r="C12" s="145">
        <v>10215</v>
      </c>
      <c r="D12" s="147">
        <v>-49.3</v>
      </c>
      <c r="E12" s="148" t="s">
        <v>1581</v>
      </c>
      <c r="F12" s="149">
        <v>2019</v>
      </c>
      <c r="G12" s="149">
        <v>2022</v>
      </c>
      <c r="H12" s="144"/>
      <c r="I12" s="144"/>
    </row>
    <row r="13" spans="1:9" s="141" customFormat="1" ht="45" x14ac:dyDescent="0.25">
      <c r="A13" s="145">
        <v>1842</v>
      </c>
      <c r="B13" s="146" t="s">
        <v>1583</v>
      </c>
      <c r="C13" s="145">
        <v>10215</v>
      </c>
      <c r="D13" s="147">
        <v>-182.8</v>
      </c>
      <c r="E13" s="148" t="s">
        <v>1581</v>
      </c>
      <c r="F13" s="149">
        <v>2020</v>
      </c>
      <c r="G13" s="149">
        <v>2022</v>
      </c>
      <c r="H13" s="144"/>
      <c r="I13" s="144"/>
    </row>
    <row r="14" spans="1:9" s="141" customFormat="1" ht="45" x14ac:dyDescent="0.25">
      <c r="A14" s="145">
        <v>206</v>
      </c>
      <c r="B14" s="146" t="s">
        <v>1584</v>
      </c>
      <c r="C14" s="145">
        <v>10251</v>
      </c>
      <c r="D14" s="147">
        <v>-19946.240000000002</v>
      </c>
      <c r="E14" s="148" t="s">
        <v>1585</v>
      </c>
      <c r="F14" s="149">
        <v>2021</v>
      </c>
      <c r="G14" s="149">
        <v>2022</v>
      </c>
      <c r="H14" s="144"/>
      <c r="I14" s="144"/>
    </row>
    <row r="15" spans="1:9" s="141" customFormat="1" ht="31.5" x14ac:dyDescent="0.25">
      <c r="A15" s="145"/>
      <c r="B15" s="150" t="s">
        <v>1586</v>
      </c>
      <c r="C15" s="151"/>
      <c r="D15" s="152">
        <f>SUM(D4:D14)</f>
        <v>-28961.72</v>
      </c>
      <c r="E15" s="142" t="s">
        <v>1569</v>
      </c>
      <c r="F15" s="153"/>
      <c r="G15" s="153"/>
      <c r="H15" s="144"/>
      <c r="I15" s="144"/>
    </row>
    <row r="16" spans="1:9" s="141" customFormat="1" ht="45" x14ac:dyDescent="0.25">
      <c r="A16" s="145">
        <v>73</v>
      </c>
      <c r="B16" s="146" t="s">
        <v>1587</v>
      </c>
      <c r="C16" s="145">
        <v>10328</v>
      </c>
      <c r="D16" s="147">
        <v>-141.16</v>
      </c>
      <c r="E16" s="148" t="s">
        <v>1588</v>
      </c>
      <c r="F16" s="149">
        <v>2021</v>
      </c>
      <c r="G16" s="149">
        <v>2022</v>
      </c>
      <c r="H16" s="144"/>
      <c r="I16" s="144"/>
    </row>
    <row r="17" spans="1:9" s="141" customFormat="1" x14ac:dyDescent="0.25">
      <c r="A17" s="145">
        <v>83</v>
      </c>
      <c r="B17" s="146" t="s">
        <v>1589</v>
      </c>
      <c r="C17" s="145">
        <v>10315</v>
      </c>
      <c r="D17" s="147">
        <v>-38.99</v>
      </c>
      <c r="E17" s="148" t="s">
        <v>1588</v>
      </c>
      <c r="F17" s="149">
        <v>2021</v>
      </c>
      <c r="G17" s="149">
        <v>2022</v>
      </c>
      <c r="H17" s="154" t="s">
        <v>184</v>
      </c>
      <c r="I17" s="144" t="s">
        <v>184</v>
      </c>
    </row>
    <row r="18" spans="1:9" s="141" customFormat="1" x14ac:dyDescent="0.25">
      <c r="A18" s="145">
        <v>138</v>
      </c>
      <c r="B18" s="146" t="s">
        <v>75</v>
      </c>
      <c r="C18" s="145">
        <v>10284</v>
      </c>
      <c r="D18" s="147">
        <v>-215.33</v>
      </c>
      <c r="E18" s="148" t="s">
        <v>1588</v>
      </c>
      <c r="F18" s="149">
        <v>2020</v>
      </c>
      <c r="G18" s="149">
        <v>2022</v>
      </c>
      <c r="H18" s="144"/>
      <c r="I18" s="144"/>
    </row>
    <row r="19" spans="1:9" s="141" customFormat="1" x14ac:dyDescent="0.25">
      <c r="A19" s="145">
        <v>139</v>
      </c>
      <c r="B19" s="146" t="s">
        <v>81</v>
      </c>
      <c r="C19" s="145">
        <v>10286</v>
      </c>
      <c r="D19" s="147">
        <v>-184.3</v>
      </c>
      <c r="E19" s="148" t="s">
        <v>1588</v>
      </c>
      <c r="F19" s="149">
        <v>2020</v>
      </c>
      <c r="G19" s="149">
        <v>2022</v>
      </c>
      <c r="H19" s="144"/>
      <c r="I19" s="144"/>
    </row>
    <row r="20" spans="1:9" s="141" customFormat="1" x14ac:dyDescent="0.25">
      <c r="A20" s="145">
        <v>141</v>
      </c>
      <c r="B20" s="146" t="s">
        <v>75</v>
      </c>
      <c r="C20" s="145">
        <v>10284</v>
      </c>
      <c r="D20" s="147">
        <v>-1504.3</v>
      </c>
      <c r="E20" s="148" t="s">
        <v>1588</v>
      </c>
      <c r="F20" s="149">
        <v>2021</v>
      </c>
      <c r="G20" s="149">
        <v>2022</v>
      </c>
      <c r="H20" s="144"/>
      <c r="I20" s="144"/>
    </row>
    <row r="21" spans="1:9" s="141" customFormat="1" x14ac:dyDescent="0.25">
      <c r="A21" s="145">
        <v>143</v>
      </c>
      <c r="B21" s="146" t="s">
        <v>80</v>
      </c>
      <c r="C21" s="145">
        <v>10286</v>
      </c>
      <c r="D21" s="147">
        <v>-1163.83</v>
      </c>
      <c r="E21" s="148" t="s">
        <v>1588</v>
      </c>
      <c r="F21" s="149">
        <v>2021</v>
      </c>
      <c r="G21" s="149">
        <v>2022</v>
      </c>
      <c r="H21" s="144"/>
      <c r="I21" s="144"/>
    </row>
    <row r="22" spans="1:9" s="141" customFormat="1" x14ac:dyDescent="0.25">
      <c r="A22" s="145">
        <v>144</v>
      </c>
      <c r="B22" s="146" t="s">
        <v>80</v>
      </c>
      <c r="C22" s="145">
        <v>10286</v>
      </c>
      <c r="D22" s="147">
        <v>-146.72999999999999</v>
      </c>
      <c r="E22" s="148" t="s">
        <v>1588</v>
      </c>
      <c r="F22" s="149">
        <v>2019</v>
      </c>
      <c r="G22" s="149">
        <v>2022</v>
      </c>
      <c r="H22" s="144"/>
      <c r="I22" s="144"/>
    </row>
    <row r="23" spans="1:9" s="141" customFormat="1" ht="45" x14ac:dyDescent="0.25">
      <c r="A23" s="145">
        <v>161</v>
      </c>
      <c r="B23" s="146" t="s">
        <v>174</v>
      </c>
      <c r="C23" s="145">
        <v>10565</v>
      </c>
      <c r="D23" s="147">
        <v>-132.77000000000001</v>
      </c>
      <c r="E23" s="148" t="s">
        <v>1588</v>
      </c>
      <c r="F23" s="149">
        <v>2018</v>
      </c>
      <c r="G23" s="149">
        <v>2022</v>
      </c>
      <c r="H23" s="144"/>
      <c r="I23" s="144"/>
    </row>
    <row r="24" spans="1:9" s="141" customFormat="1" x14ac:dyDescent="0.25">
      <c r="A24" s="145">
        <v>206</v>
      </c>
      <c r="B24" s="146" t="s">
        <v>141</v>
      </c>
      <c r="C24" s="145">
        <v>10251</v>
      </c>
      <c r="D24" s="147">
        <v>-20074</v>
      </c>
      <c r="E24" s="148" t="s">
        <v>1588</v>
      </c>
      <c r="F24" s="149">
        <v>2020</v>
      </c>
      <c r="G24" s="149">
        <v>2022</v>
      </c>
      <c r="H24" s="144"/>
      <c r="I24" s="144"/>
    </row>
    <row r="25" spans="1:9" s="141" customFormat="1" x14ac:dyDescent="0.25">
      <c r="A25" s="145">
        <v>207</v>
      </c>
      <c r="B25" s="146" t="s">
        <v>142</v>
      </c>
      <c r="C25" s="145">
        <v>10251</v>
      </c>
      <c r="D25" s="147">
        <v>-15687.43</v>
      </c>
      <c r="E25" s="148" t="s">
        <v>1588</v>
      </c>
      <c r="F25" s="149">
        <v>2020</v>
      </c>
      <c r="G25" s="149">
        <v>2022</v>
      </c>
      <c r="H25" s="144"/>
      <c r="I25" s="144"/>
    </row>
    <row r="26" spans="1:9" s="141" customFormat="1" ht="30" x14ac:dyDescent="0.25">
      <c r="A26" s="145">
        <v>207</v>
      </c>
      <c r="B26" s="146" t="s">
        <v>406</v>
      </c>
      <c r="C26" s="145">
        <v>10251</v>
      </c>
      <c r="D26" s="147">
        <v>-16620.34</v>
      </c>
      <c r="E26" s="148" t="s">
        <v>1588</v>
      </c>
      <c r="F26" s="149">
        <v>2021</v>
      </c>
      <c r="G26" s="149">
        <v>2022</v>
      </c>
      <c r="H26" s="144"/>
      <c r="I26" s="144"/>
    </row>
    <row r="27" spans="1:9" s="141" customFormat="1" ht="45" x14ac:dyDescent="0.25">
      <c r="A27" s="145">
        <v>210</v>
      </c>
      <c r="B27" s="148" t="s">
        <v>1590</v>
      </c>
      <c r="C27" s="145">
        <v>10253</v>
      </c>
      <c r="D27" s="147">
        <v>-890.87</v>
      </c>
      <c r="E27" s="148" t="s">
        <v>1588</v>
      </c>
      <c r="F27" s="149">
        <v>2021</v>
      </c>
      <c r="G27" s="149">
        <v>2022</v>
      </c>
      <c r="H27" s="144"/>
      <c r="I27" s="144"/>
    </row>
    <row r="28" spans="1:9" s="141" customFormat="1" ht="60" x14ac:dyDescent="0.25">
      <c r="A28" s="145">
        <v>303</v>
      </c>
      <c r="B28" s="148" t="s">
        <v>813</v>
      </c>
      <c r="C28" s="145">
        <v>10577</v>
      </c>
      <c r="D28" s="147">
        <v>-162.18</v>
      </c>
      <c r="E28" s="148" t="s">
        <v>1588</v>
      </c>
      <c r="F28" s="149">
        <v>2021</v>
      </c>
      <c r="G28" s="149">
        <v>2022</v>
      </c>
      <c r="H28" s="144"/>
      <c r="I28" s="144"/>
    </row>
    <row r="29" spans="1:9" s="141" customFormat="1" ht="60" x14ac:dyDescent="0.25">
      <c r="A29" s="145">
        <v>306</v>
      </c>
      <c r="B29" s="148" t="s">
        <v>1591</v>
      </c>
      <c r="C29" s="145">
        <v>10577</v>
      </c>
      <c r="D29" s="147">
        <v>-1194.01</v>
      </c>
      <c r="E29" s="148" t="s">
        <v>1588</v>
      </c>
      <c r="F29" s="149">
        <v>2021</v>
      </c>
      <c r="G29" s="149">
        <v>2022</v>
      </c>
      <c r="H29" s="144"/>
      <c r="I29" s="144"/>
    </row>
    <row r="30" spans="1:9" s="141" customFormat="1" x14ac:dyDescent="0.25">
      <c r="A30" s="145">
        <v>308</v>
      </c>
      <c r="B30" s="146" t="s">
        <v>1592</v>
      </c>
      <c r="C30" s="145">
        <v>10245</v>
      </c>
      <c r="D30" s="147">
        <v>-68.959999999999994</v>
      </c>
      <c r="E30" s="148" t="s">
        <v>1588</v>
      </c>
      <c r="F30" s="149">
        <v>2020</v>
      </c>
      <c r="G30" s="149">
        <v>2022</v>
      </c>
      <c r="H30" s="144"/>
      <c r="I30" s="144"/>
    </row>
    <row r="31" spans="1:9" s="141" customFormat="1" ht="45" x14ac:dyDescent="0.25">
      <c r="A31" s="145">
        <v>314</v>
      </c>
      <c r="B31" s="146" t="s">
        <v>41</v>
      </c>
      <c r="C31" s="145">
        <v>10280</v>
      </c>
      <c r="D31" s="147">
        <v>-100.52</v>
      </c>
      <c r="E31" s="148" t="s">
        <v>1588</v>
      </c>
      <c r="F31" s="149">
        <v>2018</v>
      </c>
      <c r="G31" s="149">
        <v>2022</v>
      </c>
      <c r="H31" s="144"/>
      <c r="I31" s="144"/>
    </row>
    <row r="32" spans="1:9" s="141" customFormat="1" ht="45" x14ac:dyDescent="0.25">
      <c r="A32" s="145">
        <v>315</v>
      </c>
      <c r="B32" s="146" t="s">
        <v>42</v>
      </c>
      <c r="C32" s="145">
        <v>10280</v>
      </c>
      <c r="D32" s="147">
        <v>-100.52</v>
      </c>
      <c r="E32" s="148" t="s">
        <v>1588</v>
      </c>
      <c r="F32" s="149">
        <v>2019</v>
      </c>
      <c r="G32" s="149">
        <v>2022</v>
      </c>
      <c r="H32" s="144"/>
      <c r="I32" s="144"/>
    </row>
    <row r="33" spans="1:9" s="141" customFormat="1" ht="30" x14ac:dyDescent="0.25">
      <c r="A33" s="145">
        <v>350</v>
      </c>
      <c r="B33" s="146" t="s">
        <v>304</v>
      </c>
      <c r="C33" s="145">
        <v>10325</v>
      </c>
      <c r="D33" s="147">
        <v>-59.97</v>
      </c>
      <c r="E33" s="148" t="s">
        <v>1588</v>
      </c>
      <c r="F33" s="149">
        <v>2020</v>
      </c>
      <c r="G33" s="149">
        <v>2022</v>
      </c>
      <c r="H33" s="144"/>
      <c r="I33" s="144"/>
    </row>
    <row r="34" spans="1:9" s="141" customFormat="1" ht="30" x14ac:dyDescent="0.25">
      <c r="A34" s="145">
        <v>352</v>
      </c>
      <c r="B34" s="146" t="s">
        <v>780</v>
      </c>
      <c r="C34" s="145">
        <v>10325</v>
      </c>
      <c r="D34" s="147">
        <v>-119.94</v>
      </c>
      <c r="E34" s="148" t="s">
        <v>1588</v>
      </c>
      <c r="F34" s="149">
        <v>2021</v>
      </c>
      <c r="G34" s="149">
        <v>2022</v>
      </c>
      <c r="H34" s="144"/>
      <c r="I34" s="144"/>
    </row>
    <row r="35" spans="1:9" s="141" customFormat="1" ht="45" x14ac:dyDescent="0.25">
      <c r="A35" s="145">
        <v>425</v>
      </c>
      <c r="B35" s="146" t="s">
        <v>56</v>
      </c>
      <c r="C35" s="145">
        <v>10578</v>
      </c>
      <c r="D35" s="147">
        <v>-123.66</v>
      </c>
      <c r="E35" s="148" t="s">
        <v>1588</v>
      </c>
      <c r="F35" s="149">
        <v>2021</v>
      </c>
      <c r="G35" s="149">
        <v>2022</v>
      </c>
      <c r="H35" s="144"/>
      <c r="I35" s="144"/>
    </row>
    <row r="36" spans="1:9" s="141" customFormat="1" ht="60" x14ac:dyDescent="0.25">
      <c r="A36" s="145">
        <v>432</v>
      </c>
      <c r="B36" s="148" t="s">
        <v>1593</v>
      </c>
      <c r="C36" s="145">
        <v>10621</v>
      </c>
      <c r="D36" s="147">
        <v>-693.36</v>
      </c>
      <c r="E36" s="148" t="s">
        <v>1588</v>
      </c>
      <c r="F36" s="149">
        <v>2021</v>
      </c>
      <c r="G36" s="149">
        <v>2022</v>
      </c>
      <c r="H36" s="144"/>
      <c r="I36" s="144"/>
    </row>
    <row r="37" spans="1:9" s="141" customFormat="1" ht="45" x14ac:dyDescent="0.25">
      <c r="A37" s="145">
        <v>451</v>
      </c>
      <c r="B37" s="146" t="s">
        <v>78</v>
      </c>
      <c r="C37" s="145">
        <v>10285</v>
      </c>
      <c r="D37" s="147">
        <v>-21.91</v>
      </c>
      <c r="E37" s="148" t="s">
        <v>1588</v>
      </c>
      <c r="F37" s="149">
        <v>2021</v>
      </c>
      <c r="G37" s="149">
        <v>2022</v>
      </c>
      <c r="H37" s="144"/>
      <c r="I37" s="144"/>
    </row>
    <row r="38" spans="1:9" s="141" customFormat="1" ht="30" x14ac:dyDescent="0.25">
      <c r="A38" s="145">
        <v>484</v>
      </c>
      <c r="B38" s="146" t="s">
        <v>155</v>
      </c>
      <c r="C38" s="145">
        <v>10292</v>
      </c>
      <c r="D38" s="147">
        <v>-394.81</v>
      </c>
      <c r="E38" s="148" t="s">
        <v>1588</v>
      </c>
      <c r="F38" s="149">
        <v>2021</v>
      </c>
      <c r="G38" s="149">
        <v>2022</v>
      </c>
      <c r="H38" s="144"/>
      <c r="I38" s="144"/>
    </row>
    <row r="39" spans="1:9" s="141" customFormat="1" ht="45" x14ac:dyDescent="0.25">
      <c r="A39" s="145">
        <v>497</v>
      </c>
      <c r="B39" s="146" t="s">
        <v>424</v>
      </c>
      <c r="C39" s="155">
        <v>20002</v>
      </c>
      <c r="D39" s="156">
        <v>-513.17999999999995</v>
      </c>
      <c r="E39" s="148" t="s">
        <v>1588</v>
      </c>
      <c r="F39" s="149">
        <v>2021</v>
      </c>
      <c r="G39" s="149">
        <v>2022</v>
      </c>
      <c r="H39" s="144"/>
      <c r="I39" s="144"/>
    </row>
    <row r="40" spans="1:9" s="141" customFormat="1" ht="45" x14ac:dyDescent="0.25">
      <c r="A40" s="145">
        <v>510</v>
      </c>
      <c r="B40" s="146" t="s">
        <v>413</v>
      </c>
      <c r="C40" s="145">
        <v>10263</v>
      </c>
      <c r="D40" s="147">
        <v>-457.5</v>
      </c>
      <c r="E40" s="148" t="s">
        <v>1588</v>
      </c>
      <c r="F40" s="149">
        <v>2021</v>
      </c>
      <c r="G40" s="149">
        <v>2022</v>
      </c>
      <c r="H40" s="144"/>
      <c r="I40" s="144"/>
    </row>
    <row r="41" spans="1:9" s="141" customFormat="1" ht="60" x14ac:dyDescent="0.25">
      <c r="A41" s="145">
        <v>513</v>
      </c>
      <c r="B41" s="148" t="s">
        <v>425</v>
      </c>
      <c r="C41" s="155">
        <v>20002</v>
      </c>
      <c r="D41" s="156">
        <v>-2105.75</v>
      </c>
      <c r="E41" s="148" t="s">
        <v>1588</v>
      </c>
      <c r="F41" s="149">
        <v>2021</v>
      </c>
      <c r="G41" s="149">
        <v>2022</v>
      </c>
      <c r="H41" s="144"/>
      <c r="I41" s="144"/>
    </row>
    <row r="42" spans="1:9" s="141" customFormat="1" ht="60" x14ac:dyDescent="0.25">
      <c r="A42" s="145">
        <v>514</v>
      </c>
      <c r="B42" s="148" t="s">
        <v>1594</v>
      </c>
      <c r="C42" s="145">
        <v>10567</v>
      </c>
      <c r="D42" s="147">
        <v>-7873.48</v>
      </c>
      <c r="E42" s="148" t="s">
        <v>1588</v>
      </c>
      <c r="F42" s="149">
        <v>2021</v>
      </c>
      <c r="G42" s="149">
        <v>2022</v>
      </c>
      <c r="H42" s="144"/>
      <c r="I42" s="144"/>
    </row>
    <row r="43" spans="1:9" s="141" customFormat="1" ht="45" x14ac:dyDescent="0.25">
      <c r="A43" s="145">
        <v>515</v>
      </c>
      <c r="B43" s="146" t="s">
        <v>421</v>
      </c>
      <c r="C43" s="145">
        <v>10565</v>
      </c>
      <c r="D43" s="147">
        <v>-773.11</v>
      </c>
      <c r="E43" s="148" t="s">
        <v>1588</v>
      </c>
      <c r="F43" s="149">
        <v>2021</v>
      </c>
      <c r="G43" s="149">
        <v>2022</v>
      </c>
      <c r="H43" s="144"/>
      <c r="I43" s="144"/>
    </row>
    <row r="44" spans="1:9" s="141" customFormat="1" x14ac:dyDescent="0.25">
      <c r="A44" s="145">
        <v>526</v>
      </c>
      <c r="B44" s="146" t="s">
        <v>407</v>
      </c>
      <c r="C44" s="145">
        <v>10252</v>
      </c>
      <c r="D44" s="147">
        <v>-1163.32</v>
      </c>
      <c r="E44" s="148" t="s">
        <v>1588</v>
      </c>
      <c r="F44" s="149">
        <v>2021</v>
      </c>
      <c r="G44" s="149">
        <v>2022</v>
      </c>
      <c r="H44" s="144"/>
      <c r="I44" s="144"/>
    </row>
    <row r="45" spans="1:9" s="141" customFormat="1" ht="30" x14ac:dyDescent="0.25">
      <c r="A45" s="145">
        <v>701</v>
      </c>
      <c r="B45" s="146" t="s">
        <v>1595</v>
      </c>
      <c r="C45" s="145">
        <v>10078</v>
      </c>
      <c r="D45" s="147">
        <v>-200</v>
      </c>
      <c r="E45" s="148" t="s">
        <v>1588</v>
      </c>
      <c r="F45" s="149">
        <v>2020</v>
      </c>
      <c r="G45" s="149">
        <v>2022</v>
      </c>
      <c r="H45" s="144"/>
      <c r="I45" s="144"/>
    </row>
    <row r="46" spans="1:9" s="141" customFormat="1" x14ac:dyDescent="0.25">
      <c r="A46" s="145">
        <v>708</v>
      </c>
      <c r="B46" s="146" t="s">
        <v>365</v>
      </c>
      <c r="C46" s="145">
        <v>10576</v>
      </c>
      <c r="D46" s="147">
        <v>-2419.5100000000002</v>
      </c>
      <c r="E46" s="148" t="s">
        <v>1588</v>
      </c>
      <c r="F46" s="149">
        <v>2021</v>
      </c>
      <c r="G46" s="149">
        <v>2022</v>
      </c>
      <c r="H46" s="144"/>
      <c r="I46" s="144"/>
    </row>
    <row r="47" spans="1:9" s="141" customFormat="1" ht="45" x14ac:dyDescent="0.25">
      <c r="A47" s="145">
        <v>721</v>
      </c>
      <c r="B47" s="146" t="s">
        <v>290</v>
      </c>
      <c r="C47" s="145">
        <v>10219</v>
      </c>
      <c r="D47" s="147">
        <v>-2228.5100000000002</v>
      </c>
      <c r="E47" s="148" t="s">
        <v>1588</v>
      </c>
      <c r="F47" s="149">
        <v>2021</v>
      </c>
      <c r="G47" s="149">
        <v>2022</v>
      </c>
      <c r="H47" s="144"/>
      <c r="I47" s="144"/>
    </row>
    <row r="48" spans="1:9" s="141" customFormat="1" x14ac:dyDescent="0.25">
      <c r="A48" s="145">
        <v>757</v>
      </c>
      <c r="B48" s="146" t="s">
        <v>144</v>
      </c>
      <c r="C48" s="145">
        <v>10252</v>
      </c>
      <c r="D48" s="147">
        <v>-371.69</v>
      </c>
      <c r="E48" s="148" t="s">
        <v>1588</v>
      </c>
      <c r="F48" s="149">
        <v>2020</v>
      </c>
      <c r="G48" s="149">
        <v>2022</v>
      </c>
      <c r="H48" s="144"/>
      <c r="I48" s="144"/>
    </row>
    <row r="49" spans="1:9" s="141" customFormat="1" ht="60" x14ac:dyDescent="0.25">
      <c r="A49" s="145">
        <v>870</v>
      </c>
      <c r="B49" s="146" t="s">
        <v>292</v>
      </c>
      <c r="C49" s="145">
        <v>10269</v>
      </c>
      <c r="D49" s="147">
        <v>-400</v>
      </c>
      <c r="E49" s="148" t="s">
        <v>1588</v>
      </c>
      <c r="F49" s="149">
        <v>2021</v>
      </c>
      <c r="G49" s="149">
        <v>2022</v>
      </c>
      <c r="H49" s="144"/>
      <c r="I49" s="144"/>
    </row>
    <row r="50" spans="1:9" s="141" customFormat="1" ht="30" x14ac:dyDescent="0.25">
      <c r="A50" s="145">
        <v>884</v>
      </c>
      <c r="B50" s="146" t="s">
        <v>361</v>
      </c>
      <c r="C50" s="145">
        <v>10320</v>
      </c>
      <c r="D50" s="147">
        <v>-1533</v>
      </c>
      <c r="E50" s="148" t="s">
        <v>1588</v>
      </c>
      <c r="F50" s="149">
        <v>2021</v>
      </c>
      <c r="G50" s="149">
        <v>2022</v>
      </c>
      <c r="H50" s="144"/>
      <c r="I50" s="144"/>
    </row>
    <row r="51" spans="1:9" s="141" customFormat="1" ht="75" x14ac:dyDescent="0.25">
      <c r="A51" s="145">
        <v>900</v>
      </c>
      <c r="B51" s="148" t="s">
        <v>301</v>
      </c>
      <c r="C51" s="145">
        <v>10280</v>
      </c>
      <c r="D51" s="147">
        <v>-1250</v>
      </c>
      <c r="E51" s="148" t="s">
        <v>1588</v>
      </c>
      <c r="F51" s="149">
        <v>2021</v>
      </c>
      <c r="G51" s="149">
        <v>2022</v>
      </c>
      <c r="H51" s="144"/>
      <c r="I51" s="144"/>
    </row>
    <row r="52" spans="1:9" s="141" customFormat="1" ht="30" x14ac:dyDescent="0.25">
      <c r="A52" s="145">
        <v>1066</v>
      </c>
      <c r="B52" s="146" t="s">
        <v>414</v>
      </c>
      <c r="C52" s="145">
        <v>10263</v>
      </c>
      <c r="D52" s="147">
        <v>-142.06</v>
      </c>
      <c r="E52" s="148" t="s">
        <v>1588</v>
      </c>
      <c r="F52" s="149">
        <v>2021</v>
      </c>
      <c r="G52" s="149">
        <v>2022</v>
      </c>
      <c r="H52" s="144"/>
      <c r="I52" s="144"/>
    </row>
    <row r="53" spans="1:9" s="141" customFormat="1" ht="45" x14ac:dyDescent="0.25">
      <c r="A53" s="145">
        <v>1082</v>
      </c>
      <c r="B53" s="146" t="s">
        <v>374</v>
      </c>
      <c r="C53" s="145">
        <v>10213</v>
      </c>
      <c r="D53" s="147">
        <v>-269.31</v>
      </c>
      <c r="E53" s="148" t="s">
        <v>1588</v>
      </c>
      <c r="F53" s="149">
        <v>2021</v>
      </c>
      <c r="G53" s="149">
        <v>2022</v>
      </c>
      <c r="H53" s="144"/>
      <c r="I53" s="144"/>
    </row>
    <row r="54" spans="1:9" s="141" customFormat="1" ht="75" x14ac:dyDescent="0.25">
      <c r="A54" s="145">
        <v>1125</v>
      </c>
      <c r="B54" s="148" t="s">
        <v>1596</v>
      </c>
      <c r="C54" s="145">
        <v>10216</v>
      </c>
      <c r="D54" s="147">
        <v>-703.59</v>
      </c>
      <c r="E54" s="148" t="s">
        <v>1588</v>
      </c>
      <c r="F54" s="149">
        <v>2021</v>
      </c>
      <c r="G54" s="149">
        <v>2022</v>
      </c>
      <c r="H54" s="144"/>
      <c r="I54" s="144"/>
    </row>
    <row r="55" spans="1:9" s="141" customFormat="1" ht="75" x14ac:dyDescent="0.25">
      <c r="A55" s="145">
        <v>1126</v>
      </c>
      <c r="B55" s="148" t="s">
        <v>288</v>
      </c>
      <c r="C55" s="145">
        <v>10216</v>
      </c>
      <c r="D55" s="147">
        <v>-2752.4</v>
      </c>
      <c r="E55" s="148" t="s">
        <v>1588</v>
      </c>
      <c r="F55" s="149">
        <v>2021</v>
      </c>
      <c r="G55" s="149">
        <v>2022</v>
      </c>
      <c r="H55" s="144"/>
      <c r="I55" s="144"/>
    </row>
    <row r="56" spans="1:9" s="141" customFormat="1" ht="75" x14ac:dyDescent="0.25">
      <c r="A56" s="145">
        <v>1127</v>
      </c>
      <c r="B56" s="148" t="s">
        <v>1597</v>
      </c>
      <c r="C56" s="145">
        <v>10216</v>
      </c>
      <c r="D56" s="147">
        <v>-665.39</v>
      </c>
      <c r="E56" s="148" t="s">
        <v>1588</v>
      </c>
      <c r="F56" s="149">
        <v>2021</v>
      </c>
      <c r="G56" s="149">
        <v>2022</v>
      </c>
      <c r="H56" s="144"/>
      <c r="I56" s="144"/>
    </row>
    <row r="57" spans="1:9" s="141" customFormat="1" ht="45" x14ac:dyDescent="0.25">
      <c r="A57" s="145">
        <v>1137</v>
      </c>
      <c r="B57" s="146" t="s">
        <v>1598</v>
      </c>
      <c r="C57" s="145">
        <v>10577</v>
      </c>
      <c r="D57" s="147">
        <v>-2837.12</v>
      </c>
      <c r="E57" s="148" t="s">
        <v>1588</v>
      </c>
      <c r="F57" s="149">
        <v>2021</v>
      </c>
      <c r="G57" s="149">
        <v>2022</v>
      </c>
      <c r="H57" s="144"/>
      <c r="I57" s="144"/>
    </row>
    <row r="58" spans="1:9" s="141" customFormat="1" ht="45" x14ac:dyDescent="0.25">
      <c r="A58" s="145">
        <v>1147</v>
      </c>
      <c r="B58" s="146" t="s">
        <v>293</v>
      </c>
      <c r="C58" s="145">
        <v>10269</v>
      </c>
      <c r="D58" s="147">
        <v>-297.93</v>
      </c>
      <c r="E58" s="148" t="s">
        <v>1588</v>
      </c>
      <c r="F58" s="149">
        <v>2021</v>
      </c>
      <c r="G58" s="149">
        <v>2022</v>
      </c>
      <c r="H58" s="144"/>
      <c r="I58" s="144"/>
    </row>
    <row r="59" spans="1:9" s="141" customFormat="1" ht="75" x14ac:dyDescent="0.25">
      <c r="A59" s="145">
        <v>1185</v>
      </c>
      <c r="B59" s="148" t="s">
        <v>1599</v>
      </c>
      <c r="C59" s="145">
        <v>10328</v>
      </c>
      <c r="D59" s="147">
        <v>-35.29</v>
      </c>
      <c r="E59" s="148" t="s">
        <v>1588</v>
      </c>
      <c r="F59" s="149">
        <v>2018</v>
      </c>
      <c r="G59" s="149">
        <v>2022</v>
      </c>
      <c r="H59" s="144"/>
      <c r="I59" s="144"/>
    </row>
    <row r="60" spans="1:9" s="141" customFormat="1" ht="75" x14ac:dyDescent="0.25">
      <c r="A60" s="145">
        <v>1186</v>
      </c>
      <c r="B60" s="148" t="s">
        <v>1600</v>
      </c>
      <c r="C60" s="145">
        <v>10328</v>
      </c>
      <c r="D60" s="147">
        <v>-650.33000000000004</v>
      </c>
      <c r="E60" s="148" t="s">
        <v>1588</v>
      </c>
      <c r="F60" s="149">
        <v>2019</v>
      </c>
      <c r="G60" s="149">
        <v>2022</v>
      </c>
      <c r="H60" s="144"/>
      <c r="I60" s="144"/>
    </row>
    <row r="61" spans="1:9" s="141" customFormat="1" ht="75" x14ac:dyDescent="0.25">
      <c r="A61" s="145">
        <v>1187</v>
      </c>
      <c r="B61" s="148" t="s">
        <v>1601</v>
      </c>
      <c r="C61" s="145">
        <v>10328</v>
      </c>
      <c r="D61" s="147">
        <v>-812.34</v>
      </c>
      <c r="E61" s="148" t="s">
        <v>1588</v>
      </c>
      <c r="F61" s="149">
        <v>2020</v>
      </c>
      <c r="G61" s="149">
        <v>2022</v>
      </c>
      <c r="H61" s="144"/>
      <c r="I61" s="144"/>
    </row>
    <row r="62" spans="1:9" s="141" customFormat="1" ht="45" x14ac:dyDescent="0.25">
      <c r="A62" s="145">
        <v>1196</v>
      </c>
      <c r="B62" s="146" t="s">
        <v>283</v>
      </c>
      <c r="C62" s="145">
        <v>10215</v>
      </c>
      <c r="D62" s="147">
        <v>-1908.42</v>
      </c>
      <c r="E62" s="148" t="s">
        <v>1588</v>
      </c>
      <c r="F62" s="149">
        <v>2021</v>
      </c>
      <c r="G62" s="149">
        <v>2022</v>
      </c>
      <c r="H62" s="144"/>
      <c r="I62" s="144"/>
    </row>
    <row r="63" spans="1:9" s="141" customFormat="1" ht="45" x14ac:dyDescent="0.25">
      <c r="A63" s="145">
        <v>1197</v>
      </c>
      <c r="B63" s="146" t="s">
        <v>284</v>
      </c>
      <c r="C63" s="145">
        <v>10215</v>
      </c>
      <c r="D63" s="147">
        <v>-485.91</v>
      </c>
      <c r="E63" s="148" t="s">
        <v>1588</v>
      </c>
      <c r="F63" s="149">
        <v>2021</v>
      </c>
      <c r="G63" s="149">
        <v>2022</v>
      </c>
      <c r="H63" s="144"/>
      <c r="I63" s="144"/>
    </row>
    <row r="64" spans="1:9" s="141" customFormat="1" x14ac:dyDescent="0.25">
      <c r="A64" s="145">
        <v>1218</v>
      </c>
      <c r="B64" s="146" t="s">
        <v>43</v>
      </c>
      <c r="C64" s="145">
        <v>10280</v>
      </c>
      <c r="D64" s="147">
        <v>-100.52</v>
      </c>
      <c r="E64" s="148" t="s">
        <v>1588</v>
      </c>
      <c r="F64" s="149">
        <v>2020</v>
      </c>
      <c r="G64" s="149">
        <v>2022</v>
      </c>
      <c r="H64" s="144"/>
      <c r="I64" s="144"/>
    </row>
    <row r="65" spans="1:9" s="141" customFormat="1" ht="45" x14ac:dyDescent="0.25">
      <c r="A65" s="145">
        <v>1843</v>
      </c>
      <c r="B65" s="146" t="s">
        <v>1602</v>
      </c>
      <c r="C65" s="145">
        <v>10215</v>
      </c>
      <c r="D65" s="147">
        <v>-736.56</v>
      </c>
      <c r="E65" s="148" t="s">
        <v>1588</v>
      </c>
      <c r="F65" s="149">
        <v>2019</v>
      </c>
      <c r="G65" s="149">
        <v>2022</v>
      </c>
      <c r="H65" s="144"/>
      <c r="I65" s="144"/>
    </row>
    <row r="66" spans="1:9" s="141" customFormat="1" ht="45" x14ac:dyDescent="0.25">
      <c r="A66" s="145">
        <v>1843</v>
      </c>
      <c r="B66" s="146" t="s">
        <v>1603</v>
      </c>
      <c r="C66" s="145">
        <v>10215</v>
      </c>
      <c r="D66" s="147">
        <v>-1310.27</v>
      </c>
      <c r="E66" s="148" t="s">
        <v>1588</v>
      </c>
      <c r="F66" s="149">
        <v>2020</v>
      </c>
      <c r="G66" s="149">
        <v>2022</v>
      </c>
      <c r="H66" s="144"/>
      <c r="I66" s="144"/>
    </row>
    <row r="67" spans="1:9" s="141" customFormat="1" ht="60" x14ac:dyDescent="0.25">
      <c r="A67" s="145">
        <v>1844</v>
      </c>
      <c r="B67" s="146" t="s">
        <v>1604</v>
      </c>
      <c r="C67" s="145">
        <v>10215</v>
      </c>
      <c r="D67" s="147">
        <v>-416.65</v>
      </c>
      <c r="E67" s="148" t="s">
        <v>1588</v>
      </c>
      <c r="F67" s="149">
        <v>2020</v>
      </c>
      <c r="G67" s="149">
        <v>2022</v>
      </c>
      <c r="H67" s="144"/>
      <c r="I67" s="144"/>
    </row>
    <row r="68" spans="1:9" s="141" customFormat="1" ht="60" x14ac:dyDescent="0.25">
      <c r="A68" s="145">
        <v>2143</v>
      </c>
      <c r="B68" s="146" t="s">
        <v>1605</v>
      </c>
      <c r="C68" s="145">
        <v>10280</v>
      </c>
      <c r="D68" s="147">
        <v>-474.88</v>
      </c>
      <c r="E68" s="148" t="s">
        <v>1588</v>
      </c>
      <c r="F68" s="149">
        <v>2020</v>
      </c>
      <c r="G68" s="149">
        <v>2022</v>
      </c>
      <c r="H68" s="144"/>
      <c r="I68" s="144"/>
    </row>
    <row r="69" spans="1:9" s="141" customFormat="1" ht="45" x14ac:dyDescent="0.25">
      <c r="A69" s="145">
        <v>2255</v>
      </c>
      <c r="B69" s="146" t="s">
        <v>36</v>
      </c>
      <c r="C69" s="145">
        <v>10269</v>
      </c>
      <c r="D69" s="147">
        <v>-261.60000000000002</v>
      </c>
      <c r="E69" s="148" t="s">
        <v>1588</v>
      </c>
      <c r="F69" s="149">
        <v>2020</v>
      </c>
      <c r="G69" s="149">
        <v>2022</v>
      </c>
      <c r="H69" s="144"/>
      <c r="I69" s="144"/>
    </row>
    <row r="70" spans="1:9" s="141" customFormat="1" ht="31.5" x14ac:dyDescent="0.25">
      <c r="A70" s="145"/>
      <c r="B70" s="150" t="s">
        <v>1606</v>
      </c>
      <c r="C70" s="151"/>
      <c r="D70" s="152">
        <f>SUM(D16:D69)</f>
        <v>-95989.50999999998</v>
      </c>
      <c r="E70" s="148"/>
      <c r="F70" s="149"/>
      <c r="G70" s="149"/>
      <c r="H70" s="144"/>
      <c r="I70" s="144"/>
    </row>
    <row r="71" spans="1:9" s="141" customFormat="1" ht="15.75" x14ac:dyDescent="0.25">
      <c r="A71" s="157"/>
      <c r="B71" s="771" t="s">
        <v>1607</v>
      </c>
      <c r="C71" s="772"/>
      <c r="D71" s="152">
        <f>D70+D15</f>
        <v>-124951.22999999998</v>
      </c>
      <c r="E71" s="158"/>
      <c r="F71" s="158"/>
      <c r="G71" s="158"/>
      <c r="H71" s="144"/>
      <c r="I71" s="144"/>
    </row>
    <row r="72" spans="1:9" ht="15.75" x14ac:dyDescent="0.25">
      <c r="A72" s="159"/>
      <c r="B72" s="159"/>
      <c r="C72" s="159"/>
      <c r="D72" s="160" t="s">
        <v>184</v>
      </c>
      <c r="E72" s="159"/>
      <c r="F72" s="159"/>
      <c r="G72" s="159"/>
      <c r="H72" s="159"/>
      <c r="I72" s="159"/>
    </row>
    <row r="73" spans="1:9" x14ac:dyDescent="0.2">
      <c r="A73" s="161" t="s">
        <v>1608</v>
      </c>
      <c r="B73" s="162"/>
      <c r="C73" s="162"/>
      <c r="D73" s="162"/>
      <c r="E73" s="162"/>
      <c r="F73" s="162"/>
      <c r="G73" s="162"/>
      <c r="H73" s="159"/>
      <c r="I73" s="159"/>
    </row>
    <row r="74" spans="1:9" ht="47.25" x14ac:dyDescent="0.25">
      <c r="A74" s="142" t="s">
        <v>1609</v>
      </c>
      <c r="B74" s="142" t="s">
        <v>1566</v>
      </c>
      <c r="C74" s="142" t="s">
        <v>1567</v>
      </c>
      <c r="D74" s="142" t="s">
        <v>1568</v>
      </c>
      <c r="E74" s="142" t="s">
        <v>1569</v>
      </c>
      <c r="F74" s="142" t="s">
        <v>1571</v>
      </c>
      <c r="G74" s="142" t="s">
        <v>1570</v>
      </c>
      <c r="H74" s="159"/>
      <c r="I74" s="159"/>
    </row>
    <row r="75" spans="1:9" ht="45" x14ac:dyDescent="0.2">
      <c r="A75" s="163">
        <v>230</v>
      </c>
      <c r="B75" s="146" t="s">
        <v>1164</v>
      </c>
      <c r="C75" s="163">
        <v>3016</v>
      </c>
      <c r="D75" s="164">
        <v>-84.03</v>
      </c>
      <c r="E75" s="148" t="s">
        <v>1588</v>
      </c>
      <c r="F75" s="163">
        <v>2022</v>
      </c>
      <c r="G75" s="163">
        <v>2020</v>
      </c>
      <c r="H75" s="159"/>
      <c r="I75" s="159"/>
    </row>
    <row r="76" spans="1:9" ht="75" x14ac:dyDescent="0.2">
      <c r="A76" s="163">
        <v>231</v>
      </c>
      <c r="B76" s="148" t="s">
        <v>1610</v>
      </c>
      <c r="C76" s="163">
        <v>3057</v>
      </c>
      <c r="D76" s="164">
        <v>-165.39</v>
      </c>
      <c r="E76" s="148" t="s">
        <v>1588</v>
      </c>
      <c r="F76" s="163">
        <v>2022</v>
      </c>
      <c r="G76" s="163">
        <v>2021</v>
      </c>
      <c r="H76" s="159"/>
      <c r="I76" s="159"/>
    </row>
    <row r="77" spans="1:9" ht="15.75" x14ac:dyDescent="0.25">
      <c r="A77" s="165"/>
      <c r="B77" s="166" t="s">
        <v>1611</v>
      </c>
      <c r="C77" s="166"/>
      <c r="D77" s="167">
        <f>SUM(D75:D76)</f>
        <v>-249.42</v>
      </c>
      <c r="E77" s="165"/>
      <c r="F77" s="165"/>
      <c r="G77" s="165"/>
      <c r="H77" s="159"/>
      <c r="I77" s="159"/>
    </row>
  </sheetData>
  <mergeCells count="1">
    <mergeCell ref="B71:C71"/>
  </mergeCells>
  <printOptions horizontalCentered="1"/>
  <pageMargins left="0.78740157480314965" right="0.78740157480314965" top="0.98425196850393704" bottom="0.98425196850393704" header="0.51181102362204722" footer="0.51181102362204722"/>
  <pageSetup paperSize="9" scale="45" fitToWidth="3" fitToHeight="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2"/>
  <sheetViews>
    <sheetView view="pageBreakPreview" topLeftCell="D52" zoomScale="110" zoomScaleNormal="90" zoomScaleSheetLayoutView="110" workbookViewId="0">
      <selection activeCell="F77" sqref="F77"/>
    </sheetView>
  </sheetViews>
  <sheetFormatPr defaultRowHeight="12.75" x14ac:dyDescent="0.2"/>
  <cols>
    <col min="1" max="1" width="1.42578125" style="168" customWidth="1"/>
    <col min="2" max="2" width="2.28515625" style="168" customWidth="1"/>
    <col min="3" max="3" width="12.28515625" style="168" customWidth="1"/>
    <col min="4" max="4" width="3.85546875" style="168" customWidth="1"/>
    <col min="5" max="5" width="70.42578125" style="169" customWidth="1"/>
    <col min="6" max="8" width="29.28515625" style="168" customWidth="1"/>
    <col min="9" max="9" width="9.140625" style="168"/>
    <col min="10" max="10" width="19.7109375" style="168" customWidth="1"/>
    <col min="11" max="11" width="13.28515625" style="168" customWidth="1"/>
    <col min="12" max="16384" width="9.140625" style="168"/>
  </cols>
  <sheetData>
    <row r="1" spans="1:10" ht="15" x14ac:dyDescent="0.2">
      <c r="H1" s="170" t="s">
        <v>1612</v>
      </c>
    </row>
    <row r="2" spans="1:10" s="171" customFormat="1" ht="30" customHeight="1" x14ac:dyDescent="0.2">
      <c r="C2" s="778" t="s">
        <v>1613</v>
      </c>
      <c r="D2" s="778"/>
      <c r="E2" s="778"/>
      <c r="F2" s="778"/>
      <c r="G2" s="778"/>
      <c r="H2" s="778"/>
    </row>
    <row r="3" spans="1:10" s="171" customFormat="1" ht="54.75" customHeight="1" x14ac:dyDescent="0.2">
      <c r="A3" s="172"/>
      <c r="B3" s="172"/>
      <c r="C3" s="173" t="s">
        <v>1614</v>
      </c>
      <c r="D3" s="173"/>
      <c r="E3" s="174" t="s">
        <v>1294</v>
      </c>
      <c r="F3" s="175" t="s">
        <v>1615</v>
      </c>
      <c r="G3" s="175" t="s">
        <v>1616</v>
      </c>
      <c r="H3" s="175" t="s">
        <v>1617</v>
      </c>
      <c r="J3" s="171" t="s">
        <v>1618</v>
      </c>
    </row>
    <row r="4" spans="1:10" s="171" customFormat="1" ht="25.5" customHeight="1" x14ac:dyDescent="0.2">
      <c r="A4" s="172"/>
      <c r="B4" s="172"/>
      <c r="C4" s="173"/>
      <c r="D4" s="173"/>
      <c r="E4" s="174"/>
      <c r="F4" s="176" t="s">
        <v>1619</v>
      </c>
      <c r="G4" s="176" t="s">
        <v>1619</v>
      </c>
      <c r="H4" s="177" t="s">
        <v>1619</v>
      </c>
    </row>
    <row r="5" spans="1:10" s="171" customFormat="1" x14ac:dyDescent="0.2">
      <c r="E5" s="178"/>
      <c r="H5" s="179"/>
    </row>
    <row r="6" spans="1:10" s="171" customFormat="1" x14ac:dyDescent="0.2">
      <c r="A6" s="180"/>
      <c r="B6" s="180"/>
      <c r="C6" s="779" t="s">
        <v>184</v>
      </c>
      <c r="D6" s="779"/>
      <c r="E6" s="181" t="s">
        <v>1400</v>
      </c>
      <c r="F6" s="182">
        <f>187523.32</f>
        <v>187523.32</v>
      </c>
      <c r="G6" s="182">
        <v>0</v>
      </c>
      <c r="H6" s="183">
        <v>0</v>
      </c>
    </row>
    <row r="7" spans="1:10" s="171" customFormat="1" x14ac:dyDescent="0.2">
      <c r="C7" s="780"/>
      <c r="D7" s="780"/>
      <c r="E7" s="184" t="s">
        <v>1401</v>
      </c>
      <c r="F7" s="185">
        <f>548259.72+354973.24</f>
        <v>903232.96</v>
      </c>
      <c r="G7" s="185">
        <v>0</v>
      </c>
      <c r="H7" s="186">
        <v>0</v>
      </c>
    </row>
    <row r="8" spans="1:10" s="171" customFormat="1" ht="22.5" customHeight="1" x14ac:dyDescent="0.2">
      <c r="C8" s="781"/>
      <c r="D8" s="781"/>
      <c r="E8" s="187" t="s">
        <v>1620</v>
      </c>
      <c r="F8" s="188">
        <v>4979142.5199999996</v>
      </c>
      <c r="G8" s="189"/>
      <c r="H8" s="190"/>
    </row>
    <row r="9" spans="1:10" s="171" customFormat="1" x14ac:dyDescent="0.2">
      <c r="E9" s="178"/>
      <c r="G9" s="191"/>
      <c r="H9" s="179"/>
    </row>
    <row r="10" spans="1:10" s="171" customFormat="1" x14ac:dyDescent="0.2">
      <c r="A10" s="774"/>
      <c r="B10" s="774"/>
      <c r="C10" s="192"/>
      <c r="D10" s="192"/>
      <c r="E10" s="193" t="s">
        <v>1180</v>
      </c>
      <c r="F10" s="194"/>
      <c r="G10" s="195"/>
      <c r="H10" s="195"/>
    </row>
    <row r="11" spans="1:10" s="171" customFormat="1" x14ac:dyDescent="0.2">
      <c r="A11" s="774"/>
      <c r="B11" s="774"/>
      <c r="C11" s="196"/>
      <c r="D11" s="196"/>
      <c r="E11" s="197"/>
      <c r="F11" s="198"/>
      <c r="G11" s="199"/>
      <c r="H11" s="199"/>
    </row>
    <row r="12" spans="1:10" s="171" customFormat="1" x14ac:dyDescent="0.2">
      <c r="A12" s="774"/>
      <c r="B12" s="774"/>
      <c r="C12" s="200" t="s">
        <v>1621</v>
      </c>
      <c r="D12" s="200"/>
      <c r="E12" s="201" t="s">
        <v>1622</v>
      </c>
      <c r="F12" s="202">
        <f>F13+F14+F15</f>
        <v>22527290.07</v>
      </c>
      <c r="G12" s="202">
        <f>G13+G14+G15</f>
        <v>22684990.07</v>
      </c>
      <c r="H12" s="202">
        <f>H13+H14+H15</f>
        <v>22590146.07</v>
      </c>
    </row>
    <row r="13" spans="1:10" s="171" customFormat="1" x14ac:dyDescent="0.2">
      <c r="A13" s="777" t="s">
        <v>1416</v>
      </c>
      <c r="B13" s="777"/>
      <c r="C13" s="203" t="s">
        <v>1623</v>
      </c>
      <c r="D13" s="203"/>
      <c r="E13" s="204" t="s">
        <v>1624</v>
      </c>
      <c r="F13" s="205">
        <v>172676.07</v>
      </c>
      <c r="G13" s="206">
        <v>172676.07</v>
      </c>
      <c r="H13" s="185">
        <v>172676.07</v>
      </c>
    </row>
    <row r="14" spans="1:10" s="171" customFormat="1" x14ac:dyDescent="0.2">
      <c r="A14" s="775"/>
      <c r="B14" s="775"/>
      <c r="C14" s="203" t="s">
        <v>1625</v>
      </c>
      <c r="D14" s="203"/>
      <c r="E14" s="204" t="s">
        <v>1626</v>
      </c>
      <c r="F14" s="207">
        <v>14500</v>
      </c>
      <c r="G14" s="185">
        <v>12500</v>
      </c>
      <c r="H14" s="185">
        <v>12500</v>
      </c>
    </row>
    <row r="15" spans="1:10" s="171" customFormat="1" x14ac:dyDescent="0.2">
      <c r="A15" s="775"/>
      <c r="B15" s="775"/>
      <c r="C15" s="203" t="s">
        <v>1627</v>
      </c>
      <c r="D15" s="203"/>
      <c r="E15" s="204" t="s">
        <v>1182</v>
      </c>
      <c r="F15" s="205">
        <v>22340114</v>
      </c>
      <c r="G15" s="206">
        <v>22499814</v>
      </c>
      <c r="H15" s="206">
        <v>22404970</v>
      </c>
    </row>
    <row r="16" spans="1:10" s="171" customFormat="1" x14ac:dyDescent="0.2">
      <c r="A16" s="773"/>
      <c r="B16" s="773"/>
      <c r="C16" s="208"/>
      <c r="D16" s="208"/>
      <c r="E16" s="209"/>
      <c r="F16" s="210"/>
      <c r="G16" s="211"/>
      <c r="H16" s="211"/>
    </row>
    <row r="17" spans="1:8" s="171" customFormat="1" x14ac:dyDescent="0.2">
      <c r="A17" s="774"/>
      <c r="B17" s="774"/>
      <c r="C17" s="200" t="s">
        <v>1628</v>
      </c>
      <c r="D17" s="200"/>
      <c r="E17" s="201" t="s">
        <v>1629</v>
      </c>
      <c r="F17" s="212">
        <f>SUM(F18)</f>
        <v>5500</v>
      </c>
      <c r="G17" s="213">
        <v>0</v>
      </c>
      <c r="H17" s="213">
        <v>0</v>
      </c>
    </row>
    <row r="18" spans="1:8" s="171" customFormat="1" x14ac:dyDescent="0.2">
      <c r="A18" s="775"/>
      <c r="B18" s="775"/>
      <c r="C18" s="203" t="s">
        <v>1630</v>
      </c>
      <c r="D18" s="203"/>
      <c r="E18" s="204" t="s">
        <v>1631</v>
      </c>
      <c r="F18" s="207">
        <v>5500</v>
      </c>
      <c r="G18" s="185">
        <v>0</v>
      </c>
      <c r="H18" s="185">
        <v>0</v>
      </c>
    </row>
    <row r="19" spans="1:8" s="171" customFormat="1" x14ac:dyDescent="0.2">
      <c r="A19" s="773"/>
      <c r="B19" s="773"/>
      <c r="C19" s="208"/>
      <c r="D19" s="208"/>
      <c r="E19" s="209"/>
      <c r="F19" s="210"/>
      <c r="G19" s="211"/>
      <c r="H19" s="211"/>
    </row>
    <row r="20" spans="1:8" s="171" customFormat="1" x14ac:dyDescent="0.2">
      <c r="A20" s="775"/>
      <c r="B20" s="775"/>
      <c r="C20" s="214" t="s">
        <v>1416</v>
      </c>
      <c r="D20" s="214"/>
      <c r="E20" s="215" t="s">
        <v>1632</v>
      </c>
      <c r="F20" s="216">
        <f>F17+F12</f>
        <v>22532790.07</v>
      </c>
      <c r="G20" s="217">
        <f>G17+G12</f>
        <v>22684990.07</v>
      </c>
      <c r="H20" s="217">
        <f>H17+H12</f>
        <v>22590146.07</v>
      </c>
    </row>
    <row r="21" spans="1:8" s="171" customFormat="1" x14ac:dyDescent="0.2">
      <c r="A21" s="775"/>
      <c r="B21" s="775"/>
      <c r="E21" s="218"/>
      <c r="F21" s="219"/>
      <c r="G21" s="220"/>
      <c r="H21" s="179"/>
    </row>
    <row r="22" spans="1:8" s="171" customFormat="1" x14ac:dyDescent="0.2">
      <c r="A22" s="774"/>
      <c r="B22" s="774"/>
      <c r="C22" s="192"/>
      <c r="D22" s="192"/>
      <c r="E22" s="193" t="s">
        <v>1160</v>
      </c>
      <c r="F22" s="194"/>
      <c r="G22" s="195"/>
      <c r="H22" s="195"/>
    </row>
    <row r="23" spans="1:8" s="171" customFormat="1" x14ac:dyDescent="0.2">
      <c r="A23" s="774"/>
      <c r="B23" s="774"/>
      <c r="C23" s="196"/>
      <c r="D23" s="196"/>
      <c r="E23" s="197"/>
      <c r="F23" s="198"/>
      <c r="G23" s="199"/>
      <c r="H23" s="199"/>
    </row>
    <row r="24" spans="1:8" s="171" customFormat="1" ht="25.5" x14ac:dyDescent="0.2">
      <c r="A24" s="774"/>
      <c r="B24" s="774"/>
      <c r="C24" s="200" t="s">
        <v>1633</v>
      </c>
      <c r="D24" s="200"/>
      <c r="E24" s="201" t="s">
        <v>1634</v>
      </c>
      <c r="F24" s="212">
        <f>F25+F26</f>
        <v>2000</v>
      </c>
      <c r="G24" s="213">
        <f>G25+G26</f>
        <v>2000</v>
      </c>
      <c r="H24" s="213">
        <f>H25+H26</f>
        <v>2000</v>
      </c>
    </row>
    <row r="25" spans="1:8" s="171" customFormat="1" x14ac:dyDescent="0.2">
      <c r="A25" s="777" t="s">
        <v>1417</v>
      </c>
      <c r="B25" s="777"/>
      <c r="C25" s="203" t="s">
        <v>1635</v>
      </c>
      <c r="D25" s="203"/>
      <c r="E25" s="204" t="s">
        <v>1636</v>
      </c>
      <c r="F25" s="207">
        <v>2000</v>
      </c>
      <c r="G25" s="185">
        <v>2000</v>
      </c>
      <c r="H25" s="185">
        <v>2000</v>
      </c>
    </row>
    <row r="26" spans="1:8" s="171" customFormat="1" x14ac:dyDescent="0.2">
      <c r="A26" s="775"/>
      <c r="B26" s="775"/>
      <c r="C26" s="203" t="s">
        <v>1637</v>
      </c>
      <c r="D26" s="203"/>
      <c r="E26" s="204" t="s">
        <v>1638</v>
      </c>
      <c r="F26" s="207">
        <v>0</v>
      </c>
      <c r="G26" s="185">
        <v>0</v>
      </c>
      <c r="H26" s="185">
        <v>0</v>
      </c>
    </row>
    <row r="27" spans="1:8" s="171" customFormat="1" x14ac:dyDescent="0.2">
      <c r="A27" s="773"/>
      <c r="B27" s="773"/>
      <c r="C27" s="208"/>
      <c r="D27" s="208"/>
      <c r="E27" s="209"/>
      <c r="F27" s="210"/>
      <c r="G27" s="211"/>
      <c r="H27" s="211"/>
    </row>
    <row r="28" spans="1:8" s="171" customFormat="1" ht="25.5" x14ac:dyDescent="0.2">
      <c r="A28" s="774"/>
      <c r="B28" s="774"/>
      <c r="C28" s="200" t="s">
        <v>1639</v>
      </c>
      <c r="D28" s="200"/>
      <c r="E28" s="201" t="s">
        <v>1640</v>
      </c>
      <c r="F28" s="212">
        <f>F29</f>
        <v>100</v>
      </c>
      <c r="G28" s="212">
        <f>G29</f>
        <v>100</v>
      </c>
      <c r="H28" s="212">
        <f>H29</f>
        <v>100</v>
      </c>
    </row>
    <row r="29" spans="1:8" s="171" customFormat="1" ht="25.5" x14ac:dyDescent="0.2">
      <c r="A29" s="775"/>
      <c r="B29" s="775"/>
      <c r="C29" s="203" t="s">
        <v>1641</v>
      </c>
      <c r="D29" s="203"/>
      <c r="E29" s="204" t="s">
        <v>1642</v>
      </c>
      <c r="F29" s="207">
        <v>100</v>
      </c>
      <c r="G29" s="185">
        <v>100</v>
      </c>
      <c r="H29" s="185">
        <v>100</v>
      </c>
    </row>
    <row r="30" spans="1:8" s="171" customFormat="1" x14ac:dyDescent="0.2">
      <c r="A30" s="773"/>
      <c r="B30" s="773"/>
      <c r="C30" s="208"/>
      <c r="D30" s="208"/>
      <c r="E30" s="209"/>
      <c r="F30" s="210"/>
      <c r="G30" s="211"/>
      <c r="H30" s="211"/>
    </row>
    <row r="31" spans="1:8" s="171" customFormat="1" x14ac:dyDescent="0.2">
      <c r="A31" s="774"/>
      <c r="B31" s="774"/>
      <c r="C31" s="200" t="s">
        <v>1643</v>
      </c>
      <c r="D31" s="200"/>
      <c r="E31" s="201" t="s">
        <v>1644</v>
      </c>
      <c r="F31" s="212">
        <f>F32</f>
        <v>33399.68</v>
      </c>
      <c r="G31" s="212">
        <f>G32</f>
        <v>20</v>
      </c>
      <c r="H31" s="212">
        <f>H32</f>
        <v>20</v>
      </c>
    </row>
    <row r="32" spans="1:8" s="171" customFormat="1" x14ac:dyDescent="0.2">
      <c r="A32" s="775"/>
      <c r="B32" s="775"/>
      <c r="C32" s="203" t="s">
        <v>1645</v>
      </c>
      <c r="D32" s="203"/>
      <c r="E32" s="204" t="s">
        <v>1646</v>
      </c>
      <c r="F32" s="207">
        <f>20+33379.68</f>
        <v>33399.68</v>
      </c>
      <c r="G32" s="185">
        <v>20</v>
      </c>
      <c r="H32" s="185">
        <v>20</v>
      </c>
    </row>
    <row r="33" spans="1:11" s="171" customFormat="1" x14ac:dyDescent="0.2">
      <c r="A33" s="773"/>
      <c r="B33" s="773"/>
      <c r="C33" s="208"/>
      <c r="D33" s="208"/>
      <c r="E33" s="209"/>
      <c r="F33" s="210"/>
      <c r="G33" s="211"/>
      <c r="H33" s="211"/>
    </row>
    <row r="34" spans="1:11" s="171" customFormat="1" x14ac:dyDescent="0.2">
      <c r="A34" s="774"/>
      <c r="B34" s="774"/>
      <c r="C34" s="200" t="s">
        <v>1647</v>
      </c>
      <c r="D34" s="200"/>
      <c r="E34" s="201" t="s">
        <v>1648</v>
      </c>
      <c r="F34" s="202">
        <f>F35+F36</f>
        <v>239311.25</v>
      </c>
      <c r="G34" s="202">
        <f>G35+G36</f>
        <v>214097.66</v>
      </c>
      <c r="H34" s="202">
        <f>H35+H36</f>
        <v>220714.01</v>
      </c>
    </row>
    <row r="35" spans="1:11" s="171" customFormat="1" x14ac:dyDescent="0.2">
      <c r="A35" s="775"/>
      <c r="B35" s="775"/>
      <c r="C35" s="203" t="s">
        <v>1649</v>
      </c>
      <c r="D35" s="203"/>
      <c r="E35" s="204" t="s">
        <v>1162</v>
      </c>
      <c r="F35" s="205">
        <f>176216+17859.25</f>
        <v>194075.25</v>
      </c>
      <c r="G35" s="206">
        <v>182161.66</v>
      </c>
      <c r="H35" s="206">
        <v>188378.01</v>
      </c>
      <c r="J35" s="171" t="s">
        <v>184</v>
      </c>
      <c r="K35" s="221" t="s">
        <v>184</v>
      </c>
    </row>
    <row r="36" spans="1:11" s="171" customFormat="1" x14ac:dyDescent="0.2">
      <c r="A36" s="775"/>
      <c r="B36" s="775"/>
      <c r="C36" s="203" t="s">
        <v>1650</v>
      </c>
      <c r="D36" s="203"/>
      <c r="E36" s="204" t="s">
        <v>1167</v>
      </c>
      <c r="F36" s="205">
        <v>45236</v>
      </c>
      <c r="G36" s="206">
        <v>31936</v>
      </c>
      <c r="H36" s="206">
        <v>32336</v>
      </c>
    </row>
    <row r="37" spans="1:11" s="171" customFormat="1" x14ac:dyDescent="0.2">
      <c r="A37" s="773"/>
      <c r="B37" s="773"/>
      <c r="C37" s="208"/>
      <c r="D37" s="208"/>
      <c r="E37" s="209"/>
      <c r="F37" s="210"/>
      <c r="G37" s="211"/>
      <c r="H37" s="211"/>
    </row>
    <row r="38" spans="1:11" s="171" customFormat="1" x14ac:dyDescent="0.2">
      <c r="A38" s="775"/>
      <c r="B38" s="775"/>
      <c r="C38" s="214" t="s">
        <v>1417</v>
      </c>
      <c r="D38" s="214"/>
      <c r="E38" s="215" t="s">
        <v>1651</v>
      </c>
      <c r="F38" s="216">
        <f>F34+F31+F28+F24</f>
        <v>274810.93</v>
      </c>
      <c r="G38" s="217">
        <f>G34+G31+G28+G24</f>
        <v>216217.66</v>
      </c>
      <c r="H38" s="217">
        <f>H34+H31+H28+H24</f>
        <v>222834.01</v>
      </c>
    </row>
    <row r="39" spans="1:11" s="171" customFormat="1" x14ac:dyDescent="0.2">
      <c r="A39" s="775"/>
      <c r="B39" s="775"/>
      <c r="E39" s="218"/>
      <c r="F39" s="219"/>
      <c r="G39" s="220"/>
      <c r="H39" s="179"/>
    </row>
    <row r="40" spans="1:11" s="171" customFormat="1" x14ac:dyDescent="0.2">
      <c r="A40" s="774"/>
      <c r="B40" s="774"/>
      <c r="C40" s="192"/>
      <c r="D40" s="192"/>
      <c r="E40" s="193" t="s">
        <v>1652</v>
      </c>
      <c r="F40" s="194"/>
      <c r="G40" s="195"/>
      <c r="H40" s="195"/>
    </row>
    <row r="41" spans="1:11" s="171" customFormat="1" x14ac:dyDescent="0.2">
      <c r="A41" s="774"/>
      <c r="B41" s="774"/>
      <c r="C41" s="196"/>
      <c r="D41" s="196"/>
      <c r="E41" s="197"/>
      <c r="F41" s="198"/>
      <c r="G41" s="199"/>
      <c r="H41" s="199"/>
    </row>
    <row r="42" spans="1:11" s="171" customFormat="1" x14ac:dyDescent="0.2">
      <c r="A42" s="774"/>
      <c r="B42" s="774"/>
      <c r="C42" s="200" t="s">
        <v>1653</v>
      </c>
      <c r="D42" s="200"/>
      <c r="E42" s="201" t="s">
        <v>1654</v>
      </c>
      <c r="F42" s="202">
        <f>F43</f>
        <v>1497886</v>
      </c>
      <c r="G42" s="202">
        <f>G43</f>
        <v>1238186</v>
      </c>
      <c r="H42" s="202">
        <f>H43</f>
        <v>733030</v>
      </c>
    </row>
    <row r="43" spans="1:11" s="171" customFormat="1" x14ac:dyDescent="0.2">
      <c r="A43" s="777" t="s">
        <v>1418</v>
      </c>
      <c r="B43" s="777"/>
      <c r="C43" s="203" t="s">
        <v>1655</v>
      </c>
      <c r="D43" s="203"/>
      <c r="E43" s="204" t="s">
        <v>1656</v>
      </c>
      <c r="F43" s="205">
        <v>1497886</v>
      </c>
      <c r="G43" s="206">
        <v>1238186</v>
      </c>
      <c r="H43" s="206">
        <v>733030</v>
      </c>
    </row>
    <row r="44" spans="1:11" s="171" customFormat="1" x14ac:dyDescent="0.2">
      <c r="A44" s="773"/>
      <c r="B44" s="773"/>
      <c r="C44" s="208"/>
      <c r="D44" s="208"/>
      <c r="E44" s="209"/>
      <c r="F44" s="210"/>
      <c r="G44" s="211"/>
      <c r="H44" s="211"/>
    </row>
    <row r="45" spans="1:11" s="171" customFormat="1" x14ac:dyDescent="0.2">
      <c r="A45" s="774"/>
      <c r="B45" s="774"/>
      <c r="C45" s="200" t="s">
        <v>1657</v>
      </c>
      <c r="D45" s="200"/>
      <c r="E45" s="201" t="s">
        <v>1658</v>
      </c>
      <c r="F45" s="212">
        <f>F46</f>
        <v>0</v>
      </c>
      <c r="G45" s="212">
        <f>G46</f>
        <v>0</v>
      </c>
      <c r="H45" s="212">
        <f>H46</f>
        <v>0</v>
      </c>
    </row>
    <row r="46" spans="1:11" s="171" customFormat="1" x14ac:dyDescent="0.2">
      <c r="A46" s="775"/>
      <c r="B46" s="775"/>
      <c r="C46" s="203" t="s">
        <v>1659</v>
      </c>
      <c r="D46" s="203"/>
      <c r="E46" s="204" t="s">
        <v>1660</v>
      </c>
      <c r="F46" s="207">
        <v>0</v>
      </c>
      <c r="G46" s="185">
        <v>0</v>
      </c>
      <c r="H46" s="185">
        <v>0</v>
      </c>
    </row>
    <row r="47" spans="1:11" s="171" customFormat="1" x14ac:dyDescent="0.2">
      <c r="A47" s="773"/>
      <c r="B47" s="773"/>
      <c r="C47" s="208"/>
      <c r="D47" s="208"/>
      <c r="E47" s="209"/>
      <c r="F47" s="210"/>
      <c r="G47" s="211"/>
      <c r="H47" s="211"/>
    </row>
    <row r="48" spans="1:11" s="171" customFormat="1" x14ac:dyDescent="0.2">
      <c r="A48" s="774"/>
      <c r="B48" s="774"/>
      <c r="C48" s="200" t="s">
        <v>1661</v>
      </c>
      <c r="D48" s="200"/>
      <c r="E48" s="201" t="s">
        <v>1662</v>
      </c>
      <c r="F48" s="212">
        <f>F49+F50</f>
        <v>55000</v>
      </c>
      <c r="G48" s="212">
        <f>G49+G50</f>
        <v>0</v>
      </c>
      <c r="H48" s="212">
        <f>H49+H50</f>
        <v>0</v>
      </c>
    </row>
    <row r="49" spans="1:8" s="171" customFormat="1" ht="25.5" x14ac:dyDescent="0.2">
      <c r="A49" s="775"/>
      <c r="B49" s="775"/>
      <c r="C49" s="203" t="s">
        <v>1663</v>
      </c>
      <c r="D49" s="203"/>
      <c r="E49" s="204" t="s">
        <v>1664</v>
      </c>
      <c r="F49" s="207">
        <v>0</v>
      </c>
      <c r="G49" s="185">
        <v>0</v>
      </c>
      <c r="H49" s="185">
        <v>0</v>
      </c>
    </row>
    <row r="50" spans="1:8" s="171" customFormat="1" x14ac:dyDescent="0.2">
      <c r="A50" s="775"/>
      <c r="B50" s="775"/>
      <c r="C50" s="203" t="s">
        <v>1665</v>
      </c>
      <c r="D50" s="203"/>
      <c r="E50" s="204" t="s">
        <v>1666</v>
      </c>
      <c r="F50" s="207">
        <v>55000</v>
      </c>
      <c r="G50" s="185">
        <v>0</v>
      </c>
      <c r="H50" s="185">
        <v>0</v>
      </c>
    </row>
    <row r="51" spans="1:8" s="171" customFormat="1" x14ac:dyDescent="0.2">
      <c r="A51" s="773"/>
      <c r="B51" s="773"/>
      <c r="C51" s="208"/>
      <c r="D51" s="208"/>
      <c r="E51" s="209"/>
      <c r="F51" s="210"/>
      <c r="G51" s="211"/>
      <c r="H51" s="211"/>
    </row>
    <row r="52" spans="1:8" s="171" customFormat="1" x14ac:dyDescent="0.2">
      <c r="A52" s="775"/>
      <c r="B52" s="775"/>
      <c r="C52" s="214" t="s">
        <v>1418</v>
      </c>
      <c r="D52" s="214"/>
      <c r="E52" s="215" t="s">
        <v>1667</v>
      </c>
      <c r="F52" s="216">
        <f>F48+F45+F42</f>
        <v>1552886</v>
      </c>
      <c r="G52" s="217">
        <f>G48+G45+G42</f>
        <v>1238186</v>
      </c>
      <c r="H52" s="217">
        <f>H48+H45+H42</f>
        <v>733030</v>
      </c>
    </row>
    <row r="53" spans="1:8" s="171" customFormat="1" x14ac:dyDescent="0.2">
      <c r="A53" s="774"/>
      <c r="B53" s="774"/>
      <c r="C53" s="192"/>
      <c r="D53" s="192"/>
      <c r="E53" s="193" t="s">
        <v>1200</v>
      </c>
      <c r="F53" s="194"/>
      <c r="G53" s="195"/>
      <c r="H53" s="195"/>
    </row>
    <row r="54" spans="1:8" s="171" customFormat="1" x14ac:dyDescent="0.2">
      <c r="A54" s="222"/>
      <c r="B54" s="222"/>
      <c r="C54" s="196"/>
      <c r="D54" s="196"/>
      <c r="E54" s="223"/>
      <c r="F54" s="198"/>
      <c r="G54" s="199"/>
      <c r="H54" s="199"/>
    </row>
    <row r="55" spans="1:8" s="171" customFormat="1" x14ac:dyDescent="0.2">
      <c r="A55" s="774"/>
      <c r="B55" s="774"/>
      <c r="C55" s="196"/>
      <c r="D55" s="196"/>
      <c r="E55" s="197"/>
      <c r="F55" s="198"/>
      <c r="G55" s="199"/>
      <c r="H55" s="199"/>
    </row>
    <row r="56" spans="1:8" s="171" customFormat="1" x14ac:dyDescent="0.2">
      <c r="A56" s="774"/>
      <c r="B56" s="774"/>
      <c r="C56" s="200" t="s">
        <v>1668</v>
      </c>
      <c r="D56" s="200"/>
      <c r="E56" s="201" t="s">
        <v>1669</v>
      </c>
      <c r="F56" s="202">
        <f>F57+F58+F59+F60</f>
        <v>6559942.21</v>
      </c>
      <c r="G56" s="202">
        <f>G57+G58+G59+G60</f>
        <v>5704956.2699999996</v>
      </c>
      <c r="H56" s="202">
        <f>H57+H58+H59+H60</f>
        <v>5704509.9199999999</v>
      </c>
    </row>
    <row r="57" spans="1:8" s="171" customFormat="1" x14ac:dyDescent="0.2">
      <c r="A57" s="777" t="s">
        <v>1420</v>
      </c>
      <c r="B57" s="777"/>
      <c r="C57" s="203" t="s">
        <v>1670</v>
      </c>
      <c r="D57" s="203"/>
      <c r="E57" s="204" t="s">
        <v>1671</v>
      </c>
      <c r="F57" s="205">
        <v>1987442.21</v>
      </c>
      <c r="G57" s="206">
        <v>1987456.27</v>
      </c>
      <c r="H57" s="206">
        <v>1987009.92</v>
      </c>
    </row>
    <row r="58" spans="1:8" s="171" customFormat="1" x14ac:dyDescent="0.2">
      <c r="A58" s="775"/>
      <c r="B58" s="775"/>
      <c r="C58" s="203" t="s">
        <v>1672</v>
      </c>
      <c r="D58" s="203"/>
      <c r="E58" s="204" t="s">
        <v>1673</v>
      </c>
      <c r="F58" s="205">
        <v>3206000</v>
      </c>
      <c r="G58" s="206">
        <v>3206000</v>
      </c>
      <c r="H58" s="206">
        <v>3206000</v>
      </c>
    </row>
    <row r="59" spans="1:8" s="171" customFormat="1" x14ac:dyDescent="0.2">
      <c r="A59" s="775"/>
      <c r="B59" s="775"/>
      <c r="C59" s="203" t="s">
        <v>1674</v>
      </c>
      <c r="D59" s="203"/>
      <c r="E59" s="204" t="s">
        <v>1675</v>
      </c>
      <c r="F59" s="207">
        <v>31500</v>
      </c>
      <c r="G59" s="185">
        <v>31500</v>
      </c>
      <c r="H59" s="185">
        <v>31500</v>
      </c>
    </row>
    <row r="60" spans="1:8" s="171" customFormat="1" x14ac:dyDescent="0.2">
      <c r="A60" s="775"/>
      <c r="B60" s="775"/>
      <c r="C60" s="203" t="s">
        <v>1676</v>
      </c>
      <c r="D60" s="203"/>
      <c r="E60" s="204" t="s">
        <v>1230</v>
      </c>
      <c r="F60" s="207">
        <v>1335000</v>
      </c>
      <c r="G60" s="185">
        <v>480000</v>
      </c>
      <c r="H60" s="185">
        <v>480000</v>
      </c>
    </row>
    <row r="61" spans="1:8" s="171" customFormat="1" x14ac:dyDescent="0.2">
      <c r="A61" s="773"/>
      <c r="B61" s="773"/>
      <c r="C61" s="208"/>
      <c r="D61" s="208"/>
      <c r="E61" s="209"/>
      <c r="F61" s="210"/>
      <c r="G61" s="211"/>
      <c r="H61" s="211"/>
    </row>
    <row r="62" spans="1:8" s="171" customFormat="1" x14ac:dyDescent="0.2">
      <c r="A62" s="774"/>
      <c r="B62" s="774"/>
      <c r="C62" s="200" t="s">
        <v>1677</v>
      </c>
      <c r="D62" s="200"/>
      <c r="E62" s="201" t="s">
        <v>1678</v>
      </c>
      <c r="F62" s="212">
        <f>SUM(F63+F64)</f>
        <v>22000</v>
      </c>
      <c r="G62" s="212">
        <f>SUM(G63:G64)</f>
        <v>2000</v>
      </c>
      <c r="H62" s="212">
        <f>SUM(H63:H64)</f>
        <v>2000</v>
      </c>
    </row>
    <row r="63" spans="1:8" s="171" customFormat="1" x14ac:dyDescent="0.2">
      <c r="A63" s="775"/>
      <c r="B63" s="775"/>
      <c r="C63" s="203" t="s">
        <v>1679</v>
      </c>
      <c r="D63" s="203"/>
      <c r="E63" s="204" t="s">
        <v>1202</v>
      </c>
      <c r="F63" s="207">
        <v>2000</v>
      </c>
      <c r="G63" s="185">
        <v>2000</v>
      </c>
      <c r="H63" s="185">
        <v>2000</v>
      </c>
    </row>
    <row r="64" spans="1:8" s="171" customFormat="1" x14ac:dyDescent="0.2">
      <c r="A64" s="224"/>
      <c r="B64" s="224"/>
      <c r="C64" s="203" t="s">
        <v>1680</v>
      </c>
      <c r="D64" s="203"/>
      <c r="E64" s="204" t="s">
        <v>1681</v>
      </c>
      <c r="F64" s="207">
        <v>20000</v>
      </c>
      <c r="G64" s="185">
        <v>0</v>
      </c>
      <c r="H64" s="185">
        <v>0</v>
      </c>
    </row>
    <row r="65" spans="1:9" s="171" customFormat="1" x14ac:dyDescent="0.2">
      <c r="A65" s="773"/>
      <c r="B65" s="776"/>
      <c r="C65" s="208"/>
      <c r="D65" s="208"/>
      <c r="E65" s="209"/>
      <c r="F65" s="210"/>
      <c r="G65" s="211"/>
      <c r="H65" s="211"/>
    </row>
    <row r="66" spans="1:9" s="171" customFormat="1" x14ac:dyDescent="0.2">
      <c r="A66" s="775"/>
      <c r="B66" s="775"/>
      <c r="C66" s="214" t="s">
        <v>1420</v>
      </c>
      <c r="D66" s="214"/>
      <c r="E66" s="215" t="s">
        <v>1682</v>
      </c>
      <c r="F66" s="216">
        <f>F62+F56</f>
        <v>6581942.21</v>
      </c>
      <c r="G66" s="217">
        <f>G62+G56</f>
        <v>5706956.2699999996</v>
      </c>
      <c r="H66" s="217">
        <f>H62+H56</f>
        <v>5706509.9199999999</v>
      </c>
    </row>
    <row r="67" spans="1:9" s="171" customFormat="1" x14ac:dyDescent="0.2">
      <c r="A67" s="775"/>
      <c r="B67" s="775"/>
      <c r="E67" s="218"/>
      <c r="F67" s="219"/>
      <c r="G67" s="220"/>
      <c r="H67" s="179"/>
    </row>
    <row r="68" spans="1:9" s="171" customFormat="1" x14ac:dyDescent="0.2">
      <c r="A68" s="773"/>
      <c r="B68" s="773"/>
      <c r="C68" s="225"/>
      <c r="D68" s="225"/>
      <c r="E68" s="226" t="s">
        <v>1422</v>
      </c>
      <c r="F68" s="227">
        <f>F66+F52+F38+F20</f>
        <v>30942429.210000001</v>
      </c>
      <c r="G68" s="228">
        <f>G66+G52+G38+G20</f>
        <v>29846350</v>
      </c>
      <c r="H68" s="229">
        <f>H66+H52+H38+H20</f>
        <v>29252520</v>
      </c>
    </row>
    <row r="69" spans="1:9" s="171" customFormat="1" x14ac:dyDescent="0.2">
      <c r="A69" s="773"/>
      <c r="B69" s="773"/>
      <c r="C69" s="230"/>
      <c r="D69" s="230"/>
      <c r="E69" s="231"/>
      <c r="F69" s="232"/>
      <c r="G69" s="233"/>
      <c r="H69" s="234"/>
    </row>
    <row r="70" spans="1:9" s="171" customFormat="1" x14ac:dyDescent="0.2">
      <c r="A70" s="773"/>
      <c r="B70" s="773"/>
      <c r="C70" s="225"/>
      <c r="D70" s="225"/>
      <c r="E70" s="226" t="s">
        <v>1683</v>
      </c>
      <c r="F70" s="235">
        <f>F68+F8+F7+F6</f>
        <v>37012328.010000005</v>
      </c>
      <c r="G70" s="236">
        <f>G68+G8+G7+G6</f>
        <v>29846350</v>
      </c>
      <c r="H70" s="237">
        <f>H68+H8+H7+H6</f>
        <v>29252520</v>
      </c>
    </row>
    <row r="71" spans="1:9" x14ac:dyDescent="0.2">
      <c r="F71" s="238" t="s">
        <v>184</v>
      </c>
    </row>
    <row r="72" spans="1:9" x14ac:dyDescent="0.2">
      <c r="E72" s="239" t="s">
        <v>184</v>
      </c>
      <c r="F72" s="238" t="s">
        <v>184</v>
      </c>
      <c r="G72" s="169"/>
      <c r="H72" s="169"/>
      <c r="I72" s="169"/>
    </row>
    <row r="73" spans="1:9" x14ac:dyDescent="0.2">
      <c r="F73" s="169"/>
      <c r="G73" s="169"/>
      <c r="H73" s="169"/>
      <c r="I73" s="169"/>
    </row>
    <row r="74" spans="1:9" x14ac:dyDescent="0.2">
      <c r="F74" s="169"/>
      <c r="G74" s="169"/>
      <c r="H74" s="169"/>
      <c r="I74" s="169"/>
    </row>
    <row r="75" spans="1:9" x14ac:dyDescent="0.2">
      <c r="F75" s="238" t="s">
        <v>184</v>
      </c>
      <c r="G75" s="169"/>
      <c r="H75" s="169"/>
      <c r="I75" s="169"/>
    </row>
    <row r="76" spans="1:9" x14ac:dyDescent="0.2">
      <c r="F76" s="169"/>
      <c r="G76" s="169"/>
      <c r="H76" s="169"/>
      <c r="I76" s="169"/>
    </row>
    <row r="77" spans="1:9" x14ac:dyDescent="0.2">
      <c r="F77" s="169"/>
      <c r="G77" s="169"/>
      <c r="H77" s="169"/>
      <c r="I77" s="169"/>
    </row>
    <row r="78" spans="1:9" x14ac:dyDescent="0.2">
      <c r="F78" s="169"/>
      <c r="G78" s="169"/>
      <c r="H78" s="169"/>
      <c r="I78" s="169"/>
    </row>
    <row r="79" spans="1:9" x14ac:dyDescent="0.2">
      <c r="F79" s="169"/>
      <c r="G79" s="169"/>
      <c r="H79" s="169"/>
      <c r="I79" s="169"/>
    </row>
    <row r="80" spans="1:9" x14ac:dyDescent="0.2">
      <c r="F80" s="169"/>
      <c r="G80" s="169"/>
      <c r="H80" s="169"/>
      <c r="I80" s="169"/>
    </row>
    <row r="81" spans="6:9" x14ac:dyDescent="0.2">
      <c r="F81" s="169"/>
      <c r="G81" s="169"/>
      <c r="H81" s="169"/>
      <c r="I81" s="169"/>
    </row>
    <row r="82" spans="6:9" x14ac:dyDescent="0.2">
      <c r="F82" s="169"/>
      <c r="G82" s="169"/>
      <c r="H82" s="169"/>
      <c r="I82" s="169"/>
    </row>
  </sheetData>
  <mergeCells count="62">
    <mergeCell ref="C2:H2"/>
    <mergeCell ref="C6:C8"/>
    <mergeCell ref="D6:D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0:B60"/>
    <mergeCell ref="A61:B61"/>
    <mergeCell ref="A69:B69"/>
    <mergeCell ref="A70:B70"/>
    <mergeCell ref="A62:B62"/>
    <mergeCell ref="A63:B63"/>
    <mergeCell ref="A65:B65"/>
    <mergeCell ref="A66:B66"/>
    <mergeCell ref="A67:B67"/>
    <mergeCell ref="A68:B68"/>
  </mergeCells>
  <printOptions horizontalCentered="1"/>
  <pageMargins left="0.59055118110236227" right="0.59055118110236227" top="0.39370078740157483" bottom="0.39370078740157483" header="0.51181102362204722" footer="0.51181102362204722"/>
  <pageSetup paperSize="9" scale="65" orientation="landscape" r:id="rId1"/>
  <headerFooter alignWithMargins="0"/>
  <rowBreaks count="1" manualBreakCount="1">
    <brk id="5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45"/>
  <sheetViews>
    <sheetView view="pageBreakPreview" topLeftCell="A17" zoomScaleNormal="100" zoomScaleSheetLayoutView="100" workbookViewId="0">
      <selection activeCell="D46" sqref="D46"/>
    </sheetView>
  </sheetViews>
  <sheetFormatPr defaultColWidth="8.85546875" defaultRowHeight="12.75" x14ac:dyDescent="0.2"/>
  <cols>
    <col min="1" max="1" width="0.28515625" style="287" customWidth="1"/>
    <col min="2" max="2" width="6.42578125" style="287" customWidth="1"/>
    <col min="3" max="3" width="47.28515625" style="287" customWidth="1"/>
    <col min="4" max="5" width="22.140625" style="287" customWidth="1"/>
    <col min="6" max="6" width="20.7109375" style="287" customWidth="1"/>
    <col min="7" max="7" width="8.85546875" style="287"/>
    <col min="8" max="8" width="14.7109375" style="287" bestFit="1" customWidth="1"/>
    <col min="9" max="15" width="15.85546875" style="287" customWidth="1"/>
    <col min="16" max="16" width="21.140625" style="287" customWidth="1"/>
    <col min="17" max="16384" width="8.85546875" style="287"/>
  </cols>
  <sheetData>
    <row r="1" spans="1:27" s="240" customFormat="1" ht="25.5" customHeight="1" x14ac:dyDescent="0.2">
      <c r="B1" s="782" t="s">
        <v>1684</v>
      </c>
      <c r="C1" s="782"/>
      <c r="D1" s="782"/>
      <c r="E1" s="782"/>
      <c r="F1" s="782"/>
    </row>
    <row r="2" spans="1:27" s="240" customFormat="1" ht="15" customHeight="1" x14ac:dyDescent="0.15"/>
    <row r="3" spans="1:27" s="240" customFormat="1" ht="18" customHeight="1" x14ac:dyDescent="0.2">
      <c r="A3" s="241"/>
      <c r="B3" s="783" t="s">
        <v>1685</v>
      </c>
      <c r="C3" s="783"/>
      <c r="D3" s="242" t="s">
        <v>1686</v>
      </c>
      <c r="E3" s="242" t="s">
        <v>1687</v>
      </c>
      <c r="F3" s="242" t="s">
        <v>1688</v>
      </c>
    </row>
    <row r="4" spans="1:27" s="240" customFormat="1" ht="18" customHeight="1" x14ac:dyDescent="0.2">
      <c r="A4" s="241"/>
      <c r="B4" s="783"/>
      <c r="C4" s="783"/>
      <c r="D4" s="242" t="s">
        <v>1619</v>
      </c>
      <c r="E4" s="242" t="s">
        <v>1619</v>
      </c>
      <c r="F4" s="242" t="s">
        <v>1619</v>
      </c>
    </row>
    <row r="5" spans="1:27" s="240" customFormat="1" ht="3" customHeight="1" x14ac:dyDescent="0.2">
      <c r="A5" s="243"/>
      <c r="B5" s="784"/>
      <c r="C5" s="784"/>
      <c r="D5" s="243"/>
      <c r="E5" s="243"/>
      <c r="F5" s="244"/>
    </row>
    <row r="6" spans="1:27" s="240" customFormat="1" ht="7.5" customHeight="1" x14ac:dyDescent="0.15">
      <c r="F6" s="245"/>
      <c r="H6" s="240" t="s">
        <v>184</v>
      </c>
    </row>
    <row r="7" spans="1:27" s="240" customFormat="1" ht="18" customHeight="1" x14ac:dyDescent="0.2">
      <c r="A7" s="241"/>
      <c r="B7" s="246"/>
      <c r="C7" s="247" t="s">
        <v>1295</v>
      </c>
      <c r="D7" s="248">
        <v>0</v>
      </c>
      <c r="E7" s="248">
        <v>0</v>
      </c>
      <c r="F7" s="249">
        <v>0</v>
      </c>
    </row>
    <row r="8" spans="1:27" s="240" customFormat="1" ht="3" customHeight="1" x14ac:dyDescent="0.2">
      <c r="A8" s="243"/>
      <c r="B8" s="784"/>
      <c r="C8" s="784"/>
      <c r="D8" s="243"/>
      <c r="E8" s="243"/>
      <c r="F8" s="244"/>
    </row>
    <row r="9" spans="1:27" s="240" customFormat="1" ht="7.5" customHeight="1" x14ac:dyDescent="0.15">
      <c r="F9" s="245"/>
    </row>
    <row r="10" spans="1:27" s="240" customFormat="1" ht="15" customHeight="1" x14ac:dyDescent="0.2">
      <c r="A10" s="250" t="s">
        <v>1689</v>
      </c>
      <c r="B10" s="251" t="s">
        <v>1690</v>
      </c>
      <c r="C10" s="252" t="s">
        <v>1691</v>
      </c>
      <c r="D10" s="253" t="s">
        <v>1692</v>
      </c>
      <c r="E10" s="254" t="s">
        <v>1693</v>
      </c>
      <c r="F10" s="251" t="s">
        <v>1694</v>
      </c>
    </row>
    <row r="11" spans="1:27" s="240" customFormat="1" ht="15" customHeight="1" x14ac:dyDescent="0.2">
      <c r="A11" s="255" t="s">
        <v>1695</v>
      </c>
      <c r="B11" s="256" t="s">
        <v>1696</v>
      </c>
      <c r="C11" s="257" t="s">
        <v>160</v>
      </c>
      <c r="D11" s="258">
        <v>244218.57</v>
      </c>
      <c r="E11" s="259">
        <v>261990.5</v>
      </c>
      <c r="F11" s="260">
        <v>274437.98</v>
      </c>
      <c r="Z11" s="261" t="s">
        <v>184</v>
      </c>
      <c r="AA11" s="261" t="s">
        <v>184</v>
      </c>
    </row>
    <row r="12" spans="1:27" s="240" customFormat="1" ht="15" customHeight="1" x14ac:dyDescent="0.2">
      <c r="A12" s="262"/>
      <c r="B12" s="256" t="s">
        <v>1697</v>
      </c>
      <c r="C12" s="257" t="s">
        <v>92</v>
      </c>
      <c r="D12" s="258">
        <v>1182784.73</v>
      </c>
      <c r="E12" s="259">
        <v>1185897</v>
      </c>
      <c r="F12" s="260">
        <v>1191897</v>
      </c>
      <c r="H12" s="263" t="s">
        <v>184</v>
      </c>
      <c r="I12" s="263" t="s">
        <v>184</v>
      </c>
      <c r="J12" s="263" t="s">
        <v>184</v>
      </c>
      <c r="K12" s="263" t="s">
        <v>184</v>
      </c>
      <c r="L12" s="263" t="s">
        <v>184</v>
      </c>
      <c r="M12" s="263" t="s">
        <v>184</v>
      </c>
      <c r="N12" s="263" t="s">
        <v>184</v>
      </c>
      <c r="O12" s="263" t="s">
        <v>184</v>
      </c>
      <c r="P12" s="263" t="s">
        <v>184</v>
      </c>
      <c r="Q12" s="263" t="s">
        <v>184</v>
      </c>
      <c r="R12" s="263" t="s">
        <v>184</v>
      </c>
      <c r="S12" s="263" t="s">
        <v>184</v>
      </c>
    </row>
    <row r="13" spans="1:27" s="240" customFormat="1" ht="15" customHeight="1" x14ac:dyDescent="0.2">
      <c r="A13" s="262"/>
      <c r="B13" s="256" t="s">
        <v>1698</v>
      </c>
      <c r="C13" s="257" t="s">
        <v>12</v>
      </c>
      <c r="D13" s="258">
        <v>18574857.16</v>
      </c>
      <c r="E13" s="259">
        <f>18354843.66+16200</f>
        <v>18371043.66</v>
      </c>
      <c r="F13" s="260">
        <v>18287298.530000001</v>
      </c>
      <c r="H13" s="263" t="s">
        <v>184</v>
      </c>
      <c r="I13" s="263" t="s">
        <v>184</v>
      </c>
      <c r="J13" s="263" t="s">
        <v>184</v>
      </c>
      <c r="K13" s="263" t="s">
        <v>184</v>
      </c>
      <c r="L13" s="263" t="s">
        <v>184</v>
      </c>
      <c r="M13" s="263" t="s">
        <v>184</v>
      </c>
      <c r="N13" s="263" t="s">
        <v>184</v>
      </c>
      <c r="O13" s="263" t="s">
        <v>184</v>
      </c>
    </row>
    <row r="14" spans="1:27" s="240" customFormat="1" ht="15" customHeight="1" x14ac:dyDescent="0.2">
      <c r="A14" s="262"/>
      <c r="B14" s="256" t="s">
        <v>1699</v>
      </c>
      <c r="C14" s="257" t="s">
        <v>53</v>
      </c>
      <c r="D14" s="258">
        <f>3567612.56+119675.54</f>
        <v>3687288.1</v>
      </c>
      <c r="E14" s="259">
        <f>2874245-16200</f>
        <v>2858045</v>
      </c>
      <c r="F14" s="260">
        <v>2835115</v>
      </c>
      <c r="H14" s="263" t="s">
        <v>184</v>
      </c>
      <c r="I14" s="263" t="s">
        <v>184</v>
      </c>
      <c r="J14" s="263" t="s">
        <v>184</v>
      </c>
      <c r="K14" s="263" t="s">
        <v>184</v>
      </c>
      <c r="L14" s="263" t="s">
        <v>184</v>
      </c>
      <c r="M14" s="263" t="s">
        <v>184</v>
      </c>
      <c r="N14" s="263" t="s">
        <v>184</v>
      </c>
      <c r="O14" s="263" t="s">
        <v>184</v>
      </c>
      <c r="P14" s="263" t="s">
        <v>184</v>
      </c>
      <c r="Q14" s="263" t="s">
        <v>184</v>
      </c>
      <c r="R14" s="263" t="s">
        <v>184</v>
      </c>
      <c r="S14" s="263" t="s">
        <v>184</v>
      </c>
      <c r="T14" s="263" t="s">
        <v>184</v>
      </c>
    </row>
    <row r="15" spans="1:27" s="240" customFormat="1" ht="15" customHeight="1" x14ac:dyDescent="0.2">
      <c r="A15" s="262"/>
      <c r="B15" s="256" t="s">
        <v>1700</v>
      </c>
      <c r="C15" s="257" t="s">
        <v>1701</v>
      </c>
      <c r="D15" s="258">
        <v>500</v>
      </c>
      <c r="E15" s="259">
        <v>500</v>
      </c>
      <c r="F15" s="260">
        <v>500</v>
      </c>
      <c r="H15" s="263" t="s">
        <v>184</v>
      </c>
      <c r="I15" s="263" t="s">
        <v>184</v>
      </c>
      <c r="J15" s="263" t="s">
        <v>184</v>
      </c>
    </row>
    <row r="16" spans="1:27" s="240" customFormat="1" ht="15" customHeight="1" x14ac:dyDescent="0.2">
      <c r="A16" s="262"/>
      <c r="B16" s="256" t="s">
        <v>1702</v>
      </c>
      <c r="C16" s="257" t="s">
        <v>48</v>
      </c>
      <c r="D16" s="258">
        <v>87800.25</v>
      </c>
      <c r="E16" s="259">
        <v>79476.070000000007</v>
      </c>
      <c r="F16" s="260">
        <v>79476.070000000007</v>
      </c>
      <c r="I16" s="263" t="s">
        <v>184</v>
      </c>
      <c r="J16" s="263" t="s">
        <v>184</v>
      </c>
    </row>
    <row r="17" spans="1:19" s="240" customFormat="1" ht="15" customHeight="1" x14ac:dyDescent="0.2">
      <c r="A17" s="262"/>
      <c r="B17" s="256" t="s">
        <v>1703</v>
      </c>
      <c r="C17" s="257" t="s">
        <v>116</v>
      </c>
      <c r="D17" s="258">
        <v>3339229.63</v>
      </c>
      <c r="E17" s="259">
        <v>144255.5</v>
      </c>
      <c r="F17" s="260" t="s">
        <v>184</v>
      </c>
    </row>
    <row r="18" spans="1:19" s="240" customFormat="1" ht="15" customHeight="1" x14ac:dyDescent="0.2">
      <c r="A18" s="264" t="s">
        <v>1704</v>
      </c>
      <c r="B18" s="265" t="s">
        <v>1695</v>
      </c>
      <c r="C18" s="266" t="s">
        <v>1705</v>
      </c>
      <c r="D18" s="267">
        <f>SUM(D11:D17)</f>
        <v>27116678.440000001</v>
      </c>
      <c r="E18" s="268">
        <f>SUM(E11:E17)</f>
        <v>22901207.73</v>
      </c>
      <c r="F18" s="269">
        <f>SUM(F11:F17)</f>
        <v>22668724.580000002</v>
      </c>
      <c r="P18" s="270" t="s">
        <v>184</v>
      </c>
    </row>
    <row r="19" spans="1:19" s="240" customFormat="1" ht="7.5" customHeight="1" x14ac:dyDescent="0.2">
      <c r="A19" s="271"/>
      <c r="B19" s="271"/>
      <c r="C19" s="271"/>
      <c r="D19" s="271"/>
      <c r="E19" s="271"/>
      <c r="F19" s="272"/>
    </row>
    <row r="20" spans="1:19" s="240" customFormat="1" ht="15" customHeight="1" x14ac:dyDescent="0.2">
      <c r="A20" s="250" t="s">
        <v>1689</v>
      </c>
      <c r="B20" s="251" t="s">
        <v>1690</v>
      </c>
      <c r="C20" s="273" t="s">
        <v>1706</v>
      </c>
      <c r="D20" s="251" t="s">
        <v>1692</v>
      </c>
      <c r="E20" s="251" t="s">
        <v>1693</v>
      </c>
      <c r="F20" s="251" t="s">
        <v>1694</v>
      </c>
      <c r="H20" s="270" t="s">
        <v>184</v>
      </c>
      <c r="I20" s="270" t="s">
        <v>184</v>
      </c>
      <c r="J20" s="270" t="s">
        <v>184</v>
      </c>
      <c r="K20" s="263" t="s">
        <v>184</v>
      </c>
      <c r="L20" s="263" t="s">
        <v>184</v>
      </c>
    </row>
    <row r="21" spans="1:19" s="240" customFormat="1" ht="15" customHeight="1" x14ac:dyDescent="0.2">
      <c r="A21" s="255" t="s">
        <v>1707</v>
      </c>
      <c r="B21" s="256" t="s">
        <v>1708</v>
      </c>
      <c r="C21" s="274" t="s">
        <v>24</v>
      </c>
      <c r="D21" s="260">
        <f>2073734.12+354973.24</f>
        <v>2428707.3600000003</v>
      </c>
      <c r="E21" s="260">
        <v>1203186</v>
      </c>
      <c r="F21" s="260">
        <v>698030</v>
      </c>
      <c r="H21" s="243" t="s">
        <v>184</v>
      </c>
      <c r="I21" s="243" t="s">
        <v>184</v>
      </c>
      <c r="J21" s="243" t="s">
        <v>184</v>
      </c>
      <c r="K21" s="243" t="s">
        <v>184</v>
      </c>
      <c r="L21" s="243" t="s">
        <v>184</v>
      </c>
    </row>
    <row r="22" spans="1:19" s="240" customFormat="1" ht="15" customHeight="1" x14ac:dyDescent="0.2">
      <c r="A22" s="262"/>
      <c r="B22" s="256" t="s">
        <v>1709</v>
      </c>
      <c r="C22" s="274" t="s">
        <v>1710</v>
      </c>
      <c r="D22" s="260">
        <v>850000</v>
      </c>
      <c r="E22" s="260">
        <v>0</v>
      </c>
      <c r="F22" s="260">
        <v>0</v>
      </c>
      <c r="H22" s="240" t="s">
        <v>184</v>
      </c>
      <c r="I22" s="240" t="s">
        <v>184</v>
      </c>
      <c r="J22" s="240" t="s">
        <v>184</v>
      </c>
      <c r="K22" s="240" t="s">
        <v>184</v>
      </c>
      <c r="L22" s="240" t="s">
        <v>184</v>
      </c>
      <c r="M22" s="240" t="s">
        <v>184</v>
      </c>
      <c r="N22" s="240" t="s">
        <v>184</v>
      </c>
      <c r="O22" s="240" t="s">
        <v>184</v>
      </c>
      <c r="P22" s="240" t="s">
        <v>184</v>
      </c>
      <c r="Q22" s="240" t="s">
        <v>184</v>
      </c>
      <c r="R22" s="240" t="s">
        <v>184</v>
      </c>
      <c r="S22" s="240" t="s">
        <v>184</v>
      </c>
    </row>
    <row r="23" spans="1:19" s="240" customFormat="1" ht="15" customHeight="1" x14ac:dyDescent="0.2">
      <c r="A23" s="262"/>
      <c r="B23" s="256" t="s">
        <v>1711</v>
      </c>
      <c r="C23" s="274" t="s">
        <v>1712</v>
      </c>
      <c r="D23" s="260">
        <f>885000-850000</f>
        <v>35000</v>
      </c>
      <c r="E23" s="260">
        <v>35000</v>
      </c>
      <c r="F23" s="260">
        <v>35000</v>
      </c>
    </row>
    <row r="24" spans="1:19" s="240" customFormat="1" ht="15" customHeight="1" x14ac:dyDescent="0.15">
      <c r="A24" s="264" t="s">
        <v>1713</v>
      </c>
      <c r="B24" s="265" t="s">
        <v>1707</v>
      </c>
      <c r="C24" s="275" t="s">
        <v>1714</v>
      </c>
      <c r="D24" s="269">
        <f>SUM(D21:D23)</f>
        <v>3313707.3600000003</v>
      </c>
      <c r="E24" s="269">
        <f>SUM(E21:E23)</f>
        <v>1238186</v>
      </c>
      <c r="F24" s="269">
        <f>SUM(F21:F23)</f>
        <v>733030</v>
      </c>
    </row>
    <row r="25" spans="1:19" s="240" customFormat="1" ht="15" customHeight="1" x14ac:dyDescent="0.15">
      <c r="A25" s="264"/>
      <c r="B25" s="276"/>
      <c r="C25" s="277"/>
      <c r="D25" s="278"/>
      <c r="E25" s="278"/>
      <c r="F25" s="279"/>
    </row>
    <row r="26" spans="1:19" s="240" customFormat="1" ht="15" customHeight="1" x14ac:dyDescent="0.15">
      <c r="A26" s="264"/>
      <c r="B26" s="251" t="s">
        <v>1690</v>
      </c>
      <c r="C26" s="273" t="s">
        <v>1715</v>
      </c>
      <c r="D26" s="251" t="s">
        <v>1692</v>
      </c>
      <c r="E26" s="251" t="s">
        <v>1693</v>
      </c>
      <c r="F26" s="251" t="s">
        <v>1694</v>
      </c>
    </row>
    <row r="27" spans="1:19" s="240" customFormat="1" ht="15" customHeight="1" x14ac:dyDescent="0.15">
      <c r="A27" s="264"/>
      <c r="B27" s="256" t="s">
        <v>1716</v>
      </c>
      <c r="C27" s="274" t="s">
        <v>1717</v>
      </c>
      <c r="D27" s="260">
        <v>0</v>
      </c>
      <c r="E27" s="260">
        <v>0</v>
      </c>
      <c r="F27" s="260">
        <v>0</v>
      </c>
    </row>
    <row r="28" spans="1:19" s="240" customFormat="1" ht="15" customHeight="1" x14ac:dyDescent="0.15">
      <c r="A28" s="264"/>
      <c r="B28" s="256" t="s">
        <v>1718</v>
      </c>
      <c r="C28" s="274" t="s">
        <v>1719</v>
      </c>
      <c r="D28" s="260">
        <v>0</v>
      </c>
      <c r="E28" s="260">
        <v>0</v>
      </c>
      <c r="F28" s="260">
        <v>0</v>
      </c>
    </row>
    <row r="29" spans="1:19" s="240" customFormat="1" ht="15" customHeight="1" x14ac:dyDescent="0.15">
      <c r="A29" s="264"/>
      <c r="B29" s="256" t="s">
        <v>1720</v>
      </c>
      <c r="C29" s="274" t="s">
        <v>1721</v>
      </c>
      <c r="D29" s="260">
        <v>0</v>
      </c>
      <c r="E29" s="260">
        <v>0</v>
      </c>
      <c r="F29" s="260">
        <v>0</v>
      </c>
    </row>
    <row r="30" spans="1:19" s="240" customFormat="1" ht="15" customHeight="1" x14ac:dyDescent="0.15">
      <c r="A30" s="264"/>
      <c r="B30" s="256" t="s">
        <v>1722</v>
      </c>
      <c r="C30" s="274" t="s">
        <v>1723</v>
      </c>
      <c r="D30" s="260">
        <v>0</v>
      </c>
      <c r="E30" s="260">
        <v>0</v>
      </c>
      <c r="F30" s="260">
        <v>0</v>
      </c>
    </row>
    <row r="31" spans="1:19" s="240" customFormat="1" ht="15" customHeight="1" x14ac:dyDescent="0.15">
      <c r="A31" s="264"/>
      <c r="B31" s="265" t="s">
        <v>1724</v>
      </c>
      <c r="C31" s="275" t="s">
        <v>1725</v>
      </c>
      <c r="D31" s="269">
        <f>SUM(D27:D30)</f>
        <v>0</v>
      </c>
      <c r="E31" s="269">
        <f>SUM(E27:E30)</f>
        <v>0</v>
      </c>
      <c r="F31" s="269">
        <f>SUM(F27:F30)</f>
        <v>0</v>
      </c>
    </row>
    <row r="32" spans="1:19" s="240" customFormat="1" ht="15" customHeight="1" x14ac:dyDescent="0.15">
      <c r="A32" s="264"/>
      <c r="B32" s="276"/>
      <c r="C32" s="277"/>
      <c r="D32" s="278"/>
      <c r="E32" s="278"/>
      <c r="F32" s="279"/>
    </row>
    <row r="33" spans="1:11" s="240" customFormat="1" ht="7.5" customHeight="1" x14ac:dyDescent="0.2">
      <c r="A33" s="271"/>
      <c r="B33" s="271"/>
      <c r="C33" s="271"/>
      <c r="D33" s="271"/>
      <c r="E33" s="271"/>
      <c r="F33" s="272"/>
    </row>
    <row r="34" spans="1:11" s="240" customFormat="1" ht="15" customHeight="1" x14ac:dyDescent="0.2">
      <c r="A34" s="250" t="s">
        <v>1689</v>
      </c>
      <c r="B34" s="251" t="s">
        <v>1690</v>
      </c>
      <c r="C34" s="273" t="s">
        <v>1726</v>
      </c>
      <c r="D34" s="251" t="s">
        <v>1692</v>
      </c>
      <c r="E34" s="251" t="s">
        <v>1693</v>
      </c>
      <c r="F34" s="251" t="s">
        <v>1694</v>
      </c>
      <c r="K34" s="240" t="s">
        <v>184</v>
      </c>
    </row>
    <row r="35" spans="1:11" s="240" customFormat="1" ht="15" customHeight="1" x14ac:dyDescent="0.2">
      <c r="A35" s="255" t="s">
        <v>1727</v>
      </c>
      <c r="B35" s="256" t="s">
        <v>1728</v>
      </c>
      <c r="C35" s="274" t="s">
        <v>1729</v>
      </c>
      <c r="D35" s="260">
        <v>6559942.21</v>
      </c>
      <c r="E35" s="260">
        <v>5704956.2699999996</v>
      </c>
      <c r="F35" s="260">
        <v>5704509.9199999999</v>
      </c>
      <c r="I35" s="240" t="s">
        <v>184</v>
      </c>
    </row>
    <row r="36" spans="1:11" s="240" customFormat="1" ht="15" customHeight="1" x14ac:dyDescent="0.2">
      <c r="A36" s="262"/>
      <c r="B36" s="256" t="s">
        <v>1730</v>
      </c>
      <c r="C36" s="274" t="s">
        <v>1731</v>
      </c>
      <c r="D36" s="260">
        <v>22000</v>
      </c>
      <c r="E36" s="260">
        <v>2000</v>
      </c>
      <c r="F36" s="260">
        <v>2000</v>
      </c>
    </row>
    <row r="37" spans="1:11" s="240" customFormat="1" ht="15" customHeight="1" x14ac:dyDescent="0.15">
      <c r="A37" s="264" t="s">
        <v>1732</v>
      </c>
      <c r="B37" s="265" t="s">
        <v>1727</v>
      </c>
      <c r="C37" s="275" t="s">
        <v>1733</v>
      </c>
      <c r="D37" s="269">
        <f>SUM(D35:D36)</f>
        <v>6581942.21</v>
      </c>
      <c r="E37" s="269">
        <f>SUM(E35:E36)</f>
        <v>5706956.2699999996</v>
      </c>
      <c r="F37" s="269">
        <f>SUM(F35:F36)</f>
        <v>5706509.9199999999</v>
      </c>
    </row>
    <row r="38" spans="1:11" s="240" customFormat="1" ht="7.5" customHeight="1" x14ac:dyDescent="0.2">
      <c r="A38" s="271"/>
      <c r="B38" s="271"/>
      <c r="C38" s="271"/>
      <c r="D38" s="271"/>
      <c r="E38" s="271"/>
      <c r="F38" s="272"/>
    </row>
    <row r="39" spans="1:11" s="240" customFormat="1" ht="18" customHeight="1" x14ac:dyDescent="0.15">
      <c r="A39" s="280"/>
      <c r="B39" s="785" t="s">
        <v>1734</v>
      </c>
      <c r="C39" s="785"/>
      <c r="D39" s="249">
        <f>D37+D24+D18+D31</f>
        <v>37012328.010000005</v>
      </c>
      <c r="E39" s="249">
        <f>E37+E24+E18+E31</f>
        <v>29846350</v>
      </c>
      <c r="F39" s="249">
        <f>F37+F24+F18+F31</f>
        <v>29108264.5</v>
      </c>
    </row>
    <row r="40" spans="1:11" s="240" customFormat="1" ht="7.5" customHeight="1" x14ac:dyDescent="0.15">
      <c r="A40" s="280"/>
      <c r="B40" s="281"/>
      <c r="C40" s="281"/>
      <c r="D40" s="282"/>
      <c r="E40" s="282"/>
      <c r="F40" s="283"/>
    </row>
    <row r="41" spans="1:11" s="240" customFormat="1" ht="18" customHeight="1" x14ac:dyDescent="0.15">
      <c r="A41" s="280"/>
      <c r="B41" s="284"/>
      <c r="C41" s="285" t="s">
        <v>1735</v>
      </c>
      <c r="D41" s="286">
        <f>D39+D7</f>
        <v>37012328.010000005</v>
      </c>
      <c r="E41" s="286">
        <f>E39+E7</f>
        <v>29846350</v>
      </c>
      <c r="F41" s="286">
        <f>F39+F7</f>
        <v>29108264.5</v>
      </c>
    </row>
    <row r="43" spans="1:11" x14ac:dyDescent="0.2">
      <c r="D43" s="288" t="s">
        <v>184</v>
      </c>
      <c r="E43" s="287" t="s">
        <v>184</v>
      </c>
    </row>
    <row r="44" spans="1:11" x14ac:dyDescent="0.2">
      <c r="C44" s="239" t="s">
        <v>184</v>
      </c>
      <c r="D44" s="238" t="s">
        <v>184</v>
      </c>
    </row>
    <row r="45" spans="1:11" x14ac:dyDescent="0.2">
      <c r="C45" s="239" t="s">
        <v>184</v>
      </c>
    </row>
  </sheetData>
  <mergeCells count="5">
    <mergeCell ref="B1:F1"/>
    <mergeCell ref="B3:C4"/>
    <mergeCell ref="B5:C5"/>
    <mergeCell ref="B8:C8"/>
    <mergeCell ref="B39:C39"/>
  </mergeCells>
  <printOptions horizontalCentered="1"/>
  <pageMargins left="0.78740157480314965" right="0.78740157480314965" top="0.59055118110236227" bottom="0.59055118110236227" header="0.51181102362204722" footer="0.51181102362204722"/>
  <pageSetup paperSize="9" scale="9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
  <sheetViews>
    <sheetView view="pageBreakPreview" topLeftCell="D1" zoomScale="90" zoomScaleNormal="100" zoomScaleSheetLayoutView="90" workbookViewId="0">
      <pane ySplit="2625" topLeftCell="A61" activePane="bottomLeft"/>
      <selection activeCell="F17" sqref="F17"/>
      <selection pane="bottomLeft" activeCell="J81" sqref="J81"/>
    </sheetView>
  </sheetViews>
  <sheetFormatPr defaultRowHeight="14.25" x14ac:dyDescent="0.2"/>
  <cols>
    <col min="1" max="1" width="5.5703125" style="325" customWidth="1"/>
    <col min="2" max="2" width="14.140625" style="325" customWidth="1"/>
    <col min="3" max="3" width="48.140625" style="326" customWidth="1"/>
    <col min="4" max="4" width="15.7109375" style="325" customWidth="1"/>
    <col min="5" max="5" width="18.85546875" style="325" customWidth="1"/>
    <col min="6" max="6" width="20.28515625" style="325" customWidth="1"/>
    <col min="7" max="7" width="19.28515625" style="325" customWidth="1"/>
    <col min="8" max="9" width="15.85546875" style="325" customWidth="1"/>
    <col min="10" max="10" width="20" style="325" customWidth="1"/>
    <col min="11" max="12" width="21.140625" style="325" customWidth="1"/>
    <col min="13" max="13" width="16.5703125" style="325" customWidth="1"/>
    <col min="14" max="14" width="15" style="325" customWidth="1"/>
    <col min="15" max="16384" width="9.140625" style="325"/>
  </cols>
  <sheetData>
    <row r="1" spans="1:14" s="291" customFormat="1" ht="45" customHeight="1" x14ac:dyDescent="0.2">
      <c r="A1" s="786" t="s">
        <v>1736</v>
      </c>
      <c r="B1" s="786"/>
      <c r="C1" s="786"/>
      <c r="D1" s="786"/>
      <c r="E1" s="786"/>
      <c r="F1" s="786"/>
      <c r="G1" s="786"/>
      <c r="H1" s="786"/>
      <c r="I1" s="786"/>
      <c r="J1" s="786"/>
      <c r="K1" s="786"/>
      <c r="L1" s="289"/>
      <c r="M1" s="290"/>
    </row>
    <row r="2" spans="1:14" s="291" customFormat="1" ht="60" x14ac:dyDescent="0.2">
      <c r="B2" s="787" t="s">
        <v>1737</v>
      </c>
      <c r="C2" s="787"/>
      <c r="D2" s="292" t="s">
        <v>160</v>
      </c>
      <c r="E2" s="292" t="s">
        <v>92</v>
      </c>
      <c r="F2" s="292" t="s">
        <v>12</v>
      </c>
      <c r="G2" s="292" t="s">
        <v>53</v>
      </c>
      <c r="H2" s="292" t="s">
        <v>1701</v>
      </c>
      <c r="I2" s="292" t="s">
        <v>48</v>
      </c>
      <c r="J2" s="292" t="s">
        <v>116</v>
      </c>
      <c r="K2" s="293" t="s">
        <v>1619</v>
      </c>
      <c r="L2" s="294"/>
    </row>
    <row r="3" spans="1:14" s="291" customFormat="1" ht="15" x14ac:dyDescent="0.2">
      <c r="B3" s="787"/>
      <c r="C3" s="787"/>
      <c r="D3" s="293" t="s">
        <v>1298</v>
      </c>
      <c r="E3" s="293" t="s">
        <v>1443</v>
      </c>
      <c r="F3" s="293" t="s">
        <v>1445</v>
      </c>
      <c r="G3" s="293" t="s">
        <v>1738</v>
      </c>
      <c r="H3" s="293" t="s">
        <v>1739</v>
      </c>
      <c r="I3" s="293" t="s">
        <v>1740</v>
      </c>
      <c r="J3" s="293" t="s">
        <v>1453</v>
      </c>
      <c r="K3" s="293" t="s">
        <v>1704</v>
      </c>
      <c r="L3" s="294"/>
    </row>
    <row r="4" spans="1:14" s="291" customFormat="1" ht="15" x14ac:dyDescent="0.2">
      <c r="A4" s="295"/>
      <c r="B4" s="296"/>
      <c r="C4" s="297"/>
      <c r="D4" s="298" t="s">
        <v>160</v>
      </c>
      <c r="E4" s="298" t="s">
        <v>92</v>
      </c>
      <c r="F4" s="298" t="s">
        <v>12</v>
      </c>
      <c r="G4" s="298" t="s">
        <v>53</v>
      </c>
      <c r="H4" s="298" t="s">
        <v>1701</v>
      </c>
      <c r="I4" s="298" t="s">
        <v>48</v>
      </c>
      <c r="J4" s="298" t="s">
        <v>116</v>
      </c>
      <c r="K4" s="299"/>
      <c r="L4" s="299"/>
      <c r="N4" s="291" t="s">
        <v>184</v>
      </c>
    </row>
    <row r="5" spans="1:14" s="291" customFormat="1" ht="28.5" x14ac:dyDescent="0.2">
      <c r="A5" s="295"/>
      <c r="B5" s="300" t="s">
        <v>1741</v>
      </c>
      <c r="C5" s="301" t="s">
        <v>1742</v>
      </c>
      <c r="D5" s="302" t="s">
        <v>1298</v>
      </c>
      <c r="E5" s="302" t="s">
        <v>1443</v>
      </c>
      <c r="F5" s="302"/>
      <c r="G5" s="302" t="s">
        <v>1738</v>
      </c>
      <c r="H5" s="302" t="s">
        <v>1739</v>
      </c>
      <c r="I5" s="302" t="s">
        <v>1740</v>
      </c>
      <c r="J5" s="302" t="s">
        <v>1453</v>
      </c>
      <c r="K5" s="303"/>
      <c r="L5" s="299"/>
    </row>
    <row r="6" spans="1:14" s="291" customFormat="1" ht="15" x14ac:dyDescent="0.25">
      <c r="A6" s="304" t="s">
        <v>1704</v>
      </c>
      <c r="B6" s="305" t="s">
        <v>1741</v>
      </c>
      <c r="C6" s="306" t="s">
        <v>67</v>
      </c>
      <c r="D6" s="307" t="s">
        <v>1296</v>
      </c>
      <c r="E6" s="307">
        <f>930551+872.73</f>
        <v>931423.73</v>
      </c>
      <c r="F6" s="307">
        <f>13236191.12+157122.69+16238.93</f>
        <v>13409552.739999998</v>
      </c>
      <c r="G6" s="307">
        <f>1857739.01+84163.55+59800</f>
        <v>2001702.56</v>
      </c>
      <c r="H6" s="307" t="s">
        <v>1296</v>
      </c>
      <c r="I6" s="307" t="s">
        <v>1296</v>
      </c>
      <c r="J6" s="307">
        <f>2000</f>
        <v>2000</v>
      </c>
      <c r="K6" s="307">
        <f>D6+E6+F6+G6+H6+I6+J6</f>
        <v>16344679.029999999</v>
      </c>
      <c r="L6" s="308"/>
    </row>
    <row r="7" spans="1:14" s="291" customFormat="1" ht="15" x14ac:dyDescent="0.25">
      <c r="A7" s="309"/>
      <c r="B7" s="305" t="s">
        <v>1743</v>
      </c>
      <c r="C7" s="306" t="s">
        <v>107</v>
      </c>
      <c r="D7" s="307" t="s">
        <v>1296</v>
      </c>
      <c r="E7" s="307" t="s">
        <v>1296</v>
      </c>
      <c r="F7" s="307">
        <v>33060</v>
      </c>
      <c r="G7" s="307" t="s">
        <v>1296</v>
      </c>
      <c r="H7" s="307" t="s">
        <v>1296</v>
      </c>
      <c r="I7" s="307" t="s">
        <v>1296</v>
      </c>
      <c r="J7" s="307" t="s">
        <v>1296</v>
      </c>
      <c r="K7" s="307">
        <f t="shared" ref="K7:K13" si="0">D7+E7+F7+G7+H7+I7+J7</f>
        <v>33060</v>
      </c>
      <c r="L7" s="308"/>
    </row>
    <row r="8" spans="1:14" s="291" customFormat="1" ht="28.5" x14ac:dyDescent="0.25">
      <c r="A8" s="309"/>
      <c r="B8" s="305" t="s">
        <v>1744</v>
      </c>
      <c r="C8" s="306" t="s">
        <v>1745</v>
      </c>
      <c r="D8" s="307">
        <v>243438.57</v>
      </c>
      <c r="E8" s="307">
        <v>10200</v>
      </c>
      <c r="F8" s="307">
        <f>2636854.5+3880.3</f>
        <v>2640734.7999999998</v>
      </c>
      <c r="G8" s="307" t="s">
        <v>1296</v>
      </c>
      <c r="H8" s="307" t="s">
        <v>1296</v>
      </c>
      <c r="I8" s="307">
        <v>6000</v>
      </c>
      <c r="J8" s="307">
        <v>71955.5</v>
      </c>
      <c r="K8" s="307">
        <f t="shared" si="0"/>
        <v>2972328.8699999996</v>
      </c>
      <c r="L8" s="308" t="s">
        <v>184</v>
      </c>
      <c r="M8" s="310" t="s">
        <v>184</v>
      </c>
    </row>
    <row r="9" spans="1:14" s="291" customFormat="1" ht="15" x14ac:dyDescent="0.25">
      <c r="A9" s="309"/>
      <c r="B9" s="305" t="s">
        <v>1746</v>
      </c>
      <c r="C9" s="306" t="s">
        <v>115</v>
      </c>
      <c r="D9" s="307" t="s">
        <v>1296</v>
      </c>
      <c r="E9" s="307">
        <v>235000</v>
      </c>
      <c r="F9" s="307">
        <v>4500</v>
      </c>
      <c r="G9" s="307" t="s">
        <v>1296</v>
      </c>
      <c r="H9" s="307" t="s">
        <v>1296</v>
      </c>
      <c r="I9" s="307" t="s">
        <v>1296</v>
      </c>
      <c r="J9" s="307">
        <v>6000</v>
      </c>
      <c r="K9" s="307">
        <f t="shared" si="0"/>
        <v>245500</v>
      </c>
      <c r="L9" s="308"/>
    </row>
    <row r="10" spans="1:14" s="291" customFormat="1" ht="15" x14ac:dyDescent="0.25">
      <c r="A10" s="309"/>
      <c r="B10" s="305" t="s">
        <v>1747</v>
      </c>
      <c r="C10" s="306" t="s">
        <v>126</v>
      </c>
      <c r="D10" s="307" t="s">
        <v>1296</v>
      </c>
      <c r="E10" s="307" t="s">
        <v>1296</v>
      </c>
      <c r="F10" s="307">
        <v>330950</v>
      </c>
      <c r="G10" s="307" t="s">
        <v>1296</v>
      </c>
      <c r="H10" s="307" t="s">
        <v>1296</v>
      </c>
      <c r="I10" s="307" t="s">
        <v>1296</v>
      </c>
      <c r="J10" s="307">
        <v>12100</v>
      </c>
      <c r="K10" s="307">
        <f t="shared" si="0"/>
        <v>343050</v>
      </c>
      <c r="L10" s="308"/>
    </row>
    <row r="11" spans="1:14" s="291" customFormat="1" ht="15" x14ac:dyDescent="0.25">
      <c r="A11" s="309"/>
      <c r="B11" s="305" t="s">
        <v>1748</v>
      </c>
      <c r="C11" s="306" t="s">
        <v>20</v>
      </c>
      <c r="D11" s="307" t="s">
        <v>1296</v>
      </c>
      <c r="E11" s="307" t="s">
        <v>1296</v>
      </c>
      <c r="F11" s="307">
        <f>1160744.2+5500+34513.99</f>
        <v>1200758.19</v>
      </c>
      <c r="G11" s="307" t="s">
        <v>1296</v>
      </c>
      <c r="H11" s="307" t="s">
        <v>1296</v>
      </c>
      <c r="I11" s="307" t="s">
        <v>1296</v>
      </c>
      <c r="J11" s="307">
        <v>0</v>
      </c>
      <c r="K11" s="307">
        <f t="shared" si="0"/>
        <v>1200758.19</v>
      </c>
      <c r="L11" s="308" t="s">
        <v>184</v>
      </c>
      <c r="M11" s="310" t="s">
        <v>184</v>
      </c>
    </row>
    <row r="12" spans="1:14" s="291" customFormat="1" ht="15" x14ac:dyDescent="0.25">
      <c r="A12" s="309"/>
      <c r="B12" s="305" t="s">
        <v>1749</v>
      </c>
      <c r="C12" s="306" t="s">
        <v>15</v>
      </c>
      <c r="D12" s="307">
        <f>380+400</f>
        <v>780</v>
      </c>
      <c r="E12" s="307">
        <f>4146+1785</f>
        <v>5931</v>
      </c>
      <c r="F12" s="307">
        <f>65800+18204+5400+25000</f>
        <v>114404</v>
      </c>
      <c r="G12" s="307" t="s">
        <v>1296</v>
      </c>
      <c r="H12" s="307" t="s">
        <v>1296</v>
      </c>
      <c r="I12" s="307">
        <f>80676.07+6524.18-5400</f>
        <v>81800.25</v>
      </c>
      <c r="J12" s="307" t="s">
        <v>1296</v>
      </c>
      <c r="K12" s="307">
        <f t="shared" si="0"/>
        <v>202915.25</v>
      </c>
      <c r="L12" s="308"/>
    </row>
    <row r="13" spans="1:14" s="291" customFormat="1" ht="15" x14ac:dyDescent="0.25">
      <c r="A13" s="309"/>
      <c r="B13" s="305" t="s">
        <v>1750</v>
      </c>
      <c r="C13" s="306" t="s">
        <v>52</v>
      </c>
      <c r="D13" s="307">
        <v>0</v>
      </c>
      <c r="E13" s="307">
        <f>230</f>
        <v>230</v>
      </c>
      <c r="F13" s="307">
        <f>7200+10777.54</f>
        <v>17977.54</v>
      </c>
      <c r="G13" s="307">
        <v>11010</v>
      </c>
      <c r="H13" s="307">
        <v>500</v>
      </c>
      <c r="I13" s="307" t="s">
        <v>1296</v>
      </c>
      <c r="J13" s="307">
        <v>2000</v>
      </c>
      <c r="K13" s="307">
        <f t="shared" si="0"/>
        <v>31717.54</v>
      </c>
      <c r="L13" s="308"/>
    </row>
    <row r="14" spans="1:14" s="291" customFormat="1" ht="28.5" x14ac:dyDescent="0.2">
      <c r="A14" s="298" t="s">
        <v>1704</v>
      </c>
      <c r="B14" s="311"/>
      <c r="C14" s="312" t="s">
        <v>1751</v>
      </c>
      <c r="D14" s="313">
        <f>SUM(D6:D13)</f>
        <v>244218.57</v>
      </c>
      <c r="E14" s="313">
        <f t="shared" ref="E14:J14" si="1">SUM(E6:E13)</f>
        <v>1182784.73</v>
      </c>
      <c r="F14" s="313">
        <f t="shared" si="1"/>
        <v>17751937.27</v>
      </c>
      <c r="G14" s="313">
        <f t="shared" si="1"/>
        <v>2012712.56</v>
      </c>
      <c r="H14" s="313">
        <f t="shared" si="1"/>
        <v>500</v>
      </c>
      <c r="I14" s="313">
        <f t="shared" si="1"/>
        <v>87800.25</v>
      </c>
      <c r="J14" s="313">
        <f t="shared" si="1"/>
        <v>94055.5</v>
      </c>
      <c r="K14" s="313">
        <f>D14+E14+F14+G14+H14+I14+J14</f>
        <v>21374008.879999999</v>
      </c>
      <c r="L14" s="314"/>
      <c r="M14" s="315" t="s">
        <v>184</v>
      </c>
      <c r="N14" s="291" t="s">
        <v>184</v>
      </c>
    </row>
    <row r="15" spans="1:14" s="291" customFormat="1" x14ac:dyDescent="0.2">
      <c r="C15" s="316"/>
      <c r="N15" s="291" t="s">
        <v>184</v>
      </c>
    </row>
    <row r="16" spans="1:14" s="291" customFormat="1" x14ac:dyDescent="0.2">
      <c r="B16" s="300" t="s">
        <v>1752</v>
      </c>
      <c r="C16" s="301" t="s">
        <v>1753</v>
      </c>
      <c r="D16" s="302" t="s">
        <v>1298</v>
      </c>
      <c r="E16" s="302" t="s">
        <v>1443</v>
      </c>
      <c r="F16" s="302" t="s">
        <v>1445</v>
      </c>
      <c r="G16" s="302" t="s">
        <v>1738</v>
      </c>
      <c r="H16" s="302" t="s">
        <v>1739</v>
      </c>
      <c r="I16" s="302" t="s">
        <v>1740</v>
      </c>
      <c r="J16" s="302" t="s">
        <v>1453</v>
      </c>
      <c r="K16" s="303"/>
      <c r="L16" s="299"/>
    </row>
    <row r="17" spans="1:15" s="291" customFormat="1" x14ac:dyDescent="0.2">
      <c r="B17" s="305" t="s">
        <v>1754</v>
      </c>
      <c r="C17" s="306" t="s">
        <v>1755</v>
      </c>
      <c r="D17" s="307" t="s">
        <v>1296</v>
      </c>
      <c r="E17" s="307" t="s">
        <v>1296</v>
      </c>
      <c r="F17" s="307" t="s">
        <v>1296</v>
      </c>
      <c r="G17" s="307">
        <v>100000</v>
      </c>
      <c r="H17" s="307" t="s">
        <v>1296</v>
      </c>
      <c r="I17" s="307" t="s">
        <v>1296</v>
      </c>
      <c r="J17" s="307">
        <v>0</v>
      </c>
      <c r="K17" s="307">
        <f>D17+E17+F17+G17+H17+I17+J17</f>
        <v>100000</v>
      </c>
      <c r="L17" s="308"/>
    </row>
    <row r="18" spans="1:15" s="291" customFormat="1" ht="28.5" x14ac:dyDescent="0.2">
      <c r="B18" s="311"/>
      <c r="C18" s="312" t="s">
        <v>1756</v>
      </c>
      <c r="D18" s="313">
        <f t="shared" ref="D18:J18" si="2">SUM(D17:D17)</f>
        <v>0</v>
      </c>
      <c r="E18" s="313">
        <f t="shared" si="2"/>
        <v>0</v>
      </c>
      <c r="F18" s="313">
        <f t="shared" si="2"/>
        <v>0</v>
      </c>
      <c r="G18" s="313">
        <f t="shared" si="2"/>
        <v>100000</v>
      </c>
      <c r="H18" s="313">
        <f t="shared" si="2"/>
        <v>0</v>
      </c>
      <c r="I18" s="313">
        <f t="shared" si="2"/>
        <v>0</v>
      </c>
      <c r="J18" s="313">
        <f t="shared" si="2"/>
        <v>0</v>
      </c>
      <c r="K18" s="313">
        <f>D18+E18+F18+G18+H18+I18+J18</f>
        <v>100000</v>
      </c>
      <c r="L18" s="314"/>
    </row>
    <row r="19" spans="1:15" s="291" customFormat="1" x14ac:dyDescent="0.2">
      <c r="C19" s="316"/>
    </row>
    <row r="20" spans="1:15" s="291" customFormat="1" ht="28.5" x14ac:dyDescent="0.2">
      <c r="A20" s="295"/>
      <c r="B20" s="300" t="s">
        <v>1746</v>
      </c>
      <c r="C20" s="301" t="s">
        <v>1757</v>
      </c>
      <c r="D20" s="302" t="s">
        <v>1298</v>
      </c>
      <c r="E20" s="302" t="s">
        <v>1443</v>
      </c>
      <c r="F20" s="302" t="s">
        <v>1445</v>
      </c>
      <c r="G20" s="302" t="s">
        <v>1738</v>
      </c>
      <c r="H20" s="302" t="s">
        <v>1739</v>
      </c>
      <c r="I20" s="302" t="s">
        <v>1740</v>
      </c>
      <c r="J20" s="302" t="s">
        <v>1453</v>
      </c>
      <c r="K20" s="303"/>
      <c r="L20" s="299"/>
    </row>
    <row r="21" spans="1:15" s="291" customFormat="1" ht="15" x14ac:dyDescent="0.25">
      <c r="A21" s="304" t="s">
        <v>1758</v>
      </c>
      <c r="B21" s="305" t="s">
        <v>1741</v>
      </c>
      <c r="C21" s="306" t="s">
        <v>1759</v>
      </c>
      <c r="D21" s="307" t="s">
        <v>1296</v>
      </c>
      <c r="E21" s="307" t="s">
        <v>1296</v>
      </c>
      <c r="F21" s="307" t="s">
        <v>1296</v>
      </c>
      <c r="G21" s="307">
        <v>200000</v>
      </c>
      <c r="H21" s="307" t="s">
        <v>1296</v>
      </c>
      <c r="I21" s="307" t="s">
        <v>1296</v>
      </c>
      <c r="J21" s="307">
        <v>0</v>
      </c>
      <c r="K21" s="307">
        <f>D21+E21+F21+G21+H21+I21+J21</f>
        <v>200000</v>
      </c>
      <c r="L21" s="308"/>
    </row>
    <row r="22" spans="1:15" s="291" customFormat="1" ht="28.5" x14ac:dyDescent="0.25">
      <c r="A22" s="309"/>
      <c r="B22" s="305" t="s">
        <v>1743</v>
      </c>
      <c r="C22" s="306" t="s">
        <v>10</v>
      </c>
      <c r="D22" s="307" t="s">
        <v>1296</v>
      </c>
      <c r="E22" s="307" t="s">
        <v>1296</v>
      </c>
      <c r="F22" s="307">
        <f>669266.1+16920+50000+33333.79</f>
        <v>769519.89</v>
      </c>
      <c r="G22" s="307">
        <f>620500+325000+10000+59875.54</f>
        <v>1015375.54</v>
      </c>
      <c r="H22" s="307" t="s">
        <v>1296</v>
      </c>
      <c r="I22" s="307" t="s">
        <v>1296</v>
      </c>
      <c r="J22" s="307">
        <v>0</v>
      </c>
      <c r="K22" s="307">
        <f>D22+E22+F22+G22+H22+I22+J22</f>
        <v>1784895.4300000002</v>
      </c>
      <c r="L22" s="308"/>
      <c r="O22" s="291" t="s">
        <v>184</v>
      </c>
    </row>
    <row r="23" spans="1:15" s="291" customFormat="1" ht="44.25" customHeight="1" x14ac:dyDescent="0.2">
      <c r="A23" s="298" t="s">
        <v>1758</v>
      </c>
      <c r="B23" s="311"/>
      <c r="C23" s="312" t="s">
        <v>1760</v>
      </c>
      <c r="D23" s="313">
        <f>SUM(D21:D22)</f>
        <v>0</v>
      </c>
      <c r="E23" s="313">
        <f t="shared" ref="E23:J23" si="3">SUM(E21:E22)</f>
        <v>0</v>
      </c>
      <c r="F23" s="313">
        <f>SUM(F21:F22)</f>
        <v>769519.89</v>
      </c>
      <c r="G23" s="313">
        <f t="shared" si="3"/>
        <v>1215375.54</v>
      </c>
      <c r="H23" s="313">
        <f t="shared" si="3"/>
        <v>0</v>
      </c>
      <c r="I23" s="313">
        <f t="shared" si="3"/>
        <v>0</v>
      </c>
      <c r="J23" s="313">
        <f t="shared" si="3"/>
        <v>0</v>
      </c>
      <c r="K23" s="313">
        <f>D23+E23+F23+G23+H23+I23+J23</f>
        <v>1984895.4300000002</v>
      </c>
      <c r="L23" s="314"/>
    </row>
    <row r="24" spans="1:15" s="291" customFormat="1" x14ac:dyDescent="0.2">
      <c r="C24" s="316"/>
    </row>
    <row r="25" spans="1:15" s="291" customFormat="1" ht="28.5" x14ac:dyDescent="0.2">
      <c r="A25" s="295"/>
      <c r="B25" s="300" t="s">
        <v>1747</v>
      </c>
      <c r="C25" s="301" t="s">
        <v>1761</v>
      </c>
      <c r="D25" s="302" t="s">
        <v>1298</v>
      </c>
      <c r="E25" s="302" t="s">
        <v>1443</v>
      </c>
      <c r="F25" s="302" t="s">
        <v>1445</v>
      </c>
      <c r="G25" s="302" t="s">
        <v>1738</v>
      </c>
      <c r="H25" s="302" t="s">
        <v>1739</v>
      </c>
      <c r="I25" s="302" t="s">
        <v>1740</v>
      </c>
      <c r="J25" s="302" t="s">
        <v>1453</v>
      </c>
      <c r="K25" s="303"/>
      <c r="L25" s="299"/>
    </row>
    <row r="26" spans="1:15" s="291" customFormat="1" ht="28.5" customHeight="1" x14ac:dyDescent="0.25">
      <c r="A26" s="304" t="s">
        <v>1758</v>
      </c>
      <c r="B26" s="305" t="s">
        <v>1741</v>
      </c>
      <c r="C26" s="306" t="s">
        <v>1762</v>
      </c>
      <c r="D26" s="307" t="s">
        <v>1296</v>
      </c>
      <c r="E26" s="307" t="s">
        <v>1296</v>
      </c>
      <c r="F26" s="307" t="s">
        <v>1296</v>
      </c>
      <c r="G26" s="307">
        <v>25000</v>
      </c>
      <c r="H26" s="307" t="s">
        <v>1296</v>
      </c>
      <c r="I26" s="307" t="s">
        <v>1296</v>
      </c>
      <c r="J26" s="307">
        <v>0</v>
      </c>
      <c r="K26" s="307">
        <f>D26+E26+F26+G26+H26+I26+J26</f>
        <v>25000</v>
      </c>
      <c r="L26" s="308"/>
    </row>
    <row r="27" spans="1:15" s="291" customFormat="1" ht="15.75" customHeight="1" x14ac:dyDescent="0.25">
      <c r="A27" s="304"/>
      <c r="B27" s="305" t="s">
        <v>1743</v>
      </c>
      <c r="C27" s="306" t="s">
        <v>481</v>
      </c>
      <c r="D27" s="307" t="s">
        <v>1296</v>
      </c>
      <c r="E27" s="307" t="s">
        <v>1296</v>
      </c>
      <c r="F27" s="307">
        <v>0</v>
      </c>
      <c r="G27" s="307">
        <v>0</v>
      </c>
      <c r="H27" s="307" t="s">
        <v>1296</v>
      </c>
      <c r="I27" s="307" t="s">
        <v>1296</v>
      </c>
      <c r="J27" s="307">
        <v>0</v>
      </c>
      <c r="K27" s="307">
        <f>D27+E27+F27+G27+H27+I27+J27</f>
        <v>0</v>
      </c>
      <c r="L27" s="308"/>
    </row>
    <row r="28" spans="1:15" s="291" customFormat="1" ht="28.5" x14ac:dyDescent="0.2">
      <c r="A28" s="298" t="s">
        <v>1758</v>
      </c>
      <c r="B28" s="311"/>
      <c r="C28" s="312" t="s">
        <v>1763</v>
      </c>
      <c r="D28" s="313">
        <f>SUM(D26:D27)</f>
        <v>0</v>
      </c>
      <c r="E28" s="313">
        <f t="shared" ref="E28:J28" si="4">SUM(E26:E27)</f>
        <v>0</v>
      </c>
      <c r="F28" s="313">
        <f t="shared" si="4"/>
        <v>0</v>
      </c>
      <c r="G28" s="313">
        <f t="shared" si="4"/>
        <v>25000</v>
      </c>
      <c r="H28" s="313">
        <f t="shared" si="4"/>
        <v>0</v>
      </c>
      <c r="I28" s="313">
        <f t="shared" si="4"/>
        <v>0</v>
      </c>
      <c r="J28" s="313">
        <f t="shared" si="4"/>
        <v>0</v>
      </c>
      <c r="K28" s="313">
        <f>D28+E28+F28+G28+H28+I28+J28</f>
        <v>25000</v>
      </c>
      <c r="L28" s="314"/>
    </row>
    <row r="29" spans="1:15" s="291" customFormat="1" x14ac:dyDescent="0.2">
      <c r="C29" s="316"/>
    </row>
    <row r="30" spans="1:15" s="291" customFormat="1" x14ac:dyDescent="0.2">
      <c r="A30" s="295"/>
      <c r="B30" s="300" t="s">
        <v>1754</v>
      </c>
      <c r="C30" s="301" t="s">
        <v>1764</v>
      </c>
      <c r="D30" s="302" t="s">
        <v>1298</v>
      </c>
      <c r="E30" s="302" t="s">
        <v>1443</v>
      </c>
      <c r="F30" s="302" t="s">
        <v>1445</v>
      </c>
      <c r="G30" s="302" t="s">
        <v>1738</v>
      </c>
      <c r="H30" s="302" t="s">
        <v>1739</v>
      </c>
      <c r="I30" s="302" t="s">
        <v>1740</v>
      </c>
      <c r="J30" s="302" t="s">
        <v>1453</v>
      </c>
      <c r="K30" s="303"/>
      <c r="L30" s="299"/>
    </row>
    <row r="31" spans="1:15" s="291" customFormat="1" ht="15" x14ac:dyDescent="0.25">
      <c r="A31" s="304" t="s">
        <v>1732</v>
      </c>
      <c r="B31" s="305" t="s">
        <v>1741</v>
      </c>
      <c r="C31" s="306" t="s">
        <v>1765</v>
      </c>
      <c r="D31" s="307" t="s">
        <v>1296</v>
      </c>
      <c r="E31" s="307" t="s">
        <v>1296</v>
      </c>
      <c r="F31" s="307" t="s">
        <v>1296</v>
      </c>
      <c r="G31" s="307">
        <v>0</v>
      </c>
      <c r="H31" s="307" t="s">
        <v>1296</v>
      </c>
      <c r="I31" s="307" t="s">
        <v>1296</v>
      </c>
      <c r="J31" s="307" t="s">
        <v>1296</v>
      </c>
      <c r="K31" s="307">
        <f>D31+E31+F31+G31+H31+I31+J31</f>
        <v>0</v>
      </c>
      <c r="L31" s="308"/>
    </row>
    <row r="32" spans="1:15" s="291" customFormat="1" ht="15" x14ac:dyDescent="0.2">
      <c r="A32" s="298" t="s">
        <v>1732</v>
      </c>
      <c r="B32" s="311"/>
      <c r="C32" s="312" t="s">
        <v>1766</v>
      </c>
      <c r="D32" s="313">
        <f>SUM(D31)</f>
        <v>0</v>
      </c>
      <c r="E32" s="313">
        <f t="shared" ref="E32:J32" si="5">SUM(E31)</f>
        <v>0</v>
      </c>
      <c r="F32" s="313">
        <f t="shared" si="5"/>
        <v>0</v>
      </c>
      <c r="G32" s="313">
        <f t="shared" si="5"/>
        <v>0</v>
      </c>
      <c r="H32" s="313">
        <f t="shared" si="5"/>
        <v>0</v>
      </c>
      <c r="I32" s="313">
        <f t="shared" si="5"/>
        <v>0</v>
      </c>
      <c r="J32" s="313">
        <f t="shared" si="5"/>
        <v>0</v>
      </c>
      <c r="K32" s="313">
        <f>D32+E32+F32+G32+H32+I32+J32</f>
        <v>0</v>
      </c>
      <c r="L32" s="314"/>
    </row>
    <row r="33" spans="1:13" s="291" customFormat="1" x14ac:dyDescent="0.2">
      <c r="C33" s="316"/>
    </row>
    <row r="34" spans="1:13" s="291" customFormat="1" ht="28.5" x14ac:dyDescent="0.2">
      <c r="A34" s="295"/>
      <c r="B34" s="300" t="s">
        <v>1767</v>
      </c>
      <c r="C34" s="301" t="s">
        <v>1768</v>
      </c>
      <c r="D34" s="302" t="s">
        <v>1298</v>
      </c>
      <c r="E34" s="302" t="s">
        <v>1443</v>
      </c>
      <c r="F34" s="302" t="s">
        <v>1445</v>
      </c>
      <c r="G34" s="302" t="s">
        <v>1738</v>
      </c>
      <c r="H34" s="302" t="s">
        <v>1739</v>
      </c>
      <c r="I34" s="302" t="s">
        <v>1740</v>
      </c>
      <c r="J34" s="302" t="s">
        <v>1453</v>
      </c>
      <c r="K34" s="303"/>
      <c r="L34" s="299"/>
    </row>
    <row r="35" spans="1:13" s="291" customFormat="1" ht="15" x14ac:dyDescent="0.25">
      <c r="A35" s="304" t="s">
        <v>1769</v>
      </c>
      <c r="B35" s="305" t="s">
        <v>1743</v>
      </c>
      <c r="C35" s="306" t="s">
        <v>1770</v>
      </c>
      <c r="D35" s="307" t="s">
        <v>1296</v>
      </c>
      <c r="E35" s="307" t="s">
        <v>1296</v>
      </c>
      <c r="F35" s="307">
        <v>0</v>
      </c>
      <c r="G35" s="307">
        <v>0</v>
      </c>
      <c r="H35" s="307" t="s">
        <v>1296</v>
      </c>
      <c r="I35" s="307" t="s">
        <v>1296</v>
      </c>
      <c r="J35" s="307" t="s">
        <v>1296</v>
      </c>
      <c r="K35" s="307">
        <f>D35+E35+F35+G35+H35+I35+J35</f>
        <v>0</v>
      </c>
      <c r="L35" s="308"/>
    </row>
    <row r="36" spans="1:13" s="291" customFormat="1" ht="15" x14ac:dyDescent="0.25">
      <c r="A36" s="309"/>
      <c r="B36" s="305" t="s">
        <v>1744</v>
      </c>
      <c r="C36" s="306" t="s">
        <v>150</v>
      </c>
      <c r="D36" s="307" t="s">
        <v>1296</v>
      </c>
      <c r="E36" s="307" t="s">
        <v>1296</v>
      </c>
      <c r="F36" s="307">
        <f>3400+10000</f>
        <v>13400</v>
      </c>
      <c r="G36" s="307">
        <v>0</v>
      </c>
      <c r="H36" s="307" t="s">
        <v>1296</v>
      </c>
      <c r="I36" s="307" t="s">
        <v>1296</v>
      </c>
      <c r="J36" s="307" t="s">
        <v>1296</v>
      </c>
      <c r="K36" s="307">
        <f>D36+E36+F36+G36+H36+I36+J36</f>
        <v>13400</v>
      </c>
      <c r="L36" s="308"/>
    </row>
    <row r="37" spans="1:13" s="291" customFormat="1" ht="42.75" customHeight="1" x14ac:dyDescent="0.2">
      <c r="A37" s="298" t="s">
        <v>1769</v>
      </c>
      <c r="B37" s="311"/>
      <c r="C37" s="312" t="s">
        <v>1771</v>
      </c>
      <c r="D37" s="313">
        <f>SUM(D35:D36)</f>
        <v>0</v>
      </c>
      <c r="E37" s="313">
        <f t="shared" ref="E37:J37" si="6">SUM(E35:E36)</f>
        <v>0</v>
      </c>
      <c r="F37" s="313">
        <f t="shared" si="6"/>
        <v>13400</v>
      </c>
      <c r="G37" s="313">
        <f t="shared" si="6"/>
        <v>0</v>
      </c>
      <c r="H37" s="313">
        <f t="shared" si="6"/>
        <v>0</v>
      </c>
      <c r="I37" s="313">
        <f t="shared" si="6"/>
        <v>0</v>
      </c>
      <c r="J37" s="313">
        <f t="shared" si="6"/>
        <v>0</v>
      </c>
      <c r="K37" s="313">
        <f>D37+E37+F37+G37+H37+I37+J37</f>
        <v>13400</v>
      </c>
      <c r="L37" s="314"/>
    </row>
    <row r="38" spans="1:13" s="291" customFormat="1" x14ac:dyDescent="0.2">
      <c r="C38" s="316"/>
    </row>
    <row r="39" spans="1:13" s="291" customFormat="1" x14ac:dyDescent="0.2">
      <c r="A39" s="295"/>
      <c r="B39" s="300" t="s">
        <v>1750</v>
      </c>
      <c r="C39" s="301" t="s">
        <v>1772</v>
      </c>
      <c r="D39" s="302" t="s">
        <v>1298</v>
      </c>
      <c r="E39" s="302" t="s">
        <v>1443</v>
      </c>
      <c r="F39" s="302" t="s">
        <v>1445</v>
      </c>
      <c r="G39" s="302" t="s">
        <v>1738</v>
      </c>
      <c r="H39" s="302" t="s">
        <v>1739</v>
      </c>
      <c r="I39" s="302" t="s">
        <v>1740</v>
      </c>
      <c r="J39" s="302" t="s">
        <v>1453</v>
      </c>
      <c r="K39" s="303"/>
      <c r="L39" s="299"/>
    </row>
    <row r="40" spans="1:13" s="291" customFormat="1" ht="15" x14ac:dyDescent="0.25">
      <c r="A40" s="304" t="s">
        <v>1773</v>
      </c>
      <c r="B40" s="305" t="s">
        <v>1743</v>
      </c>
      <c r="C40" s="306" t="s">
        <v>1774</v>
      </c>
      <c r="D40" s="307" t="s">
        <v>1296</v>
      </c>
      <c r="E40" s="307" t="s">
        <v>1296</v>
      </c>
      <c r="F40" s="307" t="s">
        <v>1296</v>
      </c>
      <c r="G40" s="307">
        <v>0</v>
      </c>
      <c r="H40" s="307" t="s">
        <v>1296</v>
      </c>
      <c r="I40" s="307" t="s">
        <v>1296</v>
      </c>
      <c r="J40" s="307" t="s">
        <v>1296</v>
      </c>
      <c r="K40" s="307">
        <f>D40+E40+F40+G40+H40+I40+J40</f>
        <v>0</v>
      </c>
      <c r="L40" s="308"/>
    </row>
    <row r="41" spans="1:13" s="291" customFormat="1" ht="15" x14ac:dyDescent="0.2">
      <c r="A41" s="298" t="s">
        <v>1773</v>
      </c>
      <c r="B41" s="311"/>
      <c r="C41" s="312" t="s">
        <v>1775</v>
      </c>
      <c r="D41" s="313">
        <f>SUM(D40)</f>
        <v>0</v>
      </c>
      <c r="E41" s="313">
        <f t="shared" ref="E41:J41" si="7">SUM(E40)</f>
        <v>0</v>
      </c>
      <c r="F41" s="313">
        <f t="shared" si="7"/>
        <v>0</v>
      </c>
      <c r="G41" s="313">
        <f t="shared" si="7"/>
        <v>0</v>
      </c>
      <c r="H41" s="313">
        <f t="shared" si="7"/>
        <v>0</v>
      </c>
      <c r="I41" s="313">
        <f t="shared" si="7"/>
        <v>0</v>
      </c>
      <c r="J41" s="313">
        <f t="shared" si="7"/>
        <v>0</v>
      </c>
      <c r="K41" s="313">
        <f>D41+E41+F41+G41+H41+I41+J41</f>
        <v>0</v>
      </c>
      <c r="L41" s="314"/>
    </row>
    <row r="42" spans="1:13" s="291" customFormat="1" x14ac:dyDescent="0.2">
      <c r="C42" s="316"/>
    </row>
    <row r="43" spans="1:13" s="291" customFormat="1" ht="28.5" x14ac:dyDescent="0.2">
      <c r="A43" s="295"/>
      <c r="B43" s="300" t="s">
        <v>1776</v>
      </c>
      <c r="C43" s="301" t="s">
        <v>1777</v>
      </c>
      <c r="D43" s="302" t="s">
        <v>1298</v>
      </c>
      <c r="E43" s="302" t="s">
        <v>1443</v>
      </c>
      <c r="F43" s="302" t="s">
        <v>1445</v>
      </c>
      <c r="G43" s="302" t="s">
        <v>1738</v>
      </c>
      <c r="H43" s="302" t="s">
        <v>1739</v>
      </c>
      <c r="I43" s="302" t="s">
        <v>1740</v>
      </c>
      <c r="J43" s="302" t="s">
        <v>1453</v>
      </c>
      <c r="K43" s="303"/>
      <c r="L43" s="299"/>
    </row>
    <row r="44" spans="1:13" s="291" customFormat="1" ht="31.5" customHeight="1" x14ac:dyDescent="0.2">
      <c r="A44" s="295"/>
      <c r="B44" s="305" t="s">
        <v>1748</v>
      </c>
      <c r="C44" s="306" t="s">
        <v>1778</v>
      </c>
      <c r="D44" s="307" t="s">
        <v>1296</v>
      </c>
      <c r="E44" s="307" t="s">
        <v>1296</v>
      </c>
      <c r="F44" s="307" t="s">
        <v>1296</v>
      </c>
      <c r="G44" s="307">
        <v>0</v>
      </c>
      <c r="H44" s="307" t="s">
        <v>1296</v>
      </c>
      <c r="I44" s="307" t="s">
        <v>1296</v>
      </c>
      <c r="J44" s="307" t="s">
        <v>1296</v>
      </c>
      <c r="K44" s="307">
        <f>D44+E44+F44+G44+H44+I44+J44</f>
        <v>0</v>
      </c>
      <c r="L44" s="308"/>
    </row>
    <row r="45" spans="1:13" s="291" customFormat="1" ht="28.5" x14ac:dyDescent="0.45">
      <c r="A45" s="304" t="s">
        <v>1779</v>
      </c>
      <c r="B45" s="305" t="s">
        <v>1749</v>
      </c>
      <c r="C45" s="306" t="s">
        <v>1780</v>
      </c>
      <c r="D45" s="307" t="s">
        <v>1296</v>
      </c>
      <c r="E45" s="307" t="s">
        <v>1296</v>
      </c>
      <c r="F45" s="307" t="s">
        <v>1296</v>
      </c>
      <c r="G45" s="307">
        <v>12200</v>
      </c>
      <c r="H45" s="307" t="s">
        <v>1296</v>
      </c>
      <c r="I45" s="307" t="s">
        <v>1296</v>
      </c>
      <c r="J45" s="307" t="s">
        <v>1296</v>
      </c>
      <c r="K45" s="307">
        <f>D45+E45+F45+G45+H45+I45+J45</f>
        <v>12200</v>
      </c>
      <c r="L45" s="308"/>
      <c r="M45" s="317" t="s">
        <v>184</v>
      </c>
    </row>
    <row r="46" spans="1:13" s="291" customFormat="1" ht="28.5" x14ac:dyDescent="0.2">
      <c r="A46" s="298" t="s">
        <v>1779</v>
      </c>
      <c r="B46" s="311"/>
      <c r="C46" s="312" t="s">
        <v>1781</v>
      </c>
      <c r="D46" s="313">
        <f>SUM(D44:D45)</f>
        <v>0</v>
      </c>
      <c r="E46" s="313">
        <f t="shared" ref="E46:J46" si="8">SUM(E44:E45)</f>
        <v>0</v>
      </c>
      <c r="F46" s="313">
        <f t="shared" si="8"/>
        <v>0</v>
      </c>
      <c r="G46" s="313">
        <f t="shared" si="8"/>
        <v>12200</v>
      </c>
      <c r="H46" s="313">
        <f t="shared" si="8"/>
        <v>0</v>
      </c>
      <c r="I46" s="313">
        <f t="shared" si="8"/>
        <v>0</v>
      </c>
      <c r="J46" s="313">
        <f t="shared" si="8"/>
        <v>0</v>
      </c>
      <c r="K46" s="313">
        <f>D46+E46+F46+G46+H46+I46+J46</f>
        <v>12200</v>
      </c>
      <c r="L46" s="314"/>
      <c r="M46" s="291" t="s">
        <v>184</v>
      </c>
    </row>
    <row r="47" spans="1:13" s="291" customFormat="1" x14ac:dyDescent="0.2">
      <c r="C47" s="316"/>
    </row>
    <row r="48" spans="1:13" s="291" customFormat="1" ht="28.5" x14ac:dyDescent="0.2">
      <c r="A48" s="295"/>
      <c r="B48" s="300" t="s">
        <v>1782</v>
      </c>
      <c r="C48" s="301" t="s">
        <v>1783</v>
      </c>
      <c r="D48" s="302" t="s">
        <v>1298</v>
      </c>
      <c r="E48" s="302" t="s">
        <v>1443</v>
      </c>
      <c r="F48" s="302" t="s">
        <v>1445</v>
      </c>
      <c r="G48" s="302" t="s">
        <v>1738</v>
      </c>
      <c r="H48" s="302" t="s">
        <v>1739</v>
      </c>
      <c r="I48" s="302" t="s">
        <v>1740</v>
      </c>
      <c r="J48" s="302" t="s">
        <v>1453</v>
      </c>
      <c r="K48" s="303"/>
      <c r="L48" s="299"/>
    </row>
    <row r="49" spans="1:14" s="291" customFormat="1" x14ac:dyDescent="0.2">
      <c r="A49" s="295"/>
      <c r="B49" s="305" t="s">
        <v>1741</v>
      </c>
      <c r="C49" s="306" t="s">
        <v>1784</v>
      </c>
      <c r="D49" s="307" t="s">
        <v>1296</v>
      </c>
      <c r="E49" s="307" t="s">
        <v>1296</v>
      </c>
      <c r="F49" s="307" t="s">
        <v>1296</v>
      </c>
      <c r="G49" s="307">
        <v>50000</v>
      </c>
      <c r="H49" s="307" t="s">
        <v>1296</v>
      </c>
      <c r="I49" s="307" t="s">
        <v>1296</v>
      </c>
      <c r="J49" s="307" t="s">
        <v>1296</v>
      </c>
      <c r="K49" s="307">
        <f>D49+E49+F49+G49+H49+I49+J49</f>
        <v>50000</v>
      </c>
      <c r="L49" s="299"/>
    </row>
    <row r="50" spans="1:14" s="291" customFormat="1" ht="28.5" x14ac:dyDescent="0.25">
      <c r="A50" s="304" t="s">
        <v>1785</v>
      </c>
      <c r="B50" s="305" t="s">
        <v>1743</v>
      </c>
      <c r="C50" s="306" t="s">
        <v>1786</v>
      </c>
      <c r="D50" s="307" t="s">
        <v>1296</v>
      </c>
      <c r="E50" s="307" t="s">
        <v>1296</v>
      </c>
      <c r="F50" s="307" t="s">
        <v>1296</v>
      </c>
      <c r="G50" s="307">
        <v>0</v>
      </c>
      <c r="H50" s="307" t="s">
        <v>1296</v>
      </c>
      <c r="I50" s="307" t="s">
        <v>1296</v>
      </c>
      <c r="J50" s="307" t="s">
        <v>1296</v>
      </c>
      <c r="K50" s="307">
        <f>D50+E50+F50+G50+H50+I50+J50</f>
        <v>0</v>
      </c>
      <c r="L50" s="308"/>
    </row>
    <row r="51" spans="1:14" s="291" customFormat="1" ht="15" x14ac:dyDescent="0.25">
      <c r="A51" s="309"/>
      <c r="B51" s="305" t="s">
        <v>1744</v>
      </c>
      <c r="C51" s="306" t="s">
        <v>857</v>
      </c>
      <c r="D51" s="307" t="s">
        <v>1296</v>
      </c>
      <c r="E51" s="307" t="s">
        <v>1296</v>
      </c>
      <c r="F51" s="318">
        <f>31720+8280</f>
        <v>40000</v>
      </c>
      <c r="G51" s="318">
        <f>118280-8280</f>
        <v>110000</v>
      </c>
      <c r="H51" s="307" t="s">
        <v>1296</v>
      </c>
      <c r="I51" s="307" t="s">
        <v>1296</v>
      </c>
      <c r="J51" s="307" t="s">
        <v>1296</v>
      </c>
      <c r="K51" s="307">
        <f>D51+E51+F51+G51+H51+I51+J51</f>
        <v>150000</v>
      </c>
      <c r="L51" s="308"/>
    </row>
    <row r="52" spans="1:14" s="291" customFormat="1" ht="28.5" x14ac:dyDescent="0.2">
      <c r="A52" s="298" t="s">
        <v>1785</v>
      </c>
      <c r="B52" s="311"/>
      <c r="C52" s="312" t="s">
        <v>1787</v>
      </c>
      <c r="D52" s="313">
        <f>SUM(D49:D51)</f>
        <v>0</v>
      </c>
      <c r="E52" s="313">
        <f t="shared" ref="E52:K52" si="9">SUM(E49:E51)</f>
        <v>0</v>
      </c>
      <c r="F52" s="313">
        <f t="shared" si="9"/>
        <v>40000</v>
      </c>
      <c r="G52" s="313">
        <f t="shared" si="9"/>
        <v>160000</v>
      </c>
      <c r="H52" s="313">
        <f t="shared" si="9"/>
        <v>0</v>
      </c>
      <c r="I52" s="313">
        <f t="shared" si="9"/>
        <v>0</v>
      </c>
      <c r="J52" s="313">
        <f t="shared" si="9"/>
        <v>0</v>
      </c>
      <c r="K52" s="313">
        <f t="shared" si="9"/>
        <v>200000</v>
      </c>
      <c r="L52" s="314"/>
    </row>
    <row r="53" spans="1:14" s="291" customFormat="1" ht="15" x14ac:dyDescent="0.2">
      <c r="A53" s="298"/>
      <c r="B53" s="319"/>
      <c r="C53" s="320"/>
      <c r="D53" s="314"/>
      <c r="E53" s="314"/>
      <c r="F53" s="314"/>
      <c r="G53" s="314"/>
      <c r="H53" s="314"/>
      <c r="I53" s="314"/>
      <c r="J53" s="314"/>
      <c r="K53" s="314"/>
      <c r="L53" s="314"/>
    </row>
    <row r="54" spans="1:14" s="291" customFormat="1" ht="28.5" x14ac:dyDescent="0.2">
      <c r="A54" s="298"/>
      <c r="B54" s="300" t="s">
        <v>1788</v>
      </c>
      <c r="C54" s="301" t="s">
        <v>1789</v>
      </c>
      <c r="D54" s="302" t="s">
        <v>1298</v>
      </c>
      <c r="E54" s="302" t="s">
        <v>1443</v>
      </c>
      <c r="F54" s="302" t="s">
        <v>1445</v>
      </c>
      <c r="G54" s="302" t="s">
        <v>1738</v>
      </c>
      <c r="H54" s="302" t="s">
        <v>1739</v>
      </c>
      <c r="I54" s="302" t="s">
        <v>1740</v>
      </c>
      <c r="J54" s="302" t="s">
        <v>1453</v>
      </c>
      <c r="K54" s="303"/>
      <c r="L54" s="299"/>
    </row>
    <row r="55" spans="1:14" s="291" customFormat="1" x14ac:dyDescent="0.2">
      <c r="A55" s="298"/>
      <c r="B55" s="305" t="s">
        <v>1743</v>
      </c>
      <c r="C55" s="306" t="s">
        <v>1790</v>
      </c>
      <c r="D55" s="307" t="s">
        <v>1296</v>
      </c>
      <c r="E55" s="307" t="s">
        <v>1296</v>
      </c>
      <c r="F55" s="307" t="s">
        <v>1296</v>
      </c>
      <c r="G55" s="307">
        <v>100000</v>
      </c>
      <c r="H55" s="307" t="s">
        <v>1296</v>
      </c>
      <c r="I55" s="307" t="s">
        <v>1296</v>
      </c>
      <c r="J55" s="307" t="s">
        <v>1296</v>
      </c>
      <c r="K55" s="307">
        <f>D55+E55+F55+G55+H55+I55+J55</f>
        <v>100000</v>
      </c>
      <c r="L55" s="308"/>
    </row>
    <row r="56" spans="1:14" s="291" customFormat="1" ht="28.5" x14ac:dyDescent="0.2">
      <c r="A56" s="298"/>
      <c r="B56" s="311"/>
      <c r="C56" s="312" t="s">
        <v>1791</v>
      </c>
      <c r="D56" s="313">
        <f t="shared" ref="D56:J56" si="10">SUM(D54:D55)</f>
        <v>0</v>
      </c>
      <c r="E56" s="313">
        <f t="shared" si="10"/>
        <v>0</v>
      </c>
      <c r="F56" s="313">
        <f t="shared" si="10"/>
        <v>0</v>
      </c>
      <c r="G56" s="313">
        <f t="shared" si="10"/>
        <v>100000</v>
      </c>
      <c r="H56" s="313">
        <f t="shared" si="10"/>
        <v>0</v>
      </c>
      <c r="I56" s="313">
        <f t="shared" si="10"/>
        <v>0</v>
      </c>
      <c r="J56" s="313">
        <f t="shared" si="10"/>
        <v>0</v>
      </c>
      <c r="K56" s="313">
        <f>D56+E56+F56+G56+H56+I56+J56</f>
        <v>100000</v>
      </c>
      <c r="L56" s="314"/>
    </row>
    <row r="57" spans="1:14" s="291" customFormat="1" ht="15" x14ac:dyDescent="0.2">
      <c r="A57" s="298"/>
      <c r="B57" s="319"/>
      <c r="C57" s="320"/>
      <c r="D57" s="314"/>
      <c r="E57" s="314"/>
      <c r="F57" s="314"/>
      <c r="G57" s="314"/>
      <c r="H57" s="314"/>
      <c r="I57" s="314"/>
      <c r="J57" s="314"/>
      <c r="K57" s="314"/>
      <c r="L57" s="314"/>
    </row>
    <row r="58" spans="1:14" s="291" customFormat="1" ht="28.5" x14ac:dyDescent="0.2">
      <c r="A58" s="295"/>
      <c r="B58" s="300" t="s">
        <v>1792</v>
      </c>
      <c r="C58" s="301" t="s">
        <v>1793</v>
      </c>
      <c r="D58" s="302" t="s">
        <v>1298</v>
      </c>
      <c r="E58" s="302" t="s">
        <v>1443</v>
      </c>
      <c r="F58" s="302" t="s">
        <v>1445</v>
      </c>
      <c r="G58" s="302" t="s">
        <v>1738</v>
      </c>
      <c r="H58" s="302" t="s">
        <v>1739</v>
      </c>
      <c r="I58" s="302" t="s">
        <v>1740</v>
      </c>
      <c r="J58" s="302" t="s">
        <v>1453</v>
      </c>
      <c r="K58" s="303"/>
      <c r="L58" s="299"/>
    </row>
    <row r="59" spans="1:14" s="291" customFormat="1" ht="42.75" x14ac:dyDescent="0.25">
      <c r="A59" s="304" t="s">
        <v>1794</v>
      </c>
      <c r="B59" s="305" t="s">
        <v>1743</v>
      </c>
      <c r="C59" s="306" t="s">
        <v>1795</v>
      </c>
      <c r="D59" s="307" t="s">
        <v>1296</v>
      </c>
      <c r="E59" s="307" t="s">
        <v>1296</v>
      </c>
      <c r="F59" s="307" t="s">
        <v>1296</v>
      </c>
      <c r="G59" s="307">
        <v>62000</v>
      </c>
      <c r="H59" s="307" t="s">
        <v>1296</v>
      </c>
      <c r="I59" s="307" t="s">
        <v>1296</v>
      </c>
      <c r="J59" s="307" t="s">
        <v>1296</v>
      </c>
      <c r="K59" s="307">
        <f>D59+E59+F59+G59+H59+I59+J59</f>
        <v>62000</v>
      </c>
      <c r="L59" s="308"/>
    </row>
    <row r="60" spans="1:14" s="291" customFormat="1" ht="28.5" x14ac:dyDescent="0.2">
      <c r="A60" s="298" t="s">
        <v>1794</v>
      </c>
      <c r="B60" s="311"/>
      <c r="C60" s="312" t="s">
        <v>1796</v>
      </c>
      <c r="D60" s="313">
        <f t="shared" ref="D60:J60" si="11">SUM(D58:D59)</f>
        <v>0</v>
      </c>
      <c r="E60" s="313">
        <f t="shared" si="11"/>
        <v>0</v>
      </c>
      <c r="F60" s="313">
        <f t="shared" si="11"/>
        <v>0</v>
      </c>
      <c r="G60" s="313">
        <f t="shared" si="11"/>
        <v>62000</v>
      </c>
      <c r="H60" s="313">
        <f t="shared" si="11"/>
        <v>0</v>
      </c>
      <c r="I60" s="313">
        <f t="shared" si="11"/>
        <v>0</v>
      </c>
      <c r="J60" s="313">
        <f t="shared" si="11"/>
        <v>0</v>
      </c>
      <c r="K60" s="313">
        <f>D60+E60+F60+G60+H60+I60+J60</f>
        <v>62000</v>
      </c>
      <c r="L60" s="314"/>
    </row>
    <row r="61" spans="1:14" s="291" customFormat="1" x14ac:dyDescent="0.2">
      <c r="C61" s="316"/>
    </row>
    <row r="62" spans="1:14" s="291" customFormat="1" x14ac:dyDescent="0.2">
      <c r="A62" s="295"/>
      <c r="B62" s="300" t="s">
        <v>1797</v>
      </c>
      <c r="C62" s="301" t="s">
        <v>1798</v>
      </c>
      <c r="D62" s="302" t="s">
        <v>1298</v>
      </c>
      <c r="E62" s="302" t="s">
        <v>1443</v>
      </c>
      <c r="F62" s="302" t="s">
        <v>1445</v>
      </c>
      <c r="G62" s="302" t="s">
        <v>1738</v>
      </c>
      <c r="H62" s="302" t="s">
        <v>1739</v>
      </c>
      <c r="I62" s="302" t="s">
        <v>1740</v>
      </c>
      <c r="J62" s="302" t="s">
        <v>1453</v>
      </c>
      <c r="K62" s="303"/>
      <c r="L62" s="299"/>
    </row>
    <row r="63" spans="1:14" s="291" customFormat="1" ht="15" x14ac:dyDescent="0.25">
      <c r="A63" s="304" t="s">
        <v>1799</v>
      </c>
      <c r="B63" s="305" t="s">
        <v>1741</v>
      </c>
      <c r="C63" s="306" t="s">
        <v>1800</v>
      </c>
      <c r="D63" s="307" t="s">
        <v>1296</v>
      </c>
      <c r="E63" s="307" t="s">
        <v>1296</v>
      </c>
      <c r="F63" s="307" t="s">
        <v>1296</v>
      </c>
      <c r="G63" s="307" t="s">
        <v>1296</v>
      </c>
      <c r="H63" s="307" t="s">
        <v>1296</v>
      </c>
      <c r="I63" s="307" t="s">
        <v>1296</v>
      </c>
      <c r="J63" s="307">
        <v>80000</v>
      </c>
      <c r="K63" s="307">
        <f>D63+E63+F63+G63+H63+I63+J63</f>
        <v>80000</v>
      </c>
      <c r="L63" s="308"/>
      <c r="M63" s="291" t="s">
        <v>184</v>
      </c>
      <c r="N63" s="310" t="s">
        <v>184</v>
      </c>
    </row>
    <row r="64" spans="1:14" s="291" customFormat="1" ht="15" x14ac:dyDescent="0.25">
      <c r="A64" s="309"/>
      <c r="B64" s="305" t="s">
        <v>1743</v>
      </c>
      <c r="C64" s="306" t="s">
        <v>1801</v>
      </c>
      <c r="D64" s="307" t="s">
        <v>1296</v>
      </c>
      <c r="E64" s="307" t="s">
        <v>1296</v>
      </c>
      <c r="F64" s="307" t="s">
        <v>1296</v>
      </c>
      <c r="G64" s="307" t="s">
        <v>1296</v>
      </c>
      <c r="H64" s="307" t="s">
        <v>1296</v>
      </c>
      <c r="I64" s="307" t="s">
        <v>1296</v>
      </c>
      <c r="J64" s="307">
        <v>0</v>
      </c>
      <c r="K64" s="307">
        <f>D64+E64+F64+G64+H64+I64+J64</f>
        <v>0</v>
      </c>
      <c r="L64" s="308"/>
    </row>
    <row r="65" spans="1:14" s="291" customFormat="1" ht="15" x14ac:dyDescent="0.25">
      <c r="A65" s="309"/>
      <c r="B65" s="305" t="s">
        <v>1744</v>
      </c>
      <c r="C65" s="306" t="s">
        <v>1802</v>
      </c>
      <c r="D65" s="307" t="s">
        <v>1296</v>
      </c>
      <c r="E65" s="307" t="s">
        <v>1296</v>
      </c>
      <c r="F65" s="307" t="s">
        <v>1296</v>
      </c>
      <c r="G65" s="307" t="s">
        <v>1296</v>
      </c>
      <c r="H65" s="307" t="s">
        <v>1296</v>
      </c>
      <c r="I65" s="307" t="s">
        <v>1296</v>
      </c>
      <c r="J65" s="307">
        <f>3815174.13-650000</f>
        <v>3165174.13</v>
      </c>
      <c r="K65" s="307">
        <f>D65+E65+F65+G65+H65+I65+J65</f>
        <v>3165174.13</v>
      </c>
      <c r="L65" s="308"/>
      <c r="M65" s="291" t="s">
        <v>184</v>
      </c>
      <c r="N65" s="310" t="s">
        <v>184</v>
      </c>
    </row>
    <row r="66" spans="1:14" s="291" customFormat="1" ht="28.5" x14ac:dyDescent="0.2">
      <c r="A66" s="298" t="s">
        <v>1799</v>
      </c>
      <c r="B66" s="311"/>
      <c r="C66" s="312" t="s">
        <v>1803</v>
      </c>
      <c r="D66" s="313">
        <f t="shared" ref="D66:J66" si="12">SUM(D63:D65)</f>
        <v>0</v>
      </c>
      <c r="E66" s="313">
        <f t="shared" si="12"/>
        <v>0</v>
      </c>
      <c r="F66" s="313">
        <f t="shared" si="12"/>
        <v>0</v>
      </c>
      <c r="G66" s="313">
        <f t="shared" si="12"/>
        <v>0</v>
      </c>
      <c r="H66" s="313">
        <f t="shared" si="12"/>
        <v>0</v>
      </c>
      <c r="I66" s="313">
        <f t="shared" si="12"/>
        <v>0</v>
      </c>
      <c r="J66" s="313">
        <f t="shared" si="12"/>
        <v>3245174.13</v>
      </c>
      <c r="K66" s="313">
        <f>D66+E66+F66+G66+H66+I66+J66</f>
        <v>3245174.13</v>
      </c>
      <c r="L66" s="314"/>
    </row>
    <row r="67" spans="1:14" s="291" customFormat="1" x14ac:dyDescent="0.2">
      <c r="C67" s="316"/>
    </row>
    <row r="68" spans="1:14" s="291" customFormat="1" ht="15" x14ac:dyDescent="0.2">
      <c r="A68" s="319"/>
      <c r="B68" s="321"/>
      <c r="C68" s="322"/>
      <c r="D68" s="323"/>
      <c r="E68" s="323"/>
      <c r="F68" s="323"/>
      <c r="G68" s="323"/>
      <c r="H68" s="323"/>
      <c r="I68" s="323"/>
      <c r="J68" s="323"/>
      <c r="K68" s="323"/>
      <c r="L68" s="323"/>
    </row>
    <row r="69" spans="1:14" s="291" customFormat="1" ht="20.25" customHeight="1" x14ac:dyDescent="0.2">
      <c r="A69" s="319"/>
      <c r="B69" s="788" t="s">
        <v>1804</v>
      </c>
      <c r="C69" s="788"/>
      <c r="D69" s="324">
        <f>D66+D60+D52+D46+D41+D37+D32+D23+D14+D28+D56+D18</f>
        <v>244218.57</v>
      </c>
      <c r="E69" s="324">
        <f t="shared" ref="E69:K69" si="13">E66+E60+E52+E46+E41+E37+E32+E23+E14+E28+E56+E18</f>
        <v>1182784.73</v>
      </c>
      <c r="F69" s="324">
        <f t="shared" si="13"/>
        <v>18574857.16</v>
      </c>
      <c r="G69" s="324">
        <f t="shared" si="13"/>
        <v>3687288.1</v>
      </c>
      <c r="H69" s="324">
        <f t="shared" si="13"/>
        <v>500</v>
      </c>
      <c r="I69" s="324">
        <f t="shared" si="13"/>
        <v>87800.25</v>
      </c>
      <c r="J69" s="324">
        <f t="shared" si="13"/>
        <v>3339229.63</v>
      </c>
      <c r="K69" s="324">
        <f t="shared" si="13"/>
        <v>27116678.439999998</v>
      </c>
      <c r="L69" s="314"/>
    </row>
    <row r="71" spans="1:14" x14ac:dyDescent="0.2">
      <c r="D71" s="326"/>
      <c r="E71" s="326" t="s">
        <v>184</v>
      </c>
      <c r="F71" s="326" t="s">
        <v>184</v>
      </c>
      <c r="G71" s="326"/>
      <c r="H71" s="326"/>
      <c r="I71" s="326"/>
      <c r="J71" s="326"/>
      <c r="K71" s="326"/>
      <c r="L71" s="326"/>
      <c r="M71" s="326"/>
    </row>
    <row r="72" spans="1:14" x14ac:dyDescent="0.2">
      <c r="D72" s="326"/>
      <c r="E72" s="326"/>
      <c r="F72" s="326"/>
      <c r="G72" s="326"/>
      <c r="H72" s="326"/>
      <c r="I72" s="326"/>
      <c r="J72" s="326"/>
      <c r="K72" s="326"/>
      <c r="L72" s="326"/>
    </row>
    <row r="73" spans="1:14" x14ac:dyDescent="0.2">
      <c r="K73" s="327" t="s">
        <v>184</v>
      </c>
    </row>
    <row r="74" spans="1:14" x14ac:dyDescent="0.2">
      <c r="K74" s="327" t="s">
        <v>184</v>
      </c>
    </row>
    <row r="75" spans="1:14" x14ac:dyDescent="0.2">
      <c r="K75" s="325" t="s">
        <v>184</v>
      </c>
    </row>
    <row r="77" spans="1:14" x14ac:dyDescent="0.2">
      <c r="F77" s="325" t="s">
        <v>184</v>
      </c>
    </row>
  </sheetData>
  <mergeCells count="3">
    <mergeCell ref="A1:K1"/>
    <mergeCell ref="B2:C3"/>
    <mergeCell ref="B69:C69"/>
  </mergeCells>
  <printOptions horizontalCentered="1"/>
  <pageMargins left="0.78740157480314965" right="0.78740157480314965" top="0.98425196850393704" bottom="0.98425196850393704" header="0.51181102362204722" footer="0.51181102362204722"/>
  <pageSetup paperSize="9" scale="47" fitToWidth="2" fitToHeight="2" orientation="landscape" r:id="rId1"/>
  <headerFooter alignWithMargins="0"/>
  <rowBreaks count="1" manualBreakCount="1">
    <brk id="41" max="1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71"/>
  <sheetViews>
    <sheetView view="pageBreakPreview" topLeftCell="B1" zoomScale="90" zoomScaleNormal="70" zoomScaleSheetLayoutView="90" workbookViewId="0">
      <pane ySplit="3" topLeftCell="A64" activePane="bottomLeft" state="frozen"/>
      <selection activeCell="F17" sqref="F17"/>
      <selection pane="bottomLeft" activeCell="B73" sqref="A73:IV76"/>
    </sheetView>
  </sheetViews>
  <sheetFormatPr defaultRowHeight="14.25" x14ac:dyDescent="0.2"/>
  <cols>
    <col min="1" max="1" width="5.5703125" style="325" customWidth="1"/>
    <col min="2" max="2" width="14.140625" style="325" customWidth="1"/>
    <col min="3" max="3" width="48.140625" style="326" customWidth="1"/>
    <col min="4" max="4" width="15.7109375" style="325" customWidth="1"/>
    <col min="5" max="5" width="18.85546875" style="325" customWidth="1"/>
    <col min="6" max="6" width="20.28515625" style="325" customWidth="1"/>
    <col min="7" max="7" width="19.28515625" style="325" customWidth="1"/>
    <col min="8" max="10" width="15.85546875" style="325" customWidth="1"/>
    <col min="11" max="11" width="21.140625" style="325" customWidth="1"/>
    <col min="12" max="12" width="30.28515625" style="335" customWidth="1"/>
    <col min="13" max="16384" width="9.140625" style="335"/>
  </cols>
  <sheetData>
    <row r="1" spans="1:12" s="291" customFormat="1" ht="45" customHeight="1" x14ac:dyDescent="0.2">
      <c r="A1" s="786" t="s">
        <v>1805</v>
      </c>
      <c r="B1" s="786"/>
      <c r="C1" s="786"/>
      <c r="D1" s="786"/>
      <c r="E1" s="786"/>
      <c r="F1" s="786"/>
      <c r="G1" s="786"/>
      <c r="H1" s="786"/>
      <c r="I1" s="786"/>
      <c r="J1" s="786"/>
      <c r="K1" s="786"/>
      <c r="L1" s="290"/>
    </row>
    <row r="2" spans="1:12" s="291" customFormat="1" ht="60" x14ac:dyDescent="0.2">
      <c r="B2" s="787" t="s">
        <v>1737</v>
      </c>
      <c r="C2" s="787"/>
      <c r="D2" s="292" t="s">
        <v>160</v>
      </c>
      <c r="E2" s="292" t="s">
        <v>92</v>
      </c>
      <c r="F2" s="292" t="s">
        <v>12</v>
      </c>
      <c r="G2" s="292" t="s">
        <v>53</v>
      </c>
      <c r="H2" s="292" t="s">
        <v>1701</v>
      </c>
      <c r="I2" s="292" t="s">
        <v>48</v>
      </c>
      <c r="J2" s="292" t="s">
        <v>116</v>
      </c>
      <c r="K2" s="293" t="s">
        <v>1619</v>
      </c>
    </row>
    <row r="3" spans="1:12" s="291" customFormat="1" ht="15" x14ac:dyDescent="0.2">
      <c r="B3" s="787"/>
      <c r="C3" s="787"/>
      <c r="D3" s="293" t="s">
        <v>1298</v>
      </c>
      <c r="E3" s="293" t="s">
        <v>1443</v>
      </c>
      <c r="F3" s="293" t="s">
        <v>1445</v>
      </c>
      <c r="G3" s="293" t="s">
        <v>1738</v>
      </c>
      <c r="H3" s="293" t="s">
        <v>1739</v>
      </c>
      <c r="I3" s="293" t="s">
        <v>1740</v>
      </c>
      <c r="J3" s="293" t="s">
        <v>1453</v>
      </c>
      <c r="K3" s="293" t="s">
        <v>1704</v>
      </c>
    </row>
    <row r="4" spans="1:12" s="291" customFormat="1" x14ac:dyDescent="0.2">
      <c r="A4" s="295"/>
      <c r="B4" s="296"/>
      <c r="C4" s="328"/>
      <c r="D4" s="298" t="s">
        <v>160</v>
      </c>
      <c r="E4" s="298" t="s">
        <v>92</v>
      </c>
      <c r="F4" s="298" t="s">
        <v>12</v>
      </c>
      <c r="G4" s="298" t="s">
        <v>53</v>
      </c>
      <c r="H4" s="298" t="s">
        <v>1701</v>
      </c>
      <c r="I4" s="298" t="s">
        <v>48</v>
      </c>
      <c r="J4" s="298" t="s">
        <v>116</v>
      </c>
      <c r="K4" s="299"/>
    </row>
    <row r="5" spans="1:12" s="291" customFormat="1" ht="28.5" x14ac:dyDescent="0.2">
      <c r="A5" s="295"/>
      <c r="B5" s="300" t="s">
        <v>1741</v>
      </c>
      <c r="C5" s="301" t="s">
        <v>1742</v>
      </c>
      <c r="D5" s="302" t="s">
        <v>1298</v>
      </c>
      <c r="E5" s="302" t="s">
        <v>1443</v>
      </c>
      <c r="F5" s="302" t="s">
        <v>1445</v>
      </c>
      <c r="G5" s="302" t="s">
        <v>1738</v>
      </c>
      <c r="H5" s="302" t="s">
        <v>1739</v>
      </c>
      <c r="I5" s="302" t="s">
        <v>1740</v>
      </c>
      <c r="J5" s="329" t="s">
        <v>1453</v>
      </c>
      <c r="K5" s="330"/>
    </row>
    <row r="6" spans="1:12" s="291" customFormat="1" ht="15" x14ac:dyDescent="0.25">
      <c r="A6" s="304" t="s">
        <v>1704</v>
      </c>
      <c r="B6" s="305" t="s">
        <v>1741</v>
      </c>
      <c r="C6" s="306" t="s">
        <v>67</v>
      </c>
      <c r="D6" s="307" t="s">
        <v>1296</v>
      </c>
      <c r="E6" s="307">
        <v>936551</v>
      </c>
      <c r="F6" s="307">
        <v>13343834.960000001</v>
      </c>
      <c r="G6" s="307">
        <v>1850105</v>
      </c>
      <c r="H6" s="307" t="s">
        <v>1296</v>
      </c>
      <c r="I6" s="307" t="s">
        <v>1296</v>
      </c>
      <c r="J6" s="331">
        <v>2000</v>
      </c>
      <c r="K6" s="332">
        <f>D6+E6+F6+G6+H6+I6+J6</f>
        <v>16132490.960000001</v>
      </c>
    </row>
    <row r="7" spans="1:12" s="291" customFormat="1" ht="15" x14ac:dyDescent="0.25">
      <c r="A7" s="309"/>
      <c r="B7" s="305" t="s">
        <v>1743</v>
      </c>
      <c r="C7" s="306" t="s">
        <v>107</v>
      </c>
      <c r="D7" s="307" t="s">
        <v>1296</v>
      </c>
      <c r="E7" s="307" t="s">
        <v>1296</v>
      </c>
      <c r="F7" s="307">
        <v>33060</v>
      </c>
      <c r="G7" s="307" t="s">
        <v>1296</v>
      </c>
      <c r="H7" s="307" t="s">
        <v>1296</v>
      </c>
      <c r="I7" s="307" t="s">
        <v>1296</v>
      </c>
      <c r="J7" s="331" t="s">
        <v>1296</v>
      </c>
      <c r="K7" s="332">
        <f t="shared" ref="K7:K14" si="0">D7+E7+F7+G7+H7+I7+J7</f>
        <v>33060</v>
      </c>
    </row>
    <row r="8" spans="1:12" s="291" customFormat="1" ht="28.5" x14ac:dyDescent="0.25">
      <c r="A8" s="309"/>
      <c r="B8" s="305" t="s">
        <v>1744</v>
      </c>
      <c r="C8" s="306" t="s">
        <v>1745</v>
      </c>
      <c r="D8" s="307">
        <v>261610.5</v>
      </c>
      <c r="E8" s="307">
        <v>10200</v>
      </c>
      <c r="F8" s="307">
        <v>2618503.16</v>
      </c>
      <c r="G8" s="307" t="s">
        <v>1296</v>
      </c>
      <c r="H8" s="307" t="s">
        <v>1296</v>
      </c>
      <c r="I8" s="307">
        <v>6000</v>
      </c>
      <c r="J8" s="331">
        <v>71955.5</v>
      </c>
      <c r="K8" s="332">
        <f t="shared" si="0"/>
        <v>2968269.16</v>
      </c>
    </row>
    <row r="9" spans="1:12" s="291" customFormat="1" ht="15" x14ac:dyDescent="0.25">
      <c r="A9" s="309"/>
      <c r="B9" s="305" t="s">
        <v>1746</v>
      </c>
      <c r="C9" s="306" t="s">
        <v>115</v>
      </c>
      <c r="D9" s="307" t="s">
        <v>1296</v>
      </c>
      <c r="E9" s="307">
        <v>235000</v>
      </c>
      <c r="F9" s="307">
        <v>4500</v>
      </c>
      <c r="G9" s="307" t="s">
        <v>1296</v>
      </c>
      <c r="H9" s="307" t="s">
        <v>1296</v>
      </c>
      <c r="I9" s="307" t="s">
        <v>1296</v>
      </c>
      <c r="J9" s="331">
        <v>6000</v>
      </c>
      <c r="K9" s="332">
        <f t="shared" si="0"/>
        <v>245500</v>
      </c>
    </row>
    <row r="10" spans="1:12" s="291" customFormat="1" ht="15" x14ac:dyDescent="0.25">
      <c r="A10" s="309"/>
      <c r="B10" s="305" t="s">
        <v>1747</v>
      </c>
      <c r="C10" s="306" t="s">
        <v>126</v>
      </c>
      <c r="D10" s="307" t="s">
        <v>1296</v>
      </c>
      <c r="E10" s="307" t="s">
        <v>1296</v>
      </c>
      <c r="F10" s="307">
        <v>327650</v>
      </c>
      <c r="G10" s="307" t="s">
        <v>1296</v>
      </c>
      <c r="H10" s="307" t="s">
        <v>1296</v>
      </c>
      <c r="I10" s="307" t="s">
        <v>1296</v>
      </c>
      <c r="J10" s="331">
        <v>0</v>
      </c>
      <c r="K10" s="332">
        <f t="shared" si="0"/>
        <v>327650</v>
      </c>
    </row>
    <row r="11" spans="1:12" s="291" customFormat="1" ht="15" x14ac:dyDescent="0.25">
      <c r="A11" s="309"/>
      <c r="B11" s="305" t="s">
        <v>1748</v>
      </c>
      <c r="C11" s="306" t="s">
        <v>20</v>
      </c>
      <c r="D11" s="307" t="s">
        <v>1296</v>
      </c>
      <c r="E11" s="307" t="s">
        <v>1296</v>
      </c>
      <c r="F11" s="307">
        <v>1159744.2</v>
      </c>
      <c r="G11" s="307" t="s">
        <v>1296</v>
      </c>
      <c r="H11" s="307" t="s">
        <v>1296</v>
      </c>
      <c r="I11" s="307" t="s">
        <v>1296</v>
      </c>
      <c r="J11" s="331">
        <v>0</v>
      </c>
      <c r="K11" s="332">
        <f t="shared" si="0"/>
        <v>1159744.2</v>
      </c>
    </row>
    <row r="12" spans="1:12" s="291" customFormat="1" ht="15" x14ac:dyDescent="0.25">
      <c r="A12" s="309"/>
      <c r="B12" s="305" t="s">
        <v>1749</v>
      </c>
      <c r="C12" s="306" t="s">
        <v>15</v>
      </c>
      <c r="D12" s="307">
        <v>380</v>
      </c>
      <c r="E12" s="307">
        <v>4146</v>
      </c>
      <c r="F12" s="307">
        <f>70800+7200</f>
        <v>78000</v>
      </c>
      <c r="G12" s="307" t="s">
        <v>1296</v>
      </c>
      <c r="H12" s="307" t="s">
        <v>1296</v>
      </c>
      <c r="I12" s="307">
        <f>80676.07-7200</f>
        <v>73476.070000000007</v>
      </c>
      <c r="J12" s="331" t="s">
        <v>1296</v>
      </c>
      <c r="K12" s="332">
        <f t="shared" si="0"/>
        <v>156002.07</v>
      </c>
    </row>
    <row r="13" spans="1:12" s="291" customFormat="1" ht="15" x14ac:dyDescent="0.25">
      <c r="A13" s="309"/>
      <c r="B13" s="305" t="s">
        <v>1750</v>
      </c>
      <c r="C13" s="306" t="s">
        <v>52</v>
      </c>
      <c r="D13" s="307" t="s">
        <v>1296</v>
      </c>
      <c r="E13" s="307">
        <v>0</v>
      </c>
      <c r="F13" s="307">
        <v>5000</v>
      </c>
      <c r="G13" s="307">
        <v>11040</v>
      </c>
      <c r="H13" s="307">
        <v>500</v>
      </c>
      <c r="I13" s="307" t="s">
        <v>1296</v>
      </c>
      <c r="J13" s="331">
        <v>2000</v>
      </c>
      <c r="K13" s="332">
        <f t="shared" si="0"/>
        <v>18540</v>
      </c>
    </row>
    <row r="14" spans="1:12" s="291" customFormat="1" ht="28.5" x14ac:dyDescent="0.2">
      <c r="A14" s="298" t="s">
        <v>1704</v>
      </c>
      <c r="B14" s="311"/>
      <c r="C14" s="312" t="s">
        <v>1751</v>
      </c>
      <c r="D14" s="313">
        <f>SUM(D6:D13)</f>
        <v>261990.5</v>
      </c>
      <c r="E14" s="313">
        <f t="shared" ref="E14:J14" si="1">SUM(E6:E13)</f>
        <v>1185897</v>
      </c>
      <c r="F14" s="313">
        <f t="shared" si="1"/>
        <v>17570292.32</v>
      </c>
      <c r="G14" s="313">
        <f t="shared" si="1"/>
        <v>1861145</v>
      </c>
      <c r="H14" s="313">
        <f t="shared" si="1"/>
        <v>500</v>
      </c>
      <c r="I14" s="313">
        <f t="shared" si="1"/>
        <v>79476.070000000007</v>
      </c>
      <c r="J14" s="333">
        <f t="shared" si="1"/>
        <v>81955.5</v>
      </c>
      <c r="K14" s="334">
        <f t="shared" si="0"/>
        <v>21041256.390000001</v>
      </c>
    </row>
    <row r="15" spans="1:12" s="291" customFormat="1" x14ac:dyDescent="0.2">
      <c r="C15" s="316"/>
    </row>
    <row r="16" spans="1:12" s="291" customFormat="1" x14ac:dyDescent="0.2">
      <c r="B16" s="300" t="s">
        <v>1752</v>
      </c>
      <c r="C16" s="301" t="s">
        <v>1753</v>
      </c>
      <c r="D16" s="302" t="s">
        <v>1298</v>
      </c>
      <c r="E16" s="302" t="s">
        <v>1443</v>
      </c>
      <c r="F16" s="302" t="s">
        <v>1445</v>
      </c>
      <c r="G16" s="302" t="s">
        <v>1738</v>
      </c>
      <c r="H16" s="302" t="s">
        <v>1739</v>
      </c>
      <c r="I16" s="302" t="s">
        <v>1740</v>
      </c>
      <c r="J16" s="302" t="s">
        <v>1453</v>
      </c>
      <c r="K16" s="303"/>
    </row>
    <row r="17" spans="1:11" s="291" customFormat="1" x14ac:dyDescent="0.2">
      <c r="B17" s="305" t="s">
        <v>1754</v>
      </c>
      <c r="C17" s="306" t="s">
        <v>1755</v>
      </c>
      <c r="D17" s="307" t="s">
        <v>1296</v>
      </c>
      <c r="E17" s="307" t="s">
        <v>1296</v>
      </c>
      <c r="F17" s="307" t="s">
        <v>1296</v>
      </c>
      <c r="G17" s="307">
        <v>100000</v>
      </c>
      <c r="H17" s="307" t="s">
        <v>1296</v>
      </c>
      <c r="I17" s="307" t="s">
        <v>1296</v>
      </c>
      <c r="J17" s="307">
        <v>0</v>
      </c>
      <c r="K17" s="307">
        <f>D17+E17+F17+G17+H17+I17+J17</f>
        <v>100000</v>
      </c>
    </row>
    <row r="18" spans="1:11" s="291" customFormat="1" ht="28.5" x14ac:dyDescent="0.2">
      <c r="B18" s="311"/>
      <c r="C18" s="312" t="s">
        <v>1756</v>
      </c>
      <c r="D18" s="313">
        <f t="shared" ref="D18:J18" si="2">SUM(D17:D17)</f>
        <v>0</v>
      </c>
      <c r="E18" s="313">
        <f t="shared" si="2"/>
        <v>0</v>
      </c>
      <c r="F18" s="313">
        <f t="shared" si="2"/>
        <v>0</v>
      </c>
      <c r="G18" s="313">
        <f t="shared" si="2"/>
        <v>100000</v>
      </c>
      <c r="H18" s="313">
        <f t="shared" si="2"/>
        <v>0</v>
      </c>
      <c r="I18" s="313">
        <f t="shared" si="2"/>
        <v>0</v>
      </c>
      <c r="J18" s="313">
        <f t="shared" si="2"/>
        <v>0</v>
      </c>
      <c r="K18" s="313">
        <f>D18+E18+F18+G18+H18+I18+J18</f>
        <v>100000</v>
      </c>
    </row>
    <row r="19" spans="1:11" s="291" customFormat="1" x14ac:dyDescent="0.2">
      <c r="A19" s="295"/>
      <c r="B19" s="296"/>
      <c r="C19" s="328"/>
      <c r="D19" s="298" t="s">
        <v>160</v>
      </c>
      <c r="E19" s="298" t="s">
        <v>92</v>
      </c>
      <c r="F19" s="298" t="s">
        <v>12</v>
      </c>
      <c r="G19" s="298" t="s">
        <v>53</v>
      </c>
      <c r="H19" s="298" t="s">
        <v>1701</v>
      </c>
      <c r="I19" s="298" t="s">
        <v>48</v>
      </c>
      <c r="J19" s="298" t="s">
        <v>116</v>
      </c>
      <c r="K19" s="299"/>
    </row>
    <row r="20" spans="1:11" s="291" customFormat="1" ht="28.5" x14ac:dyDescent="0.2">
      <c r="A20" s="295"/>
      <c r="B20" s="300" t="s">
        <v>1746</v>
      </c>
      <c r="C20" s="301" t="s">
        <v>1757</v>
      </c>
      <c r="D20" s="302" t="s">
        <v>1298</v>
      </c>
      <c r="E20" s="302" t="s">
        <v>1443</v>
      </c>
      <c r="F20" s="302" t="s">
        <v>1445</v>
      </c>
      <c r="G20" s="302" t="s">
        <v>1738</v>
      </c>
      <c r="H20" s="302" t="s">
        <v>1739</v>
      </c>
      <c r="I20" s="302" t="s">
        <v>1740</v>
      </c>
      <c r="J20" s="302" t="s">
        <v>1453</v>
      </c>
      <c r="K20" s="303"/>
    </row>
    <row r="21" spans="1:11" s="291" customFormat="1" ht="15" x14ac:dyDescent="0.25">
      <c r="A21" s="304" t="s">
        <v>1758</v>
      </c>
      <c r="B21" s="305" t="s">
        <v>1741</v>
      </c>
      <c r="C21" s="306" t="s">
        <v>1759</v>
      </c>
      <c r="D21" s="307" t="s">
        <v>1296</v>
      </c>
      <c r="E21" s="307" t="s">
        <v>1296</v>
      </c>
      <c r="F21" s="307" t="s">
        <v>1296</v>
      </c>
      <c r="G21" s="307" t="s">
        <v>1296</v>
      </c>
      <c r="H21" s="307" t="s">
        <v>1296</v>
      </c>
      <c r="I21" s="307" t="s">
        <v>1296</v>
      </c>
      <c r="J21" s="307">
        <v>0</v>
      </c>
      <c r="K21" s="307">
        <f>D21+E21+F21+G21+H21+I21+J21</f>
        <v>0</v>
      </c>
    </row>
    <row r="22" spans="1:11" s="291" customFormat="1" ht="28.5" x14ac:dyDescent="0.25">
      <c r="A22" s="309"/>
      <c r="B22" s="305" t="s">
        <v>1743</v>
      </c>
      <c r="C22" s="306" t="s">
        <v>10</v>
      </c>
      <c r="D22" s="307" t="s">
        <v>1296</v>
      </c>
      <c r="E22" s="307" t="s">
        <v>1296</v>
      </c>
      <c r="F22" s="307">
        <v>752651.34</v>
      </c>
      <c r="G22" s="307">
        <v>608500</v>
      </c>
      <c r="H22" s="307" t="s">
        <v>1296</v>
      </c>
      <c r="I22" s="307" t="s">
        <v>1296</v>
      </c>
      <c r="J22" s="307">
        <v>0</v>
      </c>
      <c r="K22" s="307">
        <f>D22+E22+F22+G22+H22+I22+J22</f>
        <v>1361151.3399999999</v>
      </c>
    </row>
    <row r="23" spans="1:11" s="291" customFormat="1" ht="28.5" x14ac:dyDescent="0.2">
      <c r="A23" s="298" t="s">
        <v>1758</v>
      </c>
      <c r="B23" s="311"/>
      <c r="C23" s="312" t="s">
        <v>1760</v>
      </c>
      <c r="D23" s="313">
        <f>SUM(D21:D22)</f>
        <v>0</v>
      </c>
      <c r="E23" s="313">
        <f t="shared" ref="E23:J23" si="3">SUM(E21:E22)</f>
        <v>0</v>
      </c>
      <c r="F23" s="313">
        <f t="shared" si="3"/>
        <v>752651.34</v>
      </c>
      <c r="G23" s="313">
        <f t="shared" si="3"/>
        <v>608500</v>
      </c>
      <c r="H23" s="313">
        <f t="shared" si="3"/>
        <v>0</v>
      </c>
      <c r="I23" s="313">
        <f t="shared" si="3"/>
        <v>0</v>
      </c>
      <c r="J23" s="313">
        <f t="shared" si="3"/>
        <v>0</v>
      </c>
      <c r="K23" s="313">
        <f>D23+E23+F23+G23+H23+I23+J23</f>
        <v>1361151.3399999999</v>
      </c>
    </row>
    <row r="24" spans="1:11" s="291" customFormat="1" ht="15" x14ac:dyDescent="0.2">
      <c r="A24" s="298"/>
      <c r="B24" s="319"/>
      <c r="C24" s="320"/>
      <c r="D24" s="314"/>
      <c r="E24" s="314"/>
      <c r="F24" s="314"/>
      <c r="G24" s="314"/>
      <c r="H24" s="314"/>
      <c r="I24" s="314"/>
      <c r="J24" s="314"/>
      <c r="K24" s="314"/>
    </row>
    <row r="25" spans="1:11" s="291" customFormat="1" ht="28.5" x14ac:dyDescent="0.2">
      <c r="A25" s="295"/>
      <c r="B25" s="300" t="s">
        <v>1747</v>
      </c>
      <c r="C25" s="301" t="s">
        <v>1761</v>
      </c>
      <c r="D25" s="302" t="s">
        <v>1298</v>
      </c>
      <c r="E25" s="302" t="s">
        <v>1443</v>
      </c>
      <c r="F25" s="302" t="s">
        <v>1445</v>
      </c>
      <c r="G25" s="302" t="s">
        <v>1738</v>
      </c>
      <c r="H25" s="302" t="s">
        <v>1739</v>
      </c>
      <c r="I25" s="302" t="s">
        <v>1740</v>
      </c>
      <c r="J25" s="302" t="s">
        <v>1453</v>
      </c>
      <c r="K25" s="303"/>
    </row>
    <row r="26" spans="1:11" s="291" customFormat="1" ht="28.5" customHeight="1" x14ac:dyDescent="0.25">
      <c r="A26" s="304" t="s">
        <v>1758</v>
      </c>
      <c r="B26" s="305" t="s">
        <v>1741</v>
      </c>
      <c r="C26" s="306" t="s">
        <v>1762</v>
      </c>
      <c r="D26" s="307" t="s">
        <v>1296</v>
      </c>
      <c r="E26" s="307" t="s">
        <v>1296</v>
      </c>
      <c r="F26" s="307" t="s">
        <v>1296</v>
      </c>
      <c r="G26" s="307" t="s">
        <v>1296</v>
      </c>
      <c r="H26" s="307" t="s">
        <v>1296</v>
      </c>
      <c r="I26" s="307" t="s">
        <v>1296</v>
      </c>
      <c r="J26" s="307">
        <v>0</v>
      </c>
      <c r="K26" s="307">
        <f>D26+E26+F26+G26+H26+I26+J26</f>
        <v>0</v>
      </c>
    </row>
    <row r="27" spans="1:11" s="291" customFormat="1" ht="28.5" x14ac:dyDescent="0.2">
      <c r="A27" s="298" t="s">
        <v>1758</v>
      </c>
      <c r="B27" s="311"/>
      <c r="C27" s="312" t="s">
        <v>1763</v>
      </c>
      <c r="D27" s="313">
        <f>SUM(D26)</f>
        <v>0</v>
      </c>
      <c r="E27" s="313">
        <f t="shared" ref="E27:K27" si="4">SUM(E26)</f>
        <v>0</v>
      </c>
      <c r="F27" s="313">
        <f t="shared" si="4"/>
        <v>0</v>
      </c>
      <c r="G27" s="313">
        <f t="shared" si="4"/>
        <v>0</v>
      </c>
      <c r="H27" s="313">
        <f t="shared" si="4"/>
        <v>0</v>
      </c>
      <c r="I27" s="313">
        <f t="shared" si="4"/>
        <v>0</v>
      </c>
      <c r="J27" s="313">
        <f t="shared" si="4"/>
        <v>0</v>
      </c>
      <c r="K27" s="313">
        <f t="shared" si="4"/>
        <v>0</v>
      </c>
    </row>
    <row r="28" spans="1:11" s="291" customFormat="1" ht="15" x14ac:dyDescent="0.2">
      <c r="A28" s="298"/>
      <c r="B28" s="319"/>
      <c r="C28" s="320"/>
      <c r="D28" s="314"/>
      <c r="E28" s="314"/>
      <c r="F28" s="314"/>
      <c r="G28" s="314"/>
      <c r="H28" s="314"/>
      <c r="I28" s="314"/>
      <c r="J28" s="314"/>
      <c r="K28" s="314"/>
    </row>
    <row r="29" spans="1:11" s="291" customFormat="1" x14ac:dyDescent="0.2">
      <c r="A29" s="295"/>
      <c r="B29" s="300" t="s">
        <v>1754</v>
      </c>
      <c r="C29" s="301" t="s">
        <v>1764</v>
      </c>
      <c r="D29" s="302" t="s">
        <v>1298</v>
      </c>
      <c r="E29" s="302" t="s">
        <v>1443</v>
      </c>
      <c r="F29" s="302" t="s">
        <v>1445</v>
      </c>
      <c r="G29" s="302" t="s">
        <v>1738</v>
      </c>
      <c r="H29" s="302" t="s">
        <v>1739</v>
      </c>
      <c r="I29" s="302" t="s">
        <v>1740</v>
      </c>
      <c r="J29" s="302" t="s">
        <v>1453</v>
      </c>
      <c r="K29" s="303"/>
    </row>
    <row r="30" spans="1:11" s="291" customFormat="1" ht="15" x14ac:dyDescent="0.25">
      <c r="A30" s="304" t="s">
        <v>1732</v>
      </c>
      <c r="B30" s="305" t="s">
        <v>1741</v>
      </c>
      <c r="C30" s="306" t="s">
        <v>1765</v>
      </c>
      <c r="D30" s="307" t="s">
        <v>1296</v>
      </c>
      <c r="E30" s="307" t="s">
        <v>1296</v>
      </c>
      <c r="F30" s="307" t="s">
        <v>1296</v>
      </c>
      <c r="G30" s="307">
        <v>0</v>
      </c>
      <c r="H30" s="307" t="s">
        <v>1296</v>
      </c>
      <c r="I30" s="307" t="s">
        <v>1296</v>
      </c>
      <c r="J30" s="307" t="s">
        <v>1296</v>
      </c>
      <c r="K30" s="307">
        <f>D30+E30+F30+G30+H30+I30+J30</f>
        <v>0</v>
      </c>
    </row>
    <row r="31" spans="1:11" s="291" customFormat="1" ht="15" x14ac:dyDescent="0.2">
      <c r="A31" s="298" t="s">
        <v>1732</v>
      </c>
      <c r="B31" s="311"/>
      <c r="C31" s="312" t="s">
        <v>1766</v>
      </c>
      <c r="D31" s="313">
        <f>SUM(D30)</f>
        <v>0</v>
      </c>
      <c r="E31" s="313">
        <f t="shared" ref="E31:J31" si="5">SUM(E30)</f>
        <v>0</v>
      </c>
      <c r="F31" s="313">
        <f t="shared" si="5"/>
        <v>0</v>
      </c>
      <c r="G31" s="313">
        <f t="shared" si="5"/>
        <v>0</v>
      </c>
      <c r="H31" s="313">
        <f t="shared" si="5"/>
        <v>0</v>
      </c>
      <c r="I31" s="313">
        <f t="shared" si="5"/>
        <v>0</v>
      </c>
      <c r="J31" s="313">
        <f t="shared" si="5"/>
        <v>0</v>
      </c>
      <c r="K31" s="313">
        <f>D31+E31+F31+G31+H31+I31+J31</f>
        <v>0</v>
      </c>
    </row>
    <row r="32" spans="1:11" s="291" customFormat="1" x14ac:dyDescent="0.2">
      <c r="C32" s="316"/>
    </row>
    <row r="33" spans="1:11" s="291" customFormat="1" x14ac:dyDescent="0.2">
      <c r="A33" s="295"/>
      <c r="B33" s="296"/>
      <c r="C33" s="328"/>
      <c r="D33" s="298" t="s">
        <v>160</v>
      </c>
      <c r="E33" s="298" t="s">
        <v>92</v>
      </c>
      <c r="F33" s="298" t="s">
        <v>12</v>
      </c>
      <c r="G33" s="298" t="s">
        <v>53</v>
      </c>
      <c r="H33" s="298" t="s">
        <v>1701</v>
      </c>
      <c r="I33" s="298" t="s">
        <v>48</v>
      </c>
      <c r="J33" s="298" t="s">
        <v>116</v>
      </c>
      <c r="K33" s="299"/>
    </row>
    <row r="34" spans="1:11" s="291" customFormat="1" ht="28.5" x14ac:dyDescent="0.2">
      <c r="A34" s="295"/>
      <c r="B34" s="300" t="s">
        <v>1767</v>
      </c>
      <c r="C34" s="301" t="s">
        <v>1768</v>
      </c>
      <c r="D34" s="302" t="s">
        <v>1298</v>
      </c>
      <c r="E34" s="302" t="s">
        <v>1443</v>
      </c>
      <c r="F34" s="302" t="s">
        <v>1445</v>
      </c>
      <c r="G34" s="302" t="s">
        <v>1738</v>
      </c>
      <c r="H34" s="302" t="s">
        <v>1739</v>
      </c>
      <c r="I34" s="302" t="s">
        <v>1740</v>
      </c>
      <c r="J34" s="302" t="s">
        <v>1453</v>
      </c>
      <c r="K34" s="303"/>
    </row>
    <row r="35" spans="1:11" s="291" customFormat="1" ht="15" x14ac:dyDescent="0.25">
      <c r="A35" s="304" t="s">
        <v>1769</v>
      </c>
      <c r="B35" s="305" t="s">
        <v>1743</v>
      </c>
      <c r="C35" s="306" t="s">
        <v>1770</v>
      </c>
      <c r="D35" s="307" t="s">
        <v>1296</v>
      </c>
      <c r="E35" s="307" t="s">
        <v>1296</v>
      </c>
      <c r="F35" s="307" t="s">
        <v>1296</v>
      </c>
      <c r="G35" s="307">
        <v>0</v>
      </c>
      <c r="H35" s="307" t="s">
        <v>1296</v>
      </c>
      <c r="I35" s="307" t="s">
        <v>1296</v>
      </c>
      <c r="J35" s="307" t="s">
        <v>1296</v>
      </c>
      <c r="K35" s="307">
        <f>D35+E35+F35+G35+H35+I35+J35</f>
        <v>0</v>
      </c>
    </row>
    <row r="36" spans="1:11" s="291" customFormat="1" ht="15" x14ac:dyDescent="0.25">
      <c r="A36" s="309"/>
      <c r="B36" s="305" t="s">
        <v>1744</v>
      </c>
      <c r="C36" s="306" t="s">
        <v>150</v>
      </c>
      <c r="D36" s="307" t="s">
        <v>1296</v>
      </c>
      <c r="E36" s="307" t="s">
        <v>1296</v>
      </c>
      <c r="F36" s="307">
        <v>13400</v>
      </c>
      <c r="G36" s="307">
        <v>0</v>
      </c>
      <c r="H36" s="307" t="s">
        <v>1296</v>
      </c>
      <c r="I36" s="307" t="s">
        <v>1296</v>
      </c>
      <c r="J36" s="307" t="s">
        <v>1296</v>
      </c>
      <c r="K36" s="307">
        <f>D36+E36+F36+G36+H36+I36+J36</f>
        <v>13400</v>
      </c>
    </row>
    <row r="37" spans="1:11" s="291" customFormat="1" ht="41.25" customHeight="1" x14ac:dyDescent="0.2">
      <c r="A37" s="298" t="s">
        <v>1769</v>
      </c>
      <c r="B37" s="311"/>
      <c r="C37" s="312" t="s">
        <v>1771</v>
      </c>
      <c r="D37" s="313">
        <f>SUM(D35:D36)</f>
        <v>0</v>
      </c>
      <c r="E37" s="313">
        <f t="shared" ref="E37:J37" si="6">SUM(E35:E36)</f>
        <v>0</v>
      </c>
      <c r="F37" s="313">
        <f t="shared" si="6"/>
        <v>13400</v>
      </c>
      <c r="G37" s="313">
        <f t="shared" si="6"/>
        <v>0</v>
      </c>
      <c r="H37" s="313">
        <f t="shared" si="6"/>
        <v>0</v>
      </c>
      <c r="I37" s="313">
        <f t="shared" si="6"/>
        <v>0</v>
      </c>
      <c r="J37" s="313">
        <f t="shared" si="6"/>
        <v>0</v>
      </c>
      <c r="K37" s="313">
        <f>D37+E37+F37+G37+H37+I37+J37</f>
        <v>13400</v>
      </c>
    </row>
    <row r="38" spans="1:11" s="291" customFormat="1" x14ac:dyDescent="0.2">
      <c r="C38" s="316"/>
    </row>
    <row r="39" spans="1:11" s="291" customFormat="1" x14ac:dyDescent="0.2">
      <c r="A39" s="295"/>
      <c r="B39" s="296"/>
      <c r="C39" s="328"/>
      <c r="D39" s="298" t="s">
        <v>160</v>
      </c>
      <c r="E39" s="298" t="s">
        <v>92</v>
      </c>
      <c r="F39" s="298" t="s">
        <v>12</v>
      </c>
      <c r="G39" s="298" t="s">
        <v>53</v>
      </c>
      <c r="H39" s="298" t="s">
        <v>1701</v>
      </c>
      <c r="I39" s="298" t="s">
        <v>48</v>
      </c>
      <c r="J39" s="298" t="s">
        <v>116</v>
      </c>
      <c r="K39" s="299"/>
    </row>
    <row r="40" spans="1:11" s="291" customFormat="1" x14ac:dyDescent="0.2">
      <c r="A40" s="295"/>
      <c r="B40" s="300" t="s">
        <v>1750</v>
      </c>
      <c r="C40" s="301" t="s">
        <v>1772</v>
      </c>
      <c r="D40" s="302" t="s">
        <v>1298</v>
      </c>
      <c r="E40" s="302" t="s">
        <v>1443</v>
      </c>
      <c r="F40" s="302" t="s">
        <v>1445</v>
      </c>
      <c r="G40" s="302" t="s">
        <v>1738</v>
      </c>
      <c r="H40" s="302" t="s">
        <v>1739</v>
      </c>
      <c r="I40" s="302" t="s">
        <v>1740</v>
      </c>
      <c r="J40" s="302" t="s">
        <v>1453</v>
      </c>
      <c r="K40" s="303"/>
    </row>
    <row r="41" spans="1:11" s="291" customFormat="1" ht="15" x14ac:dyDescent="0.25">
      <c r="A41" s="304" t="s">
        <v>1773</v>
      </c>
      <c r="B41" s="305" t="s">
        <v>1743</v>
      </c>
      <c r="C41" s="306" t="s">
        <v>1774</v>
      </c>
      <c r="D41" s="307" t="s">
        <v>1296</v>
      </c>
      <c r="E41" s="307" t="s">
        <v>1296</v>
      </c>
      <c r="F41" s="307" t="s">
        <v>1296</v>
      </c>
      <c r="G41" s="307">
        <v>0</v>
      </c>
      <c r="H41" s="307" t="s">
        <v>1296</v>
      </c>
      <c r="I41" s="307" t="s">
        <v>1296</v>
      </c>
      <c r="J41" s="307" t="s">
        <v>1296</v>
      </c>
      <c r="K41" s="307">
        <f>D41+E41+F41+G41+H41+I41+J41</f>
        <v>0</v>
      </c>
    </row>
    <row r="42" spans="1:11" s="291" customFormat="1" ht="15" x14ac:dyDescent="0.2">
      <c r="A42" s="298" t="s">
        <v>1773</v>
      </c>
      <c r="B42" s="311"/>
      <c r="C42" s="312" t="s">
        <v>1775</v>
      </c>
      <c r="D42" s="313">
        <f>SUM(D41)</f>
        <v>0</v>
      </c>
      <c r="E42" s="313">
        <f t="shared" ref="E42:J42" si="7">SUM(E41)</f>
        <v>0</v>
      </c>
      <c r="F42" s="313">
        <f t="shared" si="7"/>
        <v>0</v>
      </c>
      <c r="G42" s="313">
        <f t="shared" si="7"/>
        <v>0</v>
      </c>
      <c r="H42" s="313">
        <f t="shared" si="7"/>
        <v>0</v>
      </c>
      <c r="I42" s="313">
        <f t="shared" si="7"/>
        <v>0</v>
      </c>
      <c r="J42" s="313">
        <f t="shared" si="7"/>
        <v>0</v>
      </c>
      <c r="K42" s="313">
        <f>D42+E42+F42+G42+H42+I42+J42</f>
        <v>0</v>
      </c>
    </row>
    <row r="43" spans="1:11" s="291" customFormat="1" x14ac:dyDescent="0.2">
      <c r="C43" s="316"/>
    </row>
    <row r="44" spans="1:11" s="291" customFormat="1" x14ac:dyDescent="0.2">
      <c r="A44" s="295"/>
      <c r="B44" s="296"/>
      <c r="C44" s="328"/>
      <c r="D44" s="298" t="s">
        <v>160</v>
      </c>
      <c r="E44" s="298" t="s">
        <v>92</v>
      </c>
      <c r="F44" s="298" t="s">
        <v>12</v>
      </c>
      <c r="G44" s="298" t="s">
        <v>53</v>
      </c>
      <c r="H44" s="298" t="s">
        <v>1701</v>
      </c>
      <c r="I44" s="298" t="s">
        <v>48</v>
      </c>
      <c r="J44" s="298" t="s">
        <v>116</v>
      </c>
      <c r="K44" s="299"/>
    </row>
    <row r="45" spans="1:11" s="291" customFormat="1" ht="28.5" x14ac:dyDescent="0.2">
      <c r="A45" s="295"/>
      <c r="B45" s="300" t="s">
        <v>1776</v>
      </c>
      <c r="C45" s="301" t="s">
        <v>1777</v>
      </c>
      <c r="D45" s="302" t="s">
        <v>1298</v>
      </c>
      <c r="E45" s="302" t="s">
        <v>1443</v>
      </c>
      <c r="F45" s="302" t="s">
        <v>1445</v>
      </c>
      <c r="G45" s="302" t="s">
        <v>1738</v>
      </c>
      <c r="H45" s="302" t="s">
        <v>1739</v>
      </c>
      <c r="I45" s="302" t="s">
        <v>1740</v>
      </c>
      <c r="J45" s="302" t="s">
        <v>1453</v>
      </c>
      <c r="K45" s="303"/>
    </row>
    <row r="46" spans="1:11" s="291" customFormat="1" ht="28.5" x14ac:dyDescent="0.25">
      <c r="A46" s="304" t="s">
        <v>1779</v>
      </c>
      <c r="B46" s="305" t="s">
        <v>1749</v>
      </c>
      <c r="C46" s="306" t="s">
        <v>1780</v>
      </c>
      <c r="D46" s="307" t="s">
        <v>1296</v>
      </c>
      <c r="E46" s="307" t="s">
        <v>1296</v>
      </c>
      <c r="F46" s="307" t="s">
        <v>1296</v>
      </c>
      <c r="G46" s="307">
        <v>11100</v>
      </c>
      <c r="H46" s="307" t="s">
        <v>1296</v>
      </c>
      <c r="I46" s="307" t="s">
        <v>1296</v>
      </c>
      <c r="J46" s="307" t="s">
        <v>1296</v>
      </c>
      <c r="K46" s="307">
        <f>D46+E46+F46+G46+H46+I46+J46</f>
        <v>11100</v>
      </c>
    </row>
    <row r="47" spans="1:11" s="291" customFormat="1" ht="28.5" x14ac:dyDescent="0.2">
      <c r="A47" s="298" t="s">
        <v>1779</v>
      </c>
      <c r="B47" s="311"/>
      <c r="C47" s="312" t="s">
        <v>1781</v>
      </c>
      <c r="D47" s="313">
        <f>SUM(D46)</f>
        <v>0</v>
      </c>
      <c r="E47" s="313">
        <f t="shared" ref="E47:J47" si="8">SUM(E46)</f>
        <v>0</v>
      </c>
      <c r="F47" s="313">
        <f t="shared" si="8"/>
        <v>0</v>
      </c>
      <c r="G47" s="313">
        <f t="shared" si="8"/>
        <v>11100</v>
      </c>
      <c r="H47" s="313">
        <f t="shared" si="8"/>
        <v>0</v>
      </c>
      <c r="I47" s="313">
        <f t="shared" si="8"/>
        <v>0</v>
      </c>
      <c r="J47" s="313">
        <f t="shared" si="8"/>
        <v>0</v>
      </c>
      <c r="K47" s="313">
        <f>D47+E47+F47+G47+H47+I47+J47</f>
        <v>11100</v>
      </c>
    </row>
    <row r="48" spans="1:11" s="291" customFormat="1" x14ac:dyDescent="0.2">
      <c r="C48" s="316"/>
    </row>
    <row r="49" spans="1:11" s="291" customFormat="1" x14ac:dyDescent="0.2">
      <c r="A49" s="295"/>
      <c r="B49" s="296"/>
      <c r="C49" s="328"/>
      <c r="D49" s="298" t="s">
        <v>160</v>
      </c>
      <c r="E49" s="298" t="s">
        <v>92</v>
      </c>
      <c r="F49" s="298" t="s">
        <v>12</v>
      </c>
      <c r="G49" s="298" t="s">
        <v>53</v>
      </c>
      <c r="H49" s="298" t="s">
        <v>1701</v>
      </c>
      <c r="I49" s="298" t="s">
        <v>48</v>
      </c>
      <c r="J49" s="298" t="s">
        <v>116</v>
      </c>
      <c r="K49" s="299"/>
    </row>
    <row r="50" spans="1:11" s="291" customFormat="1" ht="28.5" x14ac:dyDescent="0.2">
      <c r="A50" s="295"/>
      <c r="B50" s="300" t="s">
        <v>1782</v>
      </c>
      <c r="C50" s="301" t="s">
        <v>1783</v>
      </c>
      <c r="D50" s="302" t="s">
        <v>1298</v>
      </c>
      <c r="E50" s="302" t="s">
        <v>1443</v>
      </c>
      <c r="F50" s="302" t="s">
        <v>1445</v>
      </c>
      <c r="G50" s="302" t="s">
        <v>1738</v>
      </c>
      <c r="H50" s="302" t="s">
        <v>1739</v>
      </c>
      <c r="I50" s="302" t="s">
        <v>1740</v>
      </c>
      <c r="J50" s="302" t="s">
        <v>1453</v>
      </c>
      <c r="K50" s="303"/>
    </row>
    <row r="51" spans="1:11" s="291" customFormat="1" ht="28.5" x14ac:dyDescent="0.25">
      <c r="A51" s="304" t="s">
        <v>1785</v>
      </c>
      <c r="B51" s="305" t="s">
        <v>1743</v>
      </c>
      <c r="C51" s="306" t="s">
        <v>1786</v>
      </c>
      <c r="D51" s="307" t="s">
        <v>1296</v>
      </c>
      <c r="E51" s="307" t="s">
        <v>1296</v>
      </c>
      <c r="F51" s="307" t="s">
        <v>1296</v>
      </c>
      <c r="G51" s="307">
        <v>0</v>
      </c>
      <c r="H51" s="307" t="s">
        <v>1296</v>
      </c>
      <c r="I51" s="307" t="s">
        <v>1296</v>
      </c>
      <c r="J51" s="307" t="s">
        <v>1296</v>
      </c>
      <c r="K51" s="307">
        <f>D51+E51+F51+G51+H51+I51+J51</f>
        <v>0</v>
      </c>
    </row>
    <row r="52" spans="1:11" s="291" customFormat="1" ht="15" x14ac:dyDescent="0.25">
      <c r="A52" s="309"/>
      <c r="B52" s="305" t="s">
        <v>1744</v>
      </c>
      <c r="C52" s="306" t="s">
        <v>857</v>
      </c>
      <c r="D52" s="307" t="s">
        <v>1296</v>
      </c>
      <c r="E52" s="307" t="s">
        <v>1296</v>
      </c>
      <c r="F52" s="307">
        <f>18500+16200</f>
        <v>34700</v>
      </c>
      <c r="G52" s="307">
        <f>131500-16200</f>
        <v>115300</v>
      </c>
      <c r="H52" s="307" t="s">
        <v>1296</v>
      </c>
      <c r="I52" s="307" t="s">
        <v>1296</v>
      </c>
      <c r="J52" s="307" t="s">
        <v>1296</v>
      </c>
      <c r="K52" s="307">
        <f>D52+E52+F52+G52+H52+I52+J52</f>
        <v>150000</v>
      </c>
    </row>
    <row r="53" spans="1:11" s="291" customFormat="1" ht="28.5" x14ac:dyDescent="0.2">
      <c r="A53" s="298" t="s">
        <v>1785</v>
      </c>
      <c r="B53" s="311"/>
      <c r="C53" s="312" t="s">
        <v>1787</v>
      </c>
      <c r="D53" s="313">
        <f>SUM(D51:D52)</f>
        <v>0</v>
      </c>
      <c r="E53" s="313">
        <f t="shared" ref="E53:J53" si="9">SUM(E51:E52)</f>
        <v>0</v>
      </c>
      <c r="F53" s="313">
        <f t="shared" si="9"/>
        <v>34700</v>
      </c>
      <c r="G53" s="313">
        <f t="shared" si="9"/>
        <v>115300</v>
      </c>
      <c r="H53" s="313">
        <f t="shared" si="9"/>
        <v>0</v>
      </c>
      <c r="I53" s="313">
        <f t="shared" si="9"/>
        <v>0</v>
      </c>
      <c r="J53" s="313">
        <f t="shared" si="9"/>
        <v>0</v>
      </c>
      <c r="K53" s="313">
        <f>D53+E53+F53+G53+H53+I53+J53</f>
        <v>150000</v>
      </c>
    </row>
    <row r="54" spans="1:11" s="291" customFormat="1" x14ac:dyDescent="0.2">
      <c r="C54" s="316"/>
    </row>
    <row r="55" spans="1:11" s="291" customFormat="1" ht="28.5" x14ac:dyDescent="0.2">
      <c r="B55" s="300" t="s">
        <v>1788</v>
      </c>
      <c r="C55" s="301" t="s">
        <v>1789</v>
      </c>
      <c r="D55" s="302" t="s">
        <v>1298</v>
      </c>
      <c r="E55" s="302" t="s">
        <v>1443</v>
      </c>
      <c r="F55" s="302" t="s">
        <v>1445</v>
      </c>
      <c r="G55" s="302" t="s">
        <v>1738</v>
      </c>
      <c r="H55" s="302" t="s">
        <v>1739</v>
      </c>
      <c r="I55" s="302" t="s">
        <v>1740</v>
      </c>
      <c r="J55" s="302" t="s">
        <v>1453</v>
      </c>
      <c r="K55" s="303"/>
    </row>
    <row r="56" spans="1:11" s="291" customFormat="1" x14ac:dyDescent="0.2">
      <c r="B56" s="305" t="s">
        <v>1743</v>
      </c>
      <c r="C56" s="306" t="s">
        <v>1790</v>
      </c>
      <c r="D56" s="307" t="s">
        <v>1296</v>
      </c>
      <c r="E56" s="307" t="s">
        <v>1296</v>
      </c>
      <c r="F56" s="307" t="s">
        <v>1296</v>
      </c>
      <c r="G56" s="307">
        <v>100000</v>
      </c>
      <c r="H56" s="307" t="s">
        <v>1296</v>
      </c>
      <c r="I56" s="307" t="s">
        <v>1296</v>
      </c>
      <c r="J56" s="307" t="s">
        <v>1296</v>
      </c>
      <c r="K56" s="307">
        <f>D56+E56+F56+G56+H56+I56+J56</f>
        <v>100000</v>
      </c>
    </row>
    <row r="57" spans="1:11" s="291" customFormat="1" ht="28.5" x14ac:dyDescent="0.2">
      <c r="B57" s="311"/>
      <c r="C57" s="312" t="s">
        <v>1791</v>
      </c>
      <c r="D57" s="313">
        <f t="shared" ref="D57:J57" si="10">SUM(D55:D56)</f>
        <v>0</v>
      </c>
      <c r="E57" s="313">
        <f t="shared" si="10"/>
        <v>0</v>
      </c>
      <c r="F57" s="313">
        <f t="shared" si="10"/>
        <v>0</v>
      </c>
      <c r="G57" s="313">
        <f t="shared" si="10"/>
        <v>100000</v>
      </c>
      <c r="H57" s="313">
        <f t="shared" si="10"/>
        <v>0</v>
      </c>
      <c r="I57" s="313">
        <f t="shared" si="10"/>
        <v>0</v>
      </c>
      <c r="J57" s="313">
        <f t="shared" si="10"/>
        <v>0</v>
      </c>
      <c r="K57" s="313">
        <f>D57+E57+F57+G57+H57+I57+J57</f>
        <v>100000</v>
      </c>
    </row>
    <row r="58" spans="1:11" s="291" customFormat="1" x14ac:dyDescent="0.2">
      <c r="C58" s="316"/>
    </row>
    <row r="59" spans="1:11" s="291" customFormat="1" ht="28.5" x14ac:dyDescent="0.2">
      <c r="A59" s="295"/>
      <c r="B59" s="300" t="s">
        <v>1792</v>
      </c>
      <c r="C59" s="301" t="s">
        <v>1793</v>
      </c>
      <c r="D59" s="302" t="s">
        <v>1298</v>
      </c>
      <c r="E59" s="302" t="s">
        <v>1443</v>
      </c>
      <c r="F59" s="302" t="s">
        <v>1445</v>
      </c>
      <c r="G59" s="302" t="s">
        <v>1738</v>
      </c>
      <c r="H59" s="302" t="s">
        <v>1739</v>
      </c>
      <c r="I59" s="302" t="s">
        <v>1740</v>
      </c>
      <c r="J59" s="302" t="s">
        <v>1453</v>
      </c>
      <c r="K59" s="303"/>
    </row>
    <row r="60" spans="1:11" s="291" customFormat="1" ht="42.75" x14ac:dyDescent="0.25">
      <c r="A60" s="304" t="s">
        <v>1794</v>
      </c>
      <c r="B60" s="305" t="s">
        <v>1743</v>
      </c>
      <c r="C60" s="306" t="s">
        <v>1795</v>
      </c>
      <c r="D60" s="307" t="s">
        <v>1296</v>
      </c>
      <c r="E60" s="307" t="s">
        <v>1296</v>
      </c>
      <c r="F60" s="307" t="s">
        <v>1296</v>
      </c>
      <c r="G60" s="307">
        <v>62000</v>
      </c>
      <c r="H60" s="307" t="s">
        <v>1296</v>
      </c>
      <c r="I60" s="307" t="s">
        <v>1296</v>
      </c>
      <c r="J60" s="307" t="s">
        <v>1296</v>
      </c>
      <c r="K60" s="307">
        <f>D60+E60+F60+G60+H60+I60+J60</f>
        <v>62000</v>
      </c>
    </row>
    <row r="61" spans="1:11" s="291" customFormat="1" ht="28.5" x14ac:dyDescent="0.2">
      <c r="A61" s="298" t="s">
        <v>1794</v>
      </c>
      <c r="B61" s="311"/>
      <c r="C61" s="312" t="s">
        <v>1796</v>
      </c>
      <c r="D61" s="313">
        <f>SUM(D60)</f>
        <v>0</v>
      </c>
      <c r="E61" s="313">
        <f t="shared" ref="E61:J61" si="11">SUM(E60)</f>
        <v>0</v>
      </c>
      <c r="F61" s="313">
        <f t="shared" si="11"/>
        <v>0</v>
      </c>
      <c r="G61" s="313">
        <f t="shared" si="11"/>
        <v>62000</v>
      </c>
      <c r="H61" s="313">
        <f t="shared" si="11"/>
        <v>0</v>
      </c>
      <c r="I61" s="313">
        <f t="shared" si="11"/>
        <v>0</v>
      </c>
      <c r="J61" s="313">
        <f t="shared" si="11"/>
        <v>0</v>
      </c>
      <c r="K61" s="313">
        <f>D61+E61+F61+G61+H61+I61+J61</f>
        <v>62000</v>
      </c>
    </row>
    <row r="62" spans="1:11" s="291" customFormat="1" x14ac:dyDescent="0.2">
      <c r="C62" s="316"/>
    </row>
    <row r="63" spans="1:11" s="291" customFormat="1" x14ac:dyDescent="0.2">
      <c r="A63" s="295"/>
      <c r="B63" s="296"/>
      <c r="C63" s="328"/>
      <c r="D63" s="298" t="s">
        <v>160</v>
      </c>
      <c r="E63" s="298" t="s">
        <v>92</v>
      </c>
      <c r="F63" s="298" t="s">
        <v>12</v>
      </c>
      <c r="G63" s="298" t="s">
        <v>53</v>
      </c>
      <c r="H63" s="298" t="s">
        <v>1701</v>
      </c>
      <c r="I63" s="298" t="s">
        <v>48</v>
      </c>
      <c r="J63" s="298" t="s">
        <v>116</v>
      </c>
      <c r="K63" s="299"/>
    </row>
    <row r="64" spans="1:11" s="291" customFormat="1" x14ac:dyDescent="0.2">
      <c r="A64" s="295"/>
      <c r="B64" s="300" t="s">
        <v>1797</v>
      </c>
      <c r="C64" s="301" t="s">
        <v>1798</v>
      </c>
      <c r="D64" s="302" t="s">
        <v>1298</v>
      </c>
      <c r="E64" s="302" t="s">
        <v>1443</v>
      </c>
      <c r="F64" s="302" t="s">
        <v>1445</v>
      </c>
      <c r="G64" s="302" t="s">
        <v>1738</v>
      </c>
      <c r="H64" s="302" t="s">
        <v>1739</v>
      </c>
      <c r="I64" s="302" t="s">
        <v>1740</v>
      </c>
      <c r="J64" s="302" t="s">
        <v>1453</v>
      </c>
      <c r="K64" s="303"/>
    </row>
    <row r="65" spans="1:11" s="291" customFormat="1" ht="15" x14ac:dyDescent="0.25">
      <c r="A65" s="304" t="s">
        <v>1799</v>
      </c>
      <c r="B65" s="305" t="s">
        <v>1741</v>
      </c>
      <c r="C65" s="306" t="s">
        <v>1800</v>
      </c>
      <c r="D65" s="307" t="s">
        <v>1296</v>
      </c>
      <c r="E65" s="307" t="s">
        <v>1296</v>
      </c>
      <c r="F65" s="307" t="s">
        <v>1296</v>
      </c>
      <c r="G65" s="307" t="s">
        <v>1296</v>
      </c>
      <c r="H65" s="307" t="s">
        <v>1296</v>
      </c>
      <c r="I65" s="307" t="s">
        <v>1296</v>
      </c>
      <c r="J65" s="307">
        <v>62300</v>
      </c>
      <c r="K65" s="307">
        <f>D65+E65+F65+G65+H65+I65+J65</f>
        <v>62300</v>
      </c>
    </row>
    <row r="66" spans="1:11" s="291" customFormat="1" ht="15" x14ac:dyDescent="0.25">
      <c r="A66" s="309"/>
      <c r="B66" s="305" t="s">
        <v>1743</v>
      </c>
      <c r="C66" s="306" t="s">
        <v>1801</v>
      </c>
      <c r="D66" s="307" t="s">
        <v>1296</v>
      </c>
      <c r="E66" s="307" t="s">
        <v>1296</v>
      </c>
      <c r="F66" s="307" t="s">
        <v>1296</v>
      </c>
      <c r="G66" s="307" t="s">
        <v>1296</v>
      </c>
      <c r="H66" s="307" t="s">
        <v>1296</v>
      </c>
      <c r="I66" s="307" t="s">
        <v>1296</v>
      </c>
      <c r="J66" s="307">
        <v>0</v>
      </c>
      <c r="K66" s="307">
        <f>D66+E66+F66+G66+H66+I66+J66</f>
        <v>0</v>
      </c>
    </row>
    <row r="67" spans="1:11" s="291" customFormat="1" ht="15" x14ac:dyDescent="0.25">
      <c r="A67" s="309"/>
      <c r="B67" s="305" t="s">
        <v>1744</v>
      </c>
      <c r="C67" s="306" t="s">
        <v>1802</v>
      </c>
      <c r="D67" s="307" t="s">
        <v>1296</v>
      </c>
      <c r="E67" s="307" t="s">
        <v>1296</v>
      </c>
      <c r="F67" s="307" t="s">
        <v>1296</v>
      </c>
      <c r="G67" s="307" t="s">
        <v>1296</v>
      </c>
      <c r="H67" s="307" t="s">
        <v>1296</v>
      </c>
      <c r="I67" s="307" t="s">
        <v>1296</v>
      </c>
      <c r="J67" s="307">
        <v>0</v>
      </c>
      <c r="K67" s="307">
        <f>D67+E67+F67+G67+H67+I67+J67</f>
        <v>0</v>
      </c>
    </row>
    <row r="68" spans="1:11" s="291" customFormat="1" ht="28.5" x14ac:dyDescent="0.2">
      <c r="A68" s="298" t="s">
        <v>1799</v>
      </c>
      <c r="B68" s="311"/>
      <c r="C68" s="312" t="s">
        <v>1803</v>
      </c>
      <c r="D68" s="313">
        <f>SUM(D65:D67)</f>
        <v>0</v>
      </c>
      <c r="E68" s="313">
        <f t="shared" ref="E68:J68" si="12">SUM(E65:E67)</f>
        <v>0</v>
      </c>
      <c r="F68" s="313">
        <f t="shared" si="12"/>
        <v>0</v>
      </c>
      <c r="G68" s="313">
        <f t="shared" si="12"/>
        <v>0</v>
      </c>
      <c r="H68" s="313">
        <f t="shared" si="12"/>
        <v>0</v>
      </c>
      <c r="I68" s="313">
        <f t="shared" si="12"/>
        <v>0</v>
      </c>
      <c r="J68" s="313">
        <f t="shared" si="12"/>
        <v>62300</v>
      </c>
      <c r="K68" s="313">
        <f>D68+E68+F68+G68+H68+I68+J68</f>
        <v>62300</v>
      </c>
    </row>
    <row r="69" spans="1:11" s="291" customFormat="1" x14ac:dyDescent="0.2">
      <c r="C69" s="316"/>
    </row>
    <row r="70" spans="1:11" s="291" customFormat="1" ht="15" x14ac:dyDescent="0.2">
      <c r="A70" s="319"/>
      <c r="B70" s="321"/>
      <c r="C70" s="322"/>
      <c r="D70" s="323"/>
      <c r="E70" s="323"/>
      <c r="F70" s="323"/>
      <c r="G70" s="323"/>
      <c r="H70" s="323"/>
      <c r="I70" s="323"/>
      <c r="J70" s="323"/>
      <c r="K70" s="323"/>
    </row>
    <row r="71" spans="1:11" s="291" customFormat="1" ht="15" x14ac:dyDescent="0.2">
      <c r="A71" s="319"/>
      <c r="B71" s="788" t="s">
        <v>1804</v>
      </c>
      <c r="C71" s="788"/>
      <c r="D71" s="324">
        <f>D68+D61+D53+D47+D42+D37+D31+D23+D14+D27+D57+D18</f>
        <v>261990.5</v>
      </c>
      <c r="E71" s="324">
        <f t="shared" ref="E71:K71" si="13">E68+E61+E53+E47+E42+E37+E31+E23+E14+E27+E57+E18</f>
        <v>1185897</v>
      </c>
      <c r="F71" s="324">
        <f t="shared" si="13"/>
        <v>18371043.66</v>
      </c>
      <c r="G71" s="324">
        <f t="shared" si="13"/>
        <v>2858045</v>
      </c>
      <c r="H71" s="324">
        <f t="shared" si="13"/>
        <v>500</v>
      </c>
      <c r="I71" s="324">
        <f t="shared" si="13"/>
        <v>79476.070000000007</v>
      </c>
      <c r="J71" s="324">
        <f t="shared" si="13"/>
        <v>144255.5</v>
      </c>
      <c r="K71" s="324">
        <f t="shared" si="13"/>
        <v>22901207.73</v>
      </c>
    </row>
  </sheetData>
  <mergeCells count="3">
    <mergeCell ref="A1:K1"/>
    <mergeCell ref="B2:C3"/>
    <mergeCell ref="B71:C71"/>
  </mergeCells>
  <printOptions horizontalCentered="1"/>
  <pageMargins left="0.78740157480314965" right="0.78740157480314965" top="0.98425196850393704" bottom="0.98425196850393704" header="0.51181102362204722" footer="0.51181102362204722"/>
  <pageSetup paperSize="9" scale="54" fitToWidth="2" fitToHeight="2" orientation="landscape" r:id="rId1"/>
  <headerFooter alignWithMargins="0"/>
  <rowBreaks count="1" manualBreakCount="1">
    <brk id="39"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69"/>
  <sheetViews>
    <sheetView view="pageBreakPreview" zoomScaleNormal="100" zoomScaleSheetLayoutView="100" workbookViewId="0">
      <pane ySplit="3" topLeftCell="A37" activePane="bottomLeft" state="frozen"/>
      <selection activeCell="F17" sqref="F17"/>
      <selection pane="bottomLeft" activeCell="A70" sqref="A70:IV79"/>
    </sheetView>
  </sheetViews>
  <sheetFormatPr defaultRowHeight="14.25" x14ac:dyDescent="0.2"/>
  <cols>
    <col min="1" max="1" width="5.5703125" style="325" customWidth="1"/>
    <col min="2" max="2" width="14.140625" style="325" customWidth="1"/>
    <col min="3" max="3" width="48.140625" style="326" customWidth="1"/>
    <col min="4" max="4" width="15.7109375" style="325" customWidth="1"/>
    <col min="5" max="5" width="18.85546875" style="325" customWidth="1"/>
    <col min="6" max="6" width="20.28515625" style="325" customWidth="1"/>
    <col min="7" max="7" width="19.28515625" style="325" customWidth="1"/>
    <col min="8" max="10" width="15.85546875" style="325" customWidth="1"/>
    <col min="11" max="11" width="21.140625" style="325" customWidth="1"/>
    <col min="12" max="16384" width="9.140625" style="325"/>
  </cols>
  <sheetData>
    <row r="1" spans="1:11" s="291" customFormat="1" ht="45" customHeight="1" x14ac:dyDescent="0.2">
      <c r="A1" s="786" t="s">
        <v>1806</v>
      </c>
      <c r="B1" s="786"/>
      <c r="C1" s="786"/>
      <c r="D1" s="786"/>
      <c r="E1" s="786"/>
      <c r="F1" s="786"/>
      <c r="G1" s="786"/>
      <c r="H1" s="786"/>
      <c r="I1" s="786"/>
      <c r="J1" s="786"/>
      <c r="K1" s="786"/>
    </row>
    <row r="2" spans="1:11" s="291" customFormat="1" ht="60" x14ac:dyDescent="0.2">
      <c r="B2" s="787" t="s">
        <v>1737</v>
      </c>
      <c r="C2" s="787"/>
      <c r="D2" s="292" t="s">
        <v>160</v>
      </c>
      <c r="E2" s="292" t="s">
        <v>92</v>
      </c>
      <c r="F2" s="292" t="s">
        <v>12</v>
      </c>
      <c r="G2" s="292" t="s">
        <v>53</v>
      </c>
      <c r="H2" s="292" t="s">
        <v>1701</v>
      </c>
      <c r="I2" s="292" t="s">
        <v>48</v>
      </c>
      <c r="J2" s="292" t="s">
        <v>116</v>
      </c>
      <c r="K2" s="293" t="s">
        <v>1619</v>
      </c>
    </row>
    <row r="3" spans="1:11" s="291" customFormat="1" ht="15" x14ac:dyDescent="0.2">
      <c r="B3" s="787"/>
      <c r="C3" s="787"/>
      <c r="D3" s="293" t="s">
        <v>1298</v>
      </c>
      <c r="E3" s="293" t="s">
        <v>1443</v>
      </c>
      <c r="F3" s="293" t="s">
        <v>1445</v>
      </c>
      <c r="G3" s="293" t="s">
        <v>1738</v>
      </c>
      <c r="H3" s="293" t="s">
        <v>1739</v>
      </c>
      <c r="I3" s="293" t="s">
        <v>1740</v>
      </c>
      <c r="J3" s="293" t="s">
        <v>1453</v>
      </c>
      <c r="K3" s="293" t="s">
        <v>1704</v>
      </c>
    </row>
    <row r="4" spans="1:11" s="291" customFormat="1" x14ac:dyDescent="0.2">
      <c r="A4" s="295"/>
      <c r="B4" s="296"/>
      <c r="C4" s="328"/>
      <c r="D4" s="298" t="s">
        <v>160</v>
      </c>
      <c r="E4" s="298" t="s">
        <v>92</v>
      </c>
      <c r="F4" s="298" t="s">
        <v>12</v>
      </c>
      <c r="G4" s="298" t="s">
        <v>53</v>
      </c>
      <c r="H4" s="298" t="s">
        <v>1701</v>
      </c>
      <c r="I4" s="298" t="s">
        <v>48</v>
      </c>
      <c r="J4" s="298" t="s">
        <v>116</v>
      </c>
      <c r="K4" s="299"/>
    </row>
    <row r="5" spans="1:11" s="291" customFormat="1" ht="28.5" x14ac:dyDescent="0.2">
      <c r="A5" s="295"/>
      <c r="B5" s="300" t="s">
        <v>1741</v>
      </c>
      <c r="C5" s="301" t="s">
        <v>1742</v>
      </c>
      <c r="D5" s="302" t="s">
        <v>1298</v>
      </c>
      <c r="E5" s="302" t="s">
        <v>1443</v>
      </c>
      <c r="F5" s="302" t="s">
        <v>1445</v>
      </c>
      <c r="G5" s="302" t="s">
        <v>1738</v>
      </c>
      <c r="H5" s="302" t="s">
        <v>1739</v>
      </c>
      <c r="I5" s="302" t="s">
        <v>1740</v>
      </c>
      <c r="J5" s="302" t="s">
        <v>1453</v>
      </c>
      <c r="K5" s="303"/>
    </row>
    <row r="6" spans="1:11" s="291" customFormat="1" ht="15" x14ac:dyDescent="0.25">
      <c r="A6" s="304" t="s">
        <v>1704</v>
      </c>
      <c r="B6" s="305" t="s">
        <v>1741</v>
      </c>
      <c r="C6" s="306" t="s">
        <v>67</v>
      </c>
      <c r="D6" s="307" t="s">
        <v>1296</v>
      </c>
      <c r="E6" s="307">
        <v>942551</v>
      </c>
      <c r="F6" s="307">
        <v>13408881.640000001</v>
      </c>
      <c r="G6" s="307">
        <v>1829105</v>
      </c>
      <c r="H6" s="307" t="s">
        <v>1296</v>
      </c>
      <c r="I6" s="307" t="s">
        <v>1296</v>
      </c>
      <c r="J6" s="307">
        <v>2000</v>
      </c>
      <c r="K6" s="307">
        <f t="shared" ref="K6:K12" si="0">D6+E6+F6+G6+H6+I6+J6</f>
        <v>16182537.640000001</v>
      </c>
    </row>
    <row r="7" spans="1:11" s="291" customFormat="1" ht="15" x14ac:dyDescent="0.25">
      <c r="A7" s="309"/>
      <c r="B7" s="305" t="s">
        <v>1743</v>
      </c>
      <c r="C7" s="306" t="s">
        <v>107</v>
      </c>
      <c r="D7" s="307" t="s">
        <v>1296</v>
      </c>
      <c r="E7" s="307" t="s">
        <v>1296</v>
      </c>
      <c r="F7" s="307">
        <v>33060</v>
      </c>
      <c r="G7" s="307" t="s">
        <v>1296</v>
      </c>
      <c r="H7" s="307" t="s">
        <v>1296</v>
      </c>
      <c r="I7" s="307" t="s">
        <v>1296</v>
      </c>
      <c r="J7" s="307" t="s">
        <v>1296</v>
      </c>
      <c r="K7" s="307">
        <f t="shared" si="0"/>
        <v>33060</v>
      </c>
    </row>
    <row r="8" spans="1:11" s="291" customFormat="1" ht="28.5" x14ac:dyDescent="0.25">
      <c r="A8" s="309"/>
      <c r="B8" s="305" t="s">
        <v>1744</v>
      </c>
      <c r="C8" s="306" t="s">
        <v>1745</v>
      </c>
      <c r="D8" s="307">
        <v>274057.98</v>
      </c>
      <c r="E8" s="307">
        <v>10200</v>
      </c>
      <c r="F8" s="307">
        <v>2515111.35</v>
      </c>
      <c r="G8" s="307" t="s">
        <v>1296</v>
      </c>
      <c r="H8" s="307" t="s">
        <v>1296</v>
      </c>
      <c r="I8" s="307">
        <v>6000</v>
      </c>
      <c r="J8" s="307">
        <v>71955.5</v>
      </c>
      <c r="K8" s="307">
        <f t="shared" si="0"/>
        <v>2877324.83</v>
      </c>
    </row>
    <row r="9" spans="1:11" s="291" customFormat="1" ht="15" x14ac:dyDescent="0.25">
      <c r="A9" s="309"/>
      <c r="B9" s="305" t="s">
        <v>1746</v>
      </c>
      <c r="C9" s="306" t="s">
        <v>115</v>
      </c>
      <c r="D9" s="307" t="s">
        <v>1296</v>
      </c>
      <c r="E9" s="307">
        <v>235000</v>
      </c>
      <c r="F9" s="307">
        <v>4500</v>
      </c>
      <c r="G9" s="307" t="s">
        <v>1296</v>
      </c>
      <c r="H9" s="307" t="s">
        <v>1296</v>
      </c>
      <c r="I9" s="307" t="s">
        <v>1296</v>
      </c>
      <c r="J9" s="307">
        <v>6000</v>
      </c>
      <c r="K9" s="307">
        <f t="shared" si="0"/>
        <v>245500</v>
      </c>
    </row>
    <row r="10" spans="1:11" s="291" customFormat="1" ht="15" x14ac:dyDescent="0.25">
      <c r="A10" s="309"/>
      <c r="B10" s="305" t="s">
        <v>1747</v>
      </c>
      <c r="C10" s="306" t="s">
        <v>126</v>
      </c>
      <c r="D10" s="307" t="s">
        <v>1296</v>
      </c>
      <c r="E10" s="307" t="s">
        <v>1296</v>
      </c>
      <c r="F10" s="307">
        <v>325950</v>
      </c>
      <c r="G10" s="307" t="s">
        <v>1296</v>
      </c>
      <c r="H10" s="307" t="s">
        <v>1296</v>
      </c>
      <c r="I10" s="307" t="s">
        <v>1296</v>
      </c>
      <c r="J10" s="307">
        <v>0</v>
      </c>
      <c r="K10" s="307">
        <f t="shared" si="0"/>
        <v>325950</v>
      </c>
    </row>
    <row r="11" spans="1:11" s="291" customFormat="1" ht="15" x14ac:dyDescent="0.25">
      <c r="A11" s="309"/>
      <c r="B11" s="305" t="s">
        <v>1748</v>
      </c>
      <c r="C11" s="306" t="s">
        <v>20</v>
      </c>
      <c r="D11" s="307" t="s">
        <v>1296</v>
      </c>
      <c r="E11" s="307" t="s">
        <v>1296</v>
      </c>
      <c r="F11" s="307">
        <v>1150744.2</v>
      </c>
      <c r="G11" s="307" t="s">
        <v>1296</v>
      </c>
      <c r="H11" s="307" t="s">
        <v>1296</v>
      </c>
      <c r="I11" s="307" t="s">
        <v>1296</v>
      </c>
      <c r="J11" s="307">
        <v>0</v>
      </c>
      <c r="K11" s="307">
        <f t="shared" si="0"/>
        <v>1150744.2</v>
      </c>
    </row>
    <row r="12" spans="1:11" s="291" customFormat="1" ht="15" x14ac:dyDescent="0.25">
      <c r="A12" s="309"/>
      <c r="B12" s="305" t="s">
        <v>1749</v>
      </c>
      <c r="C12" s="306" t="s">
        <v>15</v>
      </c>
      <c r="D12" s="307">
        <v>380</v>
      </c>
      <c r="E12" s="307">
        <v>4146</v>
      </c>
      <c r="F12" s="307">
        <f>70800+7200</f>
        <v>78000</v>
      </c>
      <c r="G12" s="307" t="s">
        <v>1296</v>
      </c>
      <c r="H12" s="307" t="s">
        <v>1296</v>
      </c>
      <c r="I12" s="307">
        <f>80676.07-7200</f>
        <v>73476.070000000007</v>
      </c>
      <c r="J12" s="307" t="s">
        <v>1296</v>
      </c>
      <c r="K12" s="307">
        <f t="shared" si="0"/>
        <v>156002.07</v>
      </c>
    </row>
    <row r="13" spans="1:11" s="291" customFormat="1" ht="15" x14ac:dyDescent="0.25">
      <c r="A13" s="309"/>
      <c r="B13" s="305" t="s">
        <v>1750</v>
      </c>
      <c r="C13" s="306" t="s">
        <v>52</v>
      </c>
      <c r="D13" s="307" t="s">
        <v>1296</v>
      </c>
      <c r="E13" s="307">
        <v>0</v>
      </c>
      <c r="F13" s="307">
        <v>5000</v>
      </c>
      <c r="G13" s="307">
        <v>9010</v>
      </c>
      <c r="H13" s="307">
        <v>500</v>
      </c>
      <c r="I13" s="307" t="s">
        <v>1296</v>
      </c>
      <c r="J13" s="307">
        <v>2000</v>
      </c>
      <c r="K13" s="307">
        <f>D13+E13+F13+G13+H13+I13+J13</f>
        <v>16510</v>
      </c>
    </row>
    <row r="14" spans="1:11" s="291" customFormat="1" ht="28.5" x14ac:dyDescent="0.2">
      <c r="A14" s="298" t="s">
        <v>1704</v>
      </c>
      <c r="B14" s="311"/>
      <c r="C14" s="312" t="s">
        <v>1751</v>
      </c>
      <c r="D14" s="313">
        <f>SUM(D6:D13)</f>
        <v>274437.98</v>
      </c>
      <c r="E14" s="313">
        <f t="shared" ref="E14:J14" si="1">SUM(E6:E13)</f>
        <v>1191897</v>
      </c>
      <c r="F14" s="313">
        <f t="shared" si="1"/>
        <v>17521247.190000001</v>
      </c>
      <c r="G14" s="313">
        <f t="shared" si="1"/>
        <v>1838115</v>
      </c>
      <c r="H14" s="313">
        <f t="shared" si="1"/>
        <v>500</v>
      </c>
      <c r="I14" s="313">
        <f t="shared" si="1"/>
        <v>79476.070000000007</v>
      </c>
      <c r="J14" s="313">
        <f t="shared" si="1"/>
        <v>81955.5</v>
      </c>
      <c r="K14" s="313">
        <f>D14+E14+F14+G14+H14+I14+J14</f>
        <v>20987628.740000002</v>
      </c>
    </row>
    <row r="15" spans="1:11" s="291" customFormat="1" x14ac:dyDescent="0.2">
      <c r="C15" s="316"/>
    </row>
    <row r="16" spans="1:11" s="291" customFormat="1" x14ac:dyDescent="0.2">
      <c r="B16" s="300" t="s">
        <v>1752</v>
      </c>
      <c r="C16" s="301" t="s">
        <v>1753</v>
      </c>
      <c r="D16" s="302" t="s">
        <v>1298</v>
      </c>
      <c r="E16" s="302" t="s">
        <v>1443</v>
      </c>
      <c r="F16" s="302" t="s">
        <v>1445</v>
      </c>
      <c r="G16" s="302" t="s">
        <v>1738</v>
      </c>
      <c r="H16" s="302" t="s">
        <v>1739</v>
      </c>
      <c r="I16" s="302" t="s">
        <v>1740</v>
      </c>
      <c r="J16" s="302" t="s">
        <v>1453</v>
      </c>
      <c r="K16" s="303"/>
    </row>
    <row r="17" spans="1:11" s="291" customFormat="1" x14ac:dyDescent="0.2">
      <c r="B17" s="305" t="s">
        <v>1754</v>
      </c>
      <c r="C17" s="306" t="s">
        <v>1755</v>
      </c>
      <c r="D17" s="307" t="s">
        <v>1296</v>
      </c>
      <c r="E17" s="307" t="s">
        <v>1296</v>
      </c>
      <c r="F17" s="307" t="s">
        <v>1296</v>
      </c>
      <c r="G17" s="307">
        <v>100000</v>
      </c>
      <c r="H17" s="307" t="s">
        <v>1296</v>
      </c>
      <c r="I17" s="307" t="s">
        <v>1296</v>
      </c>
      <c r="J17" s="307">
        <v>0</v>
      </c>
      <c r="K17" s="307">
        <f>D17+E17+F17+G17+H17+I17+J17</f>
        <v>100000</v>
      </c>
    </row>
    <row r="18" spans="1:11" s="291" customFormat="1" ht="28.5" x14ac:dyDescent="0.2">
      <c r="B18" s="311"/>
      <c r="C18" s="312" t="s">
        <v>1756</v>
      </c>
      <c r="D18" s="313">
        <f t="shared" ref="D18:J18" si="2">SUM(D17:D17)</f>
        <v>0</v>
      </c>
      <c r="E18" s="313">
        <f t="shared" si="2"/>
        <v>0</v>
      </c>
      <c r="F18" s="313">
        <f t="shared" si="2"/>
        <v>0</v>
      </c>
      <c r="G18" s="313">
        <f t="shared" si="2"/>
        <v>100000</v>
      </c>
      <c r="H18" s="313">
        <f t="shared" si="2"/>
        <v>0</v>
      </c>
      <c r="I18" s="313">
        <f t="shared" si="2"/>
        <v>0</v>
      </c>
      <c r="J18" s="313">
        <f t="shared" si="2"/>
        <v>0</v>
      </c>
      <c r="K18" s="313">
        <f>D18+E18+F18+G18+H18+I18+J18</f>
        <v>100000</v>
      </c>
    </row>
    <row r="19" spans="1:11" s="291" customFormat="1" x14ac:dyDescent="0.2">
      <c r="A19" s="295"/>
      <c r="B19" s="296"/>
      <c r="C19" s="328"/>
      <c r="D19" s="298" t="s">
        <v>160</v>
      </c>
      <c r="E19" s="298" t="s">
        <v>92</v>
      </c>
      <c r="F19" s="298" t="s">
        <v>12</v>
      </c>
      <c r="G19" s="298" t="s">
        <v>53</v>
      </c>
      <c r="H19" s="298" t="s">
        <v>1701</v>
      </c>
      <c r="I19" s="298" t="s">
        <v>48</v>
      </c>
      <c r="J19" s="298" t="s">
        <v>116</v>
      </c>
      <c r="K19" s="299"/>
    </row>
    <row r="20" spans="1:11" s="291" customFormat="1" ht="28.5" x14ac:dyDescent="0.2">
      <c r="A20" s="295"/>
      <c r="B20" s="300" t="s">
        <v>1746</v>
      </c>
      <c r="C20" s="301" t="s">
        <v>1757</v>
      </c>
      <c r="D20" s="302" t="s">
        <v>1298</v>
      </c>
      <c r="E20" s="302" t="s">
        <v>1443</v>
      </c>
      <c r="F20" s="302" t="s">
        <v>1445</v>
      </c>
      <c r="G20" s="302" t="s">
        <v>1738</v>
      </c>
      <c r="H20" s="302" t="s">
        <v>1739</v>
      </c>
      <c r="I20" s="302" t="s">
        <v>1740</v>
      </c>
      <c r="J20" s="302" t="s">
        <v>1453</v>
      </c>
      <c r="K20" s="303"/>
    </row>
    <row r="21" spans="1:11" s="291" customFormat="1" ht="15" x14ac:dyDescent="0.25">
      <c r="A21" s="304" t="s">
        <v>1758</v>
      </c>
      <c r="B21" s="305" t="s">
        <v>1741</v>
      </c>
      <c r="C21" s="306" t="s">
        <v>1759</v>
      </c>
      <c r="D21" s="307" t="s">
        <v>1296</v>
      </c>
      <c r="E21" s="307" t="s">
        <v>1296</v>
      </c>
      <c r="F21" s="307" t="s">
        <v>1296</v>
      </c>
      <c r="G21" s="307" t="s">
        <v>1296</v>
      </c>
      <c r="H21" s="307" t="s">
        <v>1296</v>
      </c>
      <c r="I21" s="307" t="s">
        <v>1296</v>
      </c>
      <c r="J21" s="307">
        <v>0</v>
      </c>
      <c r="K21" s="307">
        <f>D21+E21+F21+G21+H21+I21+J21</f>
        <v>0</v>
      </c>
    </row>
    <row r="22" spans="1:11" s="291" customFormat="1" ht="28.5" x14ac:dyDescent="0.25">
      <c r="A22" s="309"/>
      <c r="B22" s="305" t="s">
        <v>1743</v>
      </c>
      <c r="C22" s="306" t="s">
        <v>10</v>
      </c>
      <c r="D22" s="307" t="s">
        <v>1296</v>
      </c>
      <c r="E22" s="307" t="s">
        <v>1296</v>
      </c>
      <c r="F22" s="307">
        <v>752651.34</v>
      </c>
      <c r="G22" s="307">
        <v>573500</v>
      </c>
      <c r="H22" s="307" t="s">
        <v>1296</v>
      </c>
      <c r="I22" s="307" t="s">
        <v>1296</v>
      </c>
      <c r="J22" s="307">
        <v>0</v>
      </c>
      <c r="K22" s="307">
        <f>D22+E22+F22+G22+H22+I22+J22</f>
        <v>1326151.3399999999</v>
      </c>
    </row>
    <row r="23" spans="1:11" s="291" customFormat="1" ht="28.5" x14ac:dyDescent="0.2">
      <c r="A23" s="298" t="s">
        <v>1758</v>
      </c>
      <c r="B23" s="311"/>
      <c r="C23" s="312" t="s">
        <v>1760</v>
      </c>
      <c r="D23" s="313">
        <f>SUM(D21:D22)</f>
        <v>0</v>
      </c>
      <c r="E23" s="313">
        <f t="shared" ref="E23:J23" si="3">SUM(E21:E22)</f>
        <v>0</v>
      </c>
      <c r="F23" s="313">
        <f t="shared" si="3"/>
        <v>752651.34</v>
      </c>
      <c r="G23" s="313">
        <f t="shared" si="3"/>
        <v>573500</v>
      </c>
      <c r="H23" s="313">
        <f t="shared" si="3"/>
        <v>0</v>
      </c>
      <c r="I23" s="313">
        <f t="shared" si="3"/>
        <v>0</v>
      </c>
      <c r="J23" s="313">
        <f t="shared" si="3"/>
        <v>0</v>
      </c>
      <c r="K23" s="313">
        <f>D23+E23+F23+G23+H23+I23+J23</f>
        <v>1326151.3399999999</v>
      </c>
    </row>
    <row r="24" spans="1:11" s="291" customFormat="1" x14ac:dyDescent="0.2">
      <c r="C24" s="316"/>
    </row>
    <row r="25" spans="1:11" s="291" customFormat="1" x14ac:dyDescent="0.2">
      <c r="A25" s="295"/>
      <c r="B25" s="296"/>
      <c r="C25" s="328"/>
      <c r="D25" s="298" t="s">
        <v>160</v>
      </c>
      <c r="E25" s="298" t="s">
        <v>92</v>
      </c>
      <c r="F25" s="298" t="s">
        <v>12</v>
      </c>
      <c r="G25" s="298" t="s">
        <v>53</v>
      </c>
      <c r="H25" s="298" t="s">
        <v>1701</v>
      </c>
      <c r="I25" s="298" t="s">
        <v>48</v>
      </c>
      <c r="J25" s="298" t="s">
        <v>116</v>
      </c>
      <c r="K25" s="299"/>
    </row>
    <row r="26" spans="1:11" s="291" customFormat="1" x14ac:dyDescent="0.2">
      <c r="A26" s="295"/>
      <c r="B26" s="300" t="s">
        <v>1754</v>
      </c>
      <c r="C26" s="301" t="s">
        <v>1764</v>
      </c>
      <c r="D26" s="302" t="s">
        <v>1298</v>
      </c>
      <c r="E26" s="302" t="s">
        <v>1443</v>
      </c>
      <c r="F26" s="302" t="s">
        <v>1445</v>
      </c>
      <c r="G26" s="302" t="s">
        <v>1738</v>
      </c>
      <c r="H26" s="302" t="s">
        <v>1739</v>
      </c>
      <c r="I26" s="302" t="s">
        <v>1740</v>
      </c>
      <c r="J26" s="302" t="s">
        <v>1453</v>
      </c>
      <c r="K26" s="303"/>
    </row>
    <row r="27" spans="1:11" s="291" customFormat="1" ht="15" x14ac:dyDescent="0.25">
      <c r="A27" s="304" t="s">
        <v>1732</v>
      </c>
      <c r="B27" s="305" t="s">
        <v>1741</v>
      </c>
      <c r="C27" s="306" t="s">
        <v>1765</v>
      </c>
      <c r="D27" s="307" t="s">
        <v>1296</v>
      </c>
      <c r="E27" s="307" t="s">
        <v>1296</v>
      </c>
      <c r="F27" s="307" t="s">
        <v>1296</v>
      </c>
      <c r="G27" s="307">
        <v>0</v>
      </c>
      <c r="H27" s="307" t="s">
        <v>1296</v>
      </c>
      <c r="I27" s="307" t="s">
        <v>1296</v>
      </c>
      <c r="J27" s="307" t="s">
        <v>1296</v>
      </c>
      <c r="K27" s="307">
        <v>0</v>
      </c>
    </row>
    <row r="28" spans="1:11" s="291" customFormat="1" ht="15" x14ac:dyDescent="0.2">
      <c r="A28" s="298" t="s">
        <v>1732</v>
      </c>
      <c r="B28" s="311"/>
      <c r="C28" s="312" t="s">
        <v>1766</v>
      </c>
      <c r="D28" s="313">
        <f>SUM(D27)</f>
        <v>0</v>
      </c>
      <c r="E28" s="313">
        <f t="shared" ref="E28:J28" si="4">SUM(E27)</f>
        <v>0</v>
      </c>
      <c r="F28" s="313">
        <f t="shared" si="4"/>
        <v>0</v>
      </c>
      <c r="G28" s="313">
        <f t="shared" si="4"/>
        <v>0</v>
      </c>
      <c r="H28" s="313">
        <f t="shared" si="4"/>
        <v>0</v>
      </c>
      <c r="I28" s="313">
        <f t="shared" si="4"/>
        <v>0</v>
      </c>
      <c r="J28" s="313">
        <f t="shared" si="4"/>
        <v>0</v>
      </c>
      <c r="K28" s="313">
        <v>0</v>
      </c>
    </row>
    <row r="29" spans="1:11" s="291" customFormat="1" x14ac:dyDescent="0.2">
      <c r="C29" s="316"/>
    </row>
    <row r="30" spans="1:11" s="291" customFormat="1" x14ac:dyDescent="0.2">
      <c r="A30" s="295"/>
      <c r="B30" s="296"/>
      <c r="C30" s="328"/>
      <c r="D30" s="298" t="s">
        <v>160</v>
      </c>
      <c r="E30" s="298" t="s">
        <v>92</v>
      </c>
      <c r="F30" s="298" t="s">
        <v>12</v>
      </c>
      <c r="G30" s="298" t="s">
        <v>53</v>
      </c>
      <c r="H30" s="298" t="s">
        <v>1701</v>
      </c>
      <c r="I30" s="298" t="s">
        <v>48</v>
      </c>
      <c r="J30" s="298" t="s">
        <v>116</v>
      </c>
      <c r="K30" s="299"/>
    </row>
    <row r="31" spans="1:11" s="291" customFormat="1" ht="28.5" x14ac:dyDescent="0.2">
      <c r="A31" s="295"/>
      <c r="B31" s="300" t="s">
        <v>1767</v>
      </c>
      <c r="C31" s="301" t="s">
        <v>1768</v>
      </c>
      <c r="D31" s="302" t="s">
        <v>1298</v>
      </c>
      <c r="E31" s="302" t="s">
        <v>1443</v>
      </c>
      <c r="F31" s="302" t="s">
        <v>1445</v>
      </c>
      <c r="G31" s="302" t="s">
        <v>1738</v>
      </c>
      <c r="H31" s="302" t="s">
        <v>1739</v>
      </c>
      <c r="I31" s="302" t="s">
        <v>1740</v>
      </c>
      <c r="J31" s="302" t="s">
        <v>1453</v>
      </c>
      <c r="K31" s="303"/>
    </row>
    <row r="32" spans="1:11" s="291" customFormat="1" ht="15" x14ac:dyDescent="0.25">
      <c r="A32" s="304" t="s">
        <v>1769</v>
      </c>
      <c r="B32" s="305" t="s">
        <v>1743</v>
      </c>
      <c r="C32" s="306" t="s">
        <v>1770</v>
      </c>
      <c r="D32" s="307" t="s">
        <v>1296</v>
      </c>
      <c r="E32" s="307" t="s">
        <v>1296</v>
      </c>
      <c r="F32" s="307" t="s">
        <v>1296</v>
      </c>
      <c r="G32" s="307">
        <v>0</v>
      </c>
      <c r="H32" s="307" t="s">
        <v>1296</v>
      </c>
      <c r="I32" s="307" t="s">
        <v>1296</v>
      </c>
      <c r="J32" s="307" t="s">
        <v>1296</v>
      </c>
      <c r="K32" s="307">
        <f>D32+E32+F32+G32+H32+I32+J32</f>
        <v>0</v>
      </c>
    </row>
    <row r="33" spans="1:11" s="291" customFormat="1" ht="15" x14ac:dyDescent="0.25">
      <c r="A33" s="309"/>
      <c r="B33" s="305" t="s">
        <v>1744</v>
      </c>
      <c r="C33" s="306" t="s">
        <v>150</v>
      </c>
      <c r="D33" s="307" t="s">
        <v>1296</v>
      </c>
      <c r="E33" s="307" t="s">
        <v>1296</v>
      </c>
      <c r="F33" s="307">
        <v>13400</v>
      </c>
      <c r="G33" s="307">
        <v>0</v>
      </c>
      <c r="H33" s="307" t="s">
        <v>1296</v>
      </c>
      <c r="I33" s="307" t="s">
        <v>1296</v>
      </c>
      <c r="J33" s="307" t="s">
        <v>1296</v>
      </c>
      <c r="K33" s="307">
        <f>D33+E33+F33+G33+H33+I33+J33</f>
        <v>13400</v>
      </c>
    </row>
    <row r="34" spans="1:11" s="291" customFormat="1" ht="28.5" x14ac:dyDescent="0.2">
      <c r="A34" s="298" t="s">
        <v>1769</v>
      </c>
      <c r="B34" s="311"/>
      <c r="C34" s="312" t="s">
        <v>1771</v>
      </c>
      <c r="D34" s="313">
        <f>SUM(D32:D33)</f>
        <v>0</v>
      </c>
      <c r="E34" s="313">
        <f t="shared" ref="E34:J34" si="5">SUM(E32:E33)</f>
        <v>0</v>
      </c>
      <c r="F34" s="313">
        <f t="shared" si="5"/>
        <v>13400</v>
      </c>
      <c r="G34" s="313">
        <f t="shared" si="5"/>
        <v>0</v>
      </c>
      <c r="H34" s="313">
        <f t="shared" si="5"/>
        <v>0</v>
      </c>
      <c r="I34" s="313">
        <f t="shared" si="5"/>
        <v>0</v>
      </c>
      <c r="J34" s="313">
        <f t="shared" si="5"/>
        <v>0</v>
      </c>
      <c r="K34" s="313">
        <f>D34+E34+F34+G34+H34+I34+J34</f>
        <v>13400</v>
      </c>
    </row>
    <row r="35" spans="1:11" s="291" customFormat="1" x14ac:dyDescent="0.2">
      <c r="C35" s="316"/>
    </row>
    <row r="36" spans="1:11" s="291" customFormat="1" x14ac:dyDescent="0.2">
      <c r="A36" s="295"/>
      <c r="B36" s="300" t="s">
        <v>1750</v>
      </c>
      <c r="C36" s="301" t="s">
        <v>1772</v>
      </c>
      <c r="D36" s="302" t="s">
        <v>1298</v>
      </c>
      <c r="E36" s="302" t="s">
        <v>1443</v>
      </c>
      <c r="F36" s="302" t="s">
        <v>1445</v>
      </c>
      <c r="G36" s="302" t="s">
        <v>1738</v>
      </c>
      <c r="H36" s="302" t="s">
        <v>1739</v>
      </c>
      <c r="I36" s="302" t="s">
        <v>1740</v>
      </c>
      <c r="J36" s="302" t="s">
        <v>1453</v>
      </c>
      <c r="K36" s="303"/>
    </row>
    <row r="37" spans="1:11" s="291" customFormat="1" ht="15" x14ac:dyDescent="0.25">
      <c r="A37" s="304" t="s">
        <v>1773</v>
      </c>
      <c r="B37" s="305" t="s">
        <v>1743</v>
      </c>
      <c r="C37" s="306" t="s">
        <v>1774</v>
      </c>
      <c r="D37" s="307" t="s">
        <v>1296</v>
      </c>
      <c r="E37" s="307" t="s">
        <v>1296</v>
      </c>
      <c r="F37" s="307" t="s">
        <v>1296</v>
      </c>
      <c r="G37" s="307">
        <v>0</v>
      </c>
      <c r="H37" s="307" t="s">
        <v>1296</v>
      </c>
      <c r="I37" s="307" t="s">
        <v>1296</v>
      </c>
      <c r="J37" s="307" t="s">
        <v>1296</v>
      </c>
      <c r="K37" s="307">
        <f>D37+E37+F37+G37+H37+I37+J37</f>
        <v>0</v>
      </c>
    </row>
    <row r="38" spans="1:11" s="291" customFormat="1" ht="15" x14ac:dyDescent="0.2">
      <c r="A38" s="298" t="s">
        <v>1773</v>
      </c>
      <c r="B38" s="311"/>
      <c r="C38" s="312" t="s">
        <v>1775</v>
      </c>
      <c r="D38" s="313">
        <f>SUM(D37)</f>
        <v>0</v>
      </c>
      <c r="E38" s="313">
        <f t="shared" ref="E38:J38" si="6">SUM(E37)</f>
        <v>0</v>
      </c>
      <c r="F38" s="313">
        <f t="shared" si="6"/>
        <v>0</v>
      </c>
      <c r="G38" s="313">
        <f t="shared" si="6"/>
        <v>0</v>
      </c>
      <c r="H38" s="313">
        <f t="shared" si="6"/>
        <v>0</v>
      </c>
      <c r="I38" s="313">
        <f t="shared" si="6"/>
        <v>0</v>
      </c>
      <c r="J38" s="313">
        <f t="shared" si="6"/>
        <v>0</v>
      </c>
      <c r="K38" s="313">
        <f>D38+E38+F38+G38+H38+I38+J38</f>
        <v>0</v>
      </c>
    </row>
    <row r="39" spans="1:11" s="291" customFormat="1" x14ac:dyDescent="0.2">
      <c r="C39" s="316"/>
    </row>
    <row r="40" spans="1:11" s="291" customFormat="1" x14ac:dyDescent="0.2">
      <c r="A40" s="295"/>
      <c r="B40" s="296"/>
      <c r="C40" s="328"/>
      <c r="D40" s="298" t="s">
        <v>160</v>
      </c>
      <c r="E40" s="298" t="s">
        <v>92</v>
      </c>
      <c r="F40" s="298" t="s">
        <v>12</v>
      </c>
      <c r="G40" s="298" t="s">
        <v>53</v>
      </c>
      <c r="H40" s="298" t="s">
        <v>1701</v>
      </c>
      <c r="I40" s="298" t="s">
        <v>48</v>
      </c>
      <c r="J40" s="298" t="s">
        <v>116</v>
      </c>
      <c r="K40" s="299"/>
    </row>
    <row r="41" spans="1:11" s="291" customFormat="1" ht="28.5" x14ac:dyDescent="0.2">
      <c r="A41" s="295"/>
      <c r="B41" s="300" t="s">
        <v>1776</v>
      </c>
      <c r="C41" s="301" t="s">
        <v>1777</v>
      </c>
      <c r="D41" s="302" t="s">
        <v>1298</v>
      </c>
      <c r="E41" s="302" t="s">
        <v>1443</v>
      </c>
      <c r="F41" s="302" t="s">
        <v>1445</v>
      </c>
      <c r="G41" s="302" t="s">
        <v>1738</v>
      </c>
      <c r="H41" s="302" t="s">
        <v>1739</v>
      </c>
      <c r="I41" s="302" t="s">
        <v>1740</v>
      </c>
      <c r="J41" s="302" t="s">
        <v>1453</v>
      </c>
      <c r="K41" s="303"/>
    </row>
    <row r="42" spans="1:11" s="291" customFormat="1" ht="28.5" x14ac:dyDescent="0.25">
      <c r="A42" s="304" t="s">
        <v>1779</v>
      </c>
      <c r="B42" s="305" t="s">
        <v>1749</v>
      </c>
      <c r="C42" s="306" t="s">
        <v>1780</v>
      </c>
      <c r="D42" s="307" t="s">
        <v>1296</v>
      </c>
      <c r="E42" s="307" t="s">
        <v>1296</v>
      </c>
      <c r="F42" s="307" t="s">
        <v>1296</v>
      </c>
      <c r="G42" s="307">
        <v>11500</v>
      </c>
      <c r="H42" s="307" t="s">
        <v>1296</v>
      </c>
      <c r="I42" s="307" t="s">
        <v>1296</v>
      </c>
      <c r="J42" s="307" t="s">
        <v>1296</v>
      </c>
      <c r="K42" s="307">
        <f>D42+E42+F42+G42+H42+I42+J42</f>
        <v>11500</v>
      </c>
    </row>
    <row r="43" spans="1:11" s="291" customFormat="1" ht="28.5" x14ac:dyDescent="0.2">
      <c r="A43" s="298" t="s">
        <v>1779</v>
      </c>
      <c r="B43" s="311"/>
      <c r="C43" s="312" t="s">
        <v>1781</v>
      </c>
      <c r="D43" s="313">
        <f>SUM(D42)</f>
        <v>0</v>
      </c>
      <c r="E43" s="313">
        <f t="shared" ref="E43:J43" si="7">SUM(E42)</f>
        <v>0</v>
      </c>
      <c r="F43" s="313">
        <f t="shared" si="7"/>
        <v>0</v>
      </c>
      <c r="G43" s="313">
        <f t="shared" si="7"/>
        <v>11500</v>
      </c>
      <c r="H43" s="313">
        <f t="shared" si="7"/>
        <v>0</v>
      </c>
      <c r="I43" s="313">
        <f t="shared" si="7"/>
        <v>0</v>
      </c>
      <c r="J43" s="313">
        <f t="shared" si="7"/>
        <v>0</v>
      </c>
      <c r="K43" s="313">
        <f>D43+E43+F43+G43+H43+I43+J43</f>
        <v>11500</v>
      </c>
    </row>
    <row r="44" spans="1:11" s="291" customFormat="1" x14ac:dyDescent="0.2">
      <c r="C44" s="316"/>
    </row>
    <row r="45" spans="1:11" s="291" customFormat="1" x14ac:dyDescent="0.2">
      <c r="A45" s="295"/>
      <c r="B45" s="296"/>
      <c r="C45" s="328"/>
      <c r="D45" s="298" t="s">
        <v>160</v>
      </c>
      <c r="E45" s="298" t="s">
        <v>92</v>
      </c>
      <c r="F45" s="298" t="s">
        <v>12</v>
      </c>
      <c r="G45" s="298" t="s">
        <v>53</v>
      </c>
      <c r="H45" s="298" t="s">
        <v>1701</v>
      </c>
      <c r="I45" s="298" t="s">
        <v>48</v>
      </c>
      <c r="J45" s="298" t="s">
        <v>116</v>
      </c>
      <c r="K45" s="299"/>
    </row>
    <row r="46" spans="1:11" s="291" customFormat="1" ht="28.5" x14ac:dyDescent="0.2">
      <c r="A46" s="295"/>
      <c r="B46" s="300" t="s">
        <v>1782</v>
      </c>
      <c r="C46" s="301" t="s">
        <v>1783</v>
      </c>
      <c r="D46" s="302" t="s">
        <v>1298</v>
      </c>
      <c r="E46" s="302" t="s">
        <v>1443</v>
      </c>
      <c r="F46" s="302" t="s">
        <v>1445</v>
      </c>
      <c r="G46" s="302" t="s">
        <v>1738</v>
      </c>
      <c r="H46" s="302" t="s">
        <v>1739</v>
      </c>
      <c r="I46" s="302" t="s">
        <v>1740</v>
      </c>
      <c r="J46" s="302" t="s">
        <v>1453</v>
      </c>
      <c r="K46" s="303"/>
    </row>
    <row r="47" spans="1:11" s="291" customFormat="1" ht="28.5" x14ac:dyDescent="0.25">
      <c r="A47" s="304" t="s">
        <v>1785</v>
      </c>
      <c r="B47" s="305" t="s">
        <v>1743</v>
      </c>
      <c r="C47" s="306" t="s">
        <v>1786</v>
      </c>
      <c r="D47" s="307" t="s">
        <v>1296</v>
      </c>
      <c r="E47" s="307" t="s">
        <v>1296</v>
      </c>
      <c r="F47" s="307" t="s">
        <v>1296</v>
      </c>
      <c r="G47" s="307">
        <v>0</v>
      </c>
      <c r="H47" s="307" t="s">
        <v>1296</v>
      </c>
      <c r="I47" s="307" t="s">
        <v>1296</v>
      </c>
      <c r="J47" s="307" t="s">
        <v>1296</v>
      </c>
      <c r="K47" s="307">
        <f>D47+E47+F47+G47+H47+I47+J47</f>
        <v>0</v>
      </c>
    </row>
    <row r="48" spans="1:11" s="291" customFormat="1" ht="15" x14ac:dyDescent="0.25">
      <c r="A48" s="309"/>
      <c r="B48" s="305" t="s">
        <v>1744</v>
      </c>
      <c r="C48" s="306" t="s">
        <v>857</v>
      </c>
      <c r="D48" s="307" t="s">
        <v>1296</v>
      </c>
      <c r="E48" s="307" t="s">
        <v>1296</v>
      </c>
      <c r="F48" s="307">
        <v>0</v>
      </c>
      <c r="G48" s="307">
        <v>150000</v>
      </c>
      <c r="H48" s="307" t="s">
        <v>1296</v>
      </c>
      <c r="I48" s="307" t="s">
        <v>1296</v>
      </c>
      <c r="J48" s="307" t="s">
        <v>1296</v>
      </c>
      <c r="K48" s="307">
        <f>D48+E48+F48+G48+H48+I48+J48</f>
        <v>150000</v>
      </c>
    </row>
    <row r="49" spans="1:12" s="291" customFormat="1" ht="28.5" x14ac:dyDescent="0.2">
      <c r="A49" s="298" t="s">
        <v>1785</v>
      </c>
      <c r="B49" s="311"/>
      <c r="C49" s="312" t="s">
        <v>1787</v>
      </c>
      <c r="D49" s="313">
        <f>SUM(D47:D48)</f>
        <v>0</v>
      </c>
      <c r="E49" s="313">
        <f t="shared" ref="E49:J49" si="8">SUM(E47:E48)</f>
        <v>0</v>
      </c>
      <c r="F49" s="313">
        <f t="shared" si="8"/>
        <v>0</v>
      </c>
      <c r="G49" s="313">
        <f t="shared" si="8"/>
        <v>150000</v>
      </c>
      <c r="H49" s="313">
        <f t="shared" si="8"/>
        <v>0</v>
      </c>
      <c r="I49" s="313">
        <f t="shared" si="8"/>
        <v>0</v>
      </c>
      <c r="J49" s="313">
        <f t="shared" si="8"/>
        <v>0</v>
      </c>
      <c r="K49" s="313">
        <f>D49+E49+F49+G49+H49+I49+J49</f>
        <v>150000</v>
      </c>
    </row>
    <row r="50" spans="1:12" s="291" customFormat="1" x14ac:dyDescent="0.2">
      <c r="C50" s="316"/>
    </row>
    <row r="51" spans="1:12" s="291" customFormat="1" ht="28.5" x14ac:dyDescent="0.2">
      <c r="B51" s="300" t="s">
        <v>1788</v>
      </c>
      <c r="C51" s="301" t="s">
        <v>1789</v>
      </c>
      <c r="D51" s="302" t="s">
        <v>1298</v>
      </c>
      <c r="E51" s="302" t="s">
        <v>1443</v>
      </c>
      <c r="F51" s="302" t="s">
        <v>1445</v>
      </c>
      <c r="G51" s="302" t="s">
        <v>1738</v>
      </c>
      <c r="H51" s="302" t="s">
        <v>1739</v>
      </c>
      <c r="I51" s="302" t="s">
        <v>1740</v>
      </c>
      <c r="J51" s="302" t="s">
        <v>1453</v>
      </c>
      <c r="K51" s="303"/>
    </row>
    <row r="52" spans="1:12" s="291" customFormat="1" x14ac:dyDescent="0.2">
      <c r="B52" s="305" t="s">
        <v>1743</v>
      </c>
      <c r="C52" s="306" t="s">
        <v>1790</v>
      </c>
      <c r="D52" s="307" t="s">
        <v>1296</v>
      </c>
      <c r="E52" s="307" t="s">
        <v>1296</v>
      </c>
      <c r="F52" s="307" t="s">
        <v>1296</v>
      </c>
      <c r="G52" s="307">
        <v>100000</v>
      </c>
      <c r="H52" s="307" t="s">
        <v>1296</v>
      </c>
      <c r="I52" s="307" t="s">
        <v>1296</v>
      </c>
      <c r="J52" s="307" t="s">
        <v>1296</v>
      </c>
      <c r="K52" s="307">
        <f>D52+E52+F52+G52+H52+I52+J52</f>
        <v>100000</v>
      </c>
    </row>
    <row r="53" spans="1:12" s="291" customFormat="1" ht="28.5" x14ac:dyDescent="0.2">
      <c r="B53" s="311"/>
      <c r="C53" s="312" t="s">
        <v>1791</v>
      </c>
      <c r="D53" s="313">
        <f t="shared" ref="D53:J53" si="9">SUM(D51:D52)</f>
        <v>0</v>
      </c>
      <c r="E53" s="313">
        <f t="shared" si="9"/>
        <v>0</v>
      </c>
      <c r="F53" s="313">
        <f t="shared" si="9"/>
        <v>0</v>
      </c>
      <c r="G53" s="313">
        <f t="shared" si="9"/>
        <v>100000</v>
      </c>
      <c r="H53" s="313">
        <f t="shared" si="9"/>
        <v>0</v>
      </c>
      <c r="I53" s="313">
        <f t="shared" si="9"/>
        <v>0</v>
      </c>
      <c r="J53" s="313">
        <f t="shared" si="9"/>
        <v>0</v>
      </c>
      <c r="K53" s="313">
        <f>D53+E53+F53+G53+H53+I53+J53</f>
        <v>100000</v>
      </c>
    </row>
    <row r="54" spans="1:12" s="291" customFormat="1" x14ac:dyDescent="0.2">
      <c r="C54" s="316"/>
    </row>
    <row r="55" spans="1:12" s="291" customFormat="1" ht="28.5" x14ac:dyDescent="0.2">
      <c r="A55" s="295"/>
      <c r="B55" s="300" t="s">
        <v>1792</v>
      </c>
      <c r="C55" s="301" t="s">
        <v>1793</v>
      </c>
      <c r="D55" s="302" t="s">
        <v>1298</v>
      </c>
      <c r="E55" s="302" t="s">
        <v>1443</v>
      </c>
      <c r="F55" s="302" t="s">
        <v>1445</v>
      </c>
      <c r="G55" s="302" t="s">
        <v>1738</v>
      </c>
      <c r="H55" s="302" t="s">
        <v>1739</v>
      </c>
      <c r="I55" s="302" t="s">
        <v>1740</v>
      </c>
      <c r="J55" s="302" t="s">
        <v>1453</v>
      </c>
      <c r="K55" s="303"/>
      <c r="L55" s="291" t="s">
        <v>184</v>
      </c>
    </row>
    <row r="56" spans="1:12" s="291" customFormat="1" ht="42.75" x14ac:dyDescent="0.25">
      <c r="A56" s="304" t="s">
        <v>1794</v>
      </c>
      <c r="B56" s="305" t="s">
        <v>1743</v>
      </c>
      <c r="C56" s="306" t="s">
        <v>1795</v>
      </c>
      <c r="D56" s="307" t="s">
        <v>1296</v>
      </c>
      <c r="E56" s="307" t="s">
        <v>1296</v>
      </c>
      <c r="F56" s="307" t="s">
        <v>1296</v>
      </c>
      <c r="G56" s="307">
        <v>62000</v>
      </c>
      <c r="H56" s="307" t="s">
        <v>1296</v>
      </c>
      <c r="I56" s="307" t="s">
        <v>1296</v>
      </c>
      <c r="J56" s="307" t="s">
        <v>1296</v>
      </c>
      <c r="K56" s="307">
        <f>D56+E56+F56+G56+H56+I56+J56</f>
        <v>62000</v>
      </c>
    </row>
    <row r="57" spans="1:12" s="291" customFormat="1" ht="28.5" x14ac:dyDescent="0.2">
      <c r="A57" s="298" t="s">
        <v>1794</v>
      </c>
      <c r="B57" s="311"/>
      <c r="C57" s="312" t="s">
        <v>1796</v>
      </c>
      <c r="D57" s="313">
        <f>SUM(D56)</f>
        <v>0</v>
      </c>
      <c r="E57" s="313">
        <f t="shared" ref="E57:J57" si="10">SUM(E56)</f>
        <v>0</v>
      </c>
      <c r="F57" s="313">
        <f t="shared" si="10"/>
        <v>0</v>
      </c>
      <c r="G57" s="313">
        <f t="shared" si="10"/>
        <v>62000</v>
      </c>
      <c r="H57" s="313">
        <f t="shared" si="10"/>
        <v>0</v>
      </c>
      <c r="I57" s="313">
        <f t="shared" si="10"/>
        <v>0</v>
      </c>
      <c r="J57" s="313">
        <f t="shared" si="10"/>
        <v>0</v>
      </c>
      <c r="K57" s="313">
        <f>D57+E57+F57+G57+H57+I57+J57</f>
        <v>62000</v>
      </c>
    </row>
    <row r="58" spans="1:12" s="291" customFormat="1" x14ac:dyDescent="0.2">
      <c r="C58" s="316"/>
    </row>
    <row r="59" spans="1:12" s="291" customFormat="1" x14ac:dyDescent="0.2">
      <c r="A59" s="295"/>
      <c r="B59" s="296"/>
      <c r="C59" s="328"/>
      <c r="D59" s="298" t="s">
        <v>160</v>
      </c>
      <c r="E59" s="298" t="s">
        <v>92</v>
      </c>
      <c r="F59" s="298" t="s">
        <v>12</v>
      </c>
      <c r="G59" s="298" t="s">
        <v>53</v>
      </c>
      <c r="H59" s="298" t="s">
        <v>1701</v>
      </c>
      <c r="I59" s="298" t="s">
        <v>48</v>
      </c>
      <c r="J59" s="298" t="s">
        <v>116</v>
      </c>
      <c r="K59" s="299"/>
    </row>
    <row r="60" spans="1:12" s="291" customFormat="1" x14ac:dyDescent="0.2">
      <c r="A60" s="295"/>
      <c r="B60" s="300" t="s">
        <v>1797</v>
      </c>
      <c r="C60" s="301" t="s">
        <v>1798</v>
      </c>
      <c r="D60" s="302" t="s">
        <v>1298</v>
      </c>
      <c r="E60" s="302" t="s">
        <v>1443</v>
      </c>
      <c r="F60" s="302" t="s">
        <v>1445</v>
      </c>
      <c r="G60" s="302" t="s">
        <v>1738</v>
      </c>
      <c r="H60" s="302" t="s">
        <v>1739</v>
      </c>
      <c r="I60" s="302" t="s">
        <v>1740</v>
      </c>
      <c r="J60" s="302" t="s">
        <v>1453</v>
      </c>
      <c r="K60" s="303"/>
    </row>
    <row r="61" spans="1:12" s="291" customFormat="1" ht="15" x14ac:dyDescent="0.25">
      <c r="A61" s="304" t="s">
        <v>1799</v>
      </c>
      <c r="B61" s="305" t="s">
        <v>1741</v>
      </c>
      <c r="C61" s="306" t="s">
        <v>1800</v>
      </c>
      <c r="D61" s="307" t="s">
        <v>1296</v>
      </c>
      <c r="E61" s="307" t="s">
        <v>1296</v>
      </c>
      <c r="F61" s="307" t="s">
        <v>1296</v>
      </c>
      <c r="G61" s="307" t="s">
        <v>1296</v>
      </c>
      <c r="H61" s="307" t="s">
        <v>1296</v>
      </c>
      <c r="I61" s="307" t="s">
        <v>1296</v>
      </c>
      <c r="J61" s="307">
        <v>62300</v>
      </c>
      <c r="K61" s="307">
        <f>D61+E61+F61+G61+H61+I61+J61</f>
        <v>62300</v>
      </c>
    </row>
    <row r="62" spans="1:12" s="291" customFormat="1" ht="15" x14ac:dyDescent="0.25">
      <c r="A62" s="309"/>
      <c r="B62" s="305" t="s">
        <v>1743</v>
      </c>
      <c r="C62" s="306" t="s">
        <v>1801</v>
      </c>
      <c r="D62" s="307" t="s">
        <v>1296</v>
      </c>
      <c r="E62" s="307" t="s">
        <v>1296</v>
      </c>
      <c r="F62" s="307" t="s">
        <v>1296</v>
      </c>
      <c r="G62" s="307" t="s">
        <v>1296</v>
      </c>
      <c r="H62" s="307" t="s">
        <v>1296</v>
      </c>
      <c r="I62" s="307" t="s">
        <v>1296</v>
      </c>
      <c r="J62" s="307">
        <f>100000-100000</f>
        <v>0</v>
      </c>
      <c r="K62" s="307">
        <f>D62+E62+F62+G62+H62+I62+J62</f>
        <v>0</v>
      </c>
    </row>
    <row r="63" spans="1:12" s="291" customFormat="1" ht="15" x14ac:dyDescent="0.25">
      <c r="A63" s="309"/>
      <c r="B63" s="305" t="s">
        <v>1744</v>
      </c>
      <c r="C63" s="306" t="s">
        <v>1802</v>
      </c>
      <c r="D63" s="307" t="s">
        <v>1296</v>
      </c>
      <c r="E63" s="307" t="s">
        <v>1296</v>
      </c>
      <c r="F63" s="307" t="s">
        <v>1296</v>
      </c>
      <c r="G63" s="307" t="s">
        <v>1296</v>
      </c>
      <c r="H63" s="307" t="s">
        <v>1296</v>
      </c>
      <c r="I63" s="307" t="s">
        <v>1296</v>
      </c>
      <c r="J63" s="307">
        <v>0</v>
      </c>
      <c r="K63" s="307">
        <f>D63+E63+F63+G63+H63+I63+J63</f>
        <v>0</v>
      </c>
    </row>
    <row r="64" spans="1:12" s="291" customFormat="1" ht="28.5" x14ac:dyDescent="0.2">
      <c r="A64" s="298" t="s">
        <v>1799</v>
      </c>
      <c r="B64" s="311"/>
      <c r="C64" s="312" t="s">
        <v>1803</v>
      </c>
      <c r="D64" s="313">
        <f>SUM(D61:D63)</f>
        <v>0</v>
      </c>
      <c r="E64" s="313">
        <f t="shared" ref="E64:J64" si="11">SUM(E61:E63)</f>
        <v>0</v>
      </c>
      <c r="F64" s="313">
        <f t="shared" si="11"/>
        <v>0</v>
      </c>
      <c r="G64" s="313">
        <f t="shared" si="11"/>
        <v>0</v>
      </c>
      <c r="H64" s="313">
        <f t="shared" si="11"/>
        <v>0</v>
      </c>
      <c r="I64" s="313">
        <f t="shared" si="11"/>
        <v>0</v>
      </c>
      <c r="J64" s="313">
        <f t="shared" si="11"/>
        <v>62300</v>
      </c>
      <c r="K64" s="313">
        <f>D64+E64+F64+G64+H64+I64+J64</f>
        <v>62300</v>
      </c>
    </row>
    <row r="65" spans="1:11" s="291" customFormat="1" x14ac:dyDescent="0.2">
      <c r="C65" s="316"/>
    </row>
    <row r="66" spans="1:11" s="291" customFormat="1" ht="15" x14ac:dyDescent="0.2">
      <c r="A66" s="319"/>
      <c r="B66" s="321"/>
      <c r="C66" s="322"/>
      <c r="D66" s="323"/>
      <c r="E66" s="323"/>
      <c r="F66" s="323"/>
      <c r="G66" s="323"/>
      <c r="H66" s="323"/>
      <c r="I66" s="323"/>
      <c r="J66" s="323"/>
      <c r="K66" s="323"/>
    </row>
    <row r="67" spans="1:11" s="291" customFormat="1" ht="15" x14ac:dyDescent="0.2">
      <c r="A67" s="319"/>
      <c r="B67" s="788" t="s">
        <v>1804</v>
      </c>
      <c r="C67" s="788"/>
      <c r="D67" s="324">
        <f>D64+D57+D49+D43+D38+D34+D28+D23+D14+D53+D18</f>
        <v>274437.98</v>
      </c>
      <c r="E67" s="324">
        <f t="shared" ref="E67:K67" si="12">E64+E57+E49+E43+E38+E34+E28+E23+E14+E53+E18</f>
        <v>1191897</v>
      </c>
      <c r="F67" s="324">
        <f t="shared" si="12"/>
        <v>18287298.530000001</v>
      </c>
      <c r="G67" s="324">
        <f t="shared" si="12"/>
        <v>2835115</v>
      </c>
      <c r="H67" s="324">
        <f t="shared" si="12"/>
        <v>500</v>
      </c>
      <c r="I67" s="324">
        <f t="shared" si="12"/>
        <v>79476.070000000007</v>
      </c>
      <c r="J67" s="324">
        <f t="shared" si="12"/>
        <v>144255.5</v>
      </c>
      <c r="K67" s="324">
        <f t="shared" si="12"/>
        <v>22812980.080000002</v>
      </c>
    </row>
    <row r="69" spans="1:11" x14ac:dyDescent="0.2">
      <c r="D69" s="326"/>
      <c r="E69" s="326"/>
      <c r="F69" s="326"/>
      <c r="G69" s="326"/>
      <c r="H69" s="326"/>
      <c r="I69" s="326"/>
      <c r="J69" s="326"/>
      <c r="K69" s="326"/>
    </row>
  </sheetData>
  <mergeCells count="3">
    <mergeCell ref="A1:K1"/>
    <mergeCell ref="B2:C3"/>
    <mergeCell ref="B67:C67"/>
  </mergeCells>
  <pageMargins left="0.78740157480314965" right="0.78740157480314965" top="0.98425196850393704" bottom="0.98425196850393704" header="0.51181102362204722" footer="0.51181102362204722"/>
  <pageSetup paperSize="9" scale="61" orientation="landscape" r:id="rId1"/>
  <headerFooter alignWithMargins="0"/>
  <rowBreaks count="1" manualBreakCount="1">
    <brk id="38" max="10"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45"/>
  <sheetViews>
    <sheetView zoomScale="90" zoomScaleNormal="90" workbookViewId="0">
      <selection activeCell="F17" sqref="F17"/>
    </sheetView>
  </sheetViews>
  <sheetFormatPr defaultRowHeight="12.75" x14ac:dyDescent="0.2"/>
  <cols>
    <col min="1" max="1" width="5.7109375" style="364" customWidth="1"/>
    <col min="2" max="2" width="6.140625" style="364" customWidth="1"/>
    <col min="3" max="3" width="67.42578125" style="363" customWidth="1"/>
    <col min="4" max="4" width="26.85546875" style="364" customWidth="1"/>
    <col min="5" max="5" width="19.140625" style="364" customWidth="1"/>
    <col min="6" max="6" width="16.42578125" style="364" customWidth="1"/>
    <col min="7" max="7" width="22.7109375" style="364" customWidth="1"/>
    <col min="8" max="8" width="14.7109375" style="364" customWidth="1"/>
    <col min="9" max="9" width="15.42578125" style="364" customWidth="1"/>
    <col min="10" max="10" width="16.5703125" style="364" customWidth="1"/>
    <col min="11" max="11" width="16.140625" style="364" customWidth="1"/>
    <col min="12" max="12" width="17.7109375" style="364" customWidth="1"/>
    <col min="13" max="16384" width="9.140625" style="364"/>
  </cols>
  <sheetData>
    <row r="1" spans="2:12" s="336" customFormat="1" ht="65.25" customHeight="1" x14ac:dyDescent="0.15">
      <c r="B1" s="789" t="s">
        <v>1807</v>
      </c>
      <c r="C1" s="789"/>
      <c r="D1" s="789"/>
      <c r="E1" s="789"/>
      <c r="F1" s="789"/>
      <c r="G1" s="789"/>
      <c r="H1" s="789"/>
      <c r="I1" s="789"/>
      <c r="J1" s="789"/>
      <c r="K1" s="789"/>
      <c r="L1" s="789"/>
    </row>
    <row r="2" spans="2:12" s="336" customFormat="1" ht="5.25" customHeight="1" x14ac:dyDescent="0.15">
      <c r="C2" s="337"/>
    </row>
    <row r="3" spans="2:12" s="339" customFormat="1" ht="75" customHeight="1" x14ac:dyDescent="0.2">
      <c r="B3" s="790" t="s">
        <v>1737</v>
      </c>
      <c r="C3" s="791"/>
      <c r="D3" s="338" t="s">
        <v>24</v>
      </c>
      <c r="E3" s="338" t="s">
        <v>1710</v>
      </c>
      <c r="F3" s="338" t="s">
        <v>1712</v>
      </c>
      <c r="G3" s="338" t="s">
        <v>1808</v>
      </c>
      <c r="H3" s="338" t="s">
        <v>1809</v>
      </c>
      <c r="I3" s="338" t="s">
        <v>1719</v>
      </c>
      <c r="J3" s="338" t="s">
        <v>1721</v>
      </c>
      <c r="K3" s="338" t="s">
        <v>1723</v>
      </c>
      <c r="L3" s="338" t="s">
        <v>1810</v>
      </c>
    </row>
    <row r="4" spans="2:12" s="339" customFormat="1" ht="36.75" customHeight="1" x14ac:dyDescent="0.2">
      <c r="B4" s="792"/>
      <c r="C4" s="793"/>
      <c r="D4" s="340" t="s">
        <v>1811</v>
      </c>
      <c r="E4" s="340" t="s">
        <v>1812</v>
      </c>
      <c r="F4" s="340" t="s">
        <v>1813</v>
      </c>
      <c r="G4" s="340" t="s">
        <v>1713</v>
      </c>
      <c r="H4" s="340" t="s">
        <v>1716</v>
      </c>
      <c r="I4" s="340" t="s">
        <v>1718</v>
      </c>
      <c r="J4" s="340" t="s">
        <v>1720</v>
      </c>
      <c r="K4" s="340" t="s">
        <v>1722</v>
      </c>
      <c r="L4" s="340" t="s">
        <v>1724</v>
      </c>
    </row>
    <row r="5" spans="2:12" s="339" customFormat="1" ht="14.25" x14ac:dyDescent="0.2">
      <c r="B5" s="341"/>
      <c r="C5" s="342"/>
      <c r="D5" s="343" t="s">
        <v>1713</v>
      </c>
      <c r="E5" s="344"/>
      <c r="F5" s="344"/>
      <c r="G5" s="345"/>
      <c r="H5" s="345"/>
      <c r="I5" s="345"/>
      <c r="J5" s="345"/>
      <c r="K5" s="345"/>
      <c r="L5" s="345"/>
    </row>
    <row r="6" spans="2:12" s="339" customFormat="1" ht="14.25" x14ac:dyDescent="0.2">
      <c r="B6" s="346" t="s">
        <v>1741</v>
      </c>
      <c r="C6" s="347" t="s">
        <v>1742</v>
      </c>
      <c r="D6" s="348" t="s">
        <v>1811</v>
      </c>
      <c r="E6" s="348" t="s">
        <v>1812</v>
      </c>
      <c r="F6" s="348" t="s">
        <v>1813</v>
      </c>
      <c r="G6" s="349"/>
      <c r="H6" s="349"/>
      <c r="I6" s="349"/>
      <c r="J6" s="349"/>
      <c r="K6" s="349"/>
      <c r="L6" s="349"/>
    </row>
    <row r="7" spans="2:12" s="339" customFormat="1" ht="14.25" x14ac:dyDescent="0.2">
      <c r="B7" s="350" t="s">
        <v>1744</v>
      </c>
      <c r="C7" s="351" t="s">
        <v>1745</v>
      </c>
      <c r="D7" s="352">
        <v>36500</v>
      </c>
      <c r="E7" s="352" t="s">
        <v>1296</v>
      </c>
      <c r="F7" s="352" t="s">
        <v>1296</v>
      </c>
      <c r="G7" s="353">
        <f>D7+E7+F7</f>
        <v>36500</v>
      </c>
      <c r="H7" s="353">
        <v>0</v>
      </c>
      <c r="I7" s="353">
        <v>0</v>
      </c>
      <c r="J7" s="353">
        <v>0</v>
      </c>
      <c r="K7" s="353">
        <v>0</v>
      </c>
      <c r="L7" s="353">
        <f t="shared" ref="L7:L12" si="0">K7+J7+I7+H7</f>
        <v>0</v>
      </c>
    </row>
    <row r="8" spans="2:12" s="339" customFormat="1" ht="14.25" x14ac:dyDescent="0.2">
      <c r="B8" s="350" t="s">
        <v>1746</v>
      </c>
      <c r="C8" s="351" t="s">
        <v>115</v>
      </c>
      <c r="D8" s="352">
        <v>0</v>
      </c>
      <c r="E8" s="352">
        <v>0</v>
      </c>
      <c r="F8" s="352">
        <v>0</v>
      </c>
      <c r="G8" s="353">
        <f>D8+E8+F8</f>
        <v>0</v>
      </c>
      <c r="H8" s="352">
        <v>0</v>
      </c>
      <c r="I8" s="352">
        <v>0</v>
      </c>
      <c r="J8" s="352">
        <v>0</v>
      </c>
      <c r="K8" s="352">
        <v>0</v>
      </c>
      <c r="L8" s="353">
        <f t="shared" si="0"/>
        <v>0</v>
      </c>
    </row>
    <row r="9" spans="2:12" s="339" customFormat="1" ht="14.25" x14ac:dyDescent="0.2">
      <c r="B9" s="350" t="s">
        <v>1747</v>
      </c>
      <c r="C9" s="351" t="s">
        <v>126</v>
      </c>
      <c r="D9" s="352">
        <f>869489.72+2619.26</f>
        <v>872108.98</v>
      </c>
      <c r="E9" s="352" t="s">
        <v>1296</v>
      </c>
      <c r="F9" s="352">
        <v>0</v>
      </c>
      <c r="G9" s="353">
        <f>D9+E9+F9</f>
        <v>872108.98</v>
      </c>
      <c r="H9" s="353">
        <v>0</v>
      </c>
      <c r="I9" s="353">
        <v>0</v>
      </c>
      <c r="J9" s="353">
        <v>0</v>
      </c>
      <c r="K9" s="353">
        <v>0</v>
      </c>
      <c r="L9" s="353">
        <f t="shared" si="0"/>
        <v>0</v>
      </c>
    </row>
    <row r="10" spans="2:12" s="339" customFormat="1" ht="14.25" x14ac:dyDescent="0.2">
      <c r="B10" s="350" t="s">
        <v>1748</v>
      </c>
      <c r="C10" s="351" t="s">
        <v>20</v>
      </c>
      <c r="D10" s="352">
        <f>1085156+7588.4+352353.98</f>
        <v>1445098.38</v>
      </c>
      <c r="E10" s="352" t="s">
        <v>1296</v>
      </c>
      <c r="F10" s="352" t="s">
        <v>1296</v>
      </c>
      <c r="G10" s="353">
        <f>D10+E10+F10</f>
        <v>1445098.38</v>
      </c>
      <c r="H10" s="353">
        <v>0</v>
      </c>
      <c r="I10" s="353">
        <v>0</v>
      </c>
      <c r="J10" s="353">
        <v>0</v>
      </c>
      <c r="K10" s="353">
        <v>0</v>
      </c>
      <c r="L10" s="353">
        <f t="shared" si="0"/>
        <v>0</v>
      </c>
    </row>
    <row r="11" spans="2:12" s="339" customFormat="1" ht="14.25" x14ac:dyDescent="0.2">
      <c r="B11" s="350" t="s">
        <v>1750</v>
      </c>
      <c r="C11" s="351" t="s">
        <v>52</v>
      </c>
      <c r="D11" s="352">
        <v>0</v>
      </c>
      <c r="E11" s="352" t="s">
        <v>1296</v>
      </c>
      <c r="F11" s="352" t="s">
        <v>1296</v>
      </c>
      <c r="G11" s="353">
        <f>D11+E11+F11</f>
        <v>0</v>
      </c>
      <c r="H11" s="353">
        <v>0</v>
      </c>
      <c r="I11" s="353">
        <v>0</v>
      </c>
      <c r="J11" s="353">
        <v>0</v>
      </c>
      <c r="K11" s="353">
        <v>0</v>
      </c>
      <c r="L11" s="353">
        <f t="shared" si="0"/>
        <v>0</v>
      </c>
    </row>
    <row r="12" spans="2:12" s="339" customFormat="1" ht="28.5" x14ac:dyDescent="0.2">
      <c r="B12" s="354"/>
      <c r="C12" s="355" t="s">
        <v>1751</v>
      </c>
      <c r="D12" s="356">
        <f t="shared" ref="D12:K12" si="1">SUM(D7:D11)</f>
        <v>2353707.36</v>
      </c>
      <c r="E12" s="356">
        <f t="shared" si="1"/>
        <v>0</v>
      </c>
      <c r="F12" s="356">
        <f t="shared" si="1"/>
        <v>0</v>
      </c>
      <c r="G12" s="356">
        <f t="shared" si="1"/>
        <v>2353707.36</v>
      </c>
      <c r="H12" s="356">
        <f t="shared" si="1"/>
        <v>0</v>
      </c>
      <c r="I12" s="356">
        <f t="shared" si="1"/>
        <v>0</v>
      </c>
      <c r="J12" s="356">
        <f t="shared" si="1"/>
        <v>0</v>
      </c>
      <c r="K12" s="356">
        <f t="shared" si="1"/>
        <v>0</v>
      </c>
      <c r="L12" s="356">
        <f t="shared" si="0"/>
        <v>0</v>
      </c>
    </row>
    <row r="13" spans="2:12" s="339" customFormat="1" ht="14.25" x14ac:dyDescent="0.2">
      <c r="C13" s="357"/>
    </row>
    <row r="14" spans="2:12" s="339" customFormat="1" ht="28.5" x14ac:dyDescent="0.2">
      <c r="B14" s="346" t="s">
        <v>1746</v>
      </c>
      <c r="C14" s="347" t="s">
        <v>1757</v>
      </c>
      <c r="D14" s="348" t="s">
        <v>1811</v>
      </c>
      <c r="E14" s="348" t="s">
        <v>1812</v>
      </c>
      <c r="F14" s="348" t="s">
        <v>1813</v>
      </c>
      <c r="G14" s="349"/>
      <c r="H14" s="349"/>
      <c r="I14" s="349"/>
      <c r="J14" s="349"/>
      <c r="K14" s="349"/>
      <c r="L14" s="349"/>
    </row>
    <row r="15" spans="2:12" s="339" customFormat="1" ht="14.25" x14ac:dyDescent="0.2">
      <c r="B15" s="350" t="s">
        <v>1741</v>
      </c>
      <c r="C15" s="351" t="s">
        <v>1759</v>
      </c>
      <c r="D15" s="352">
        <v>0</v>
      </c>
      <c r="E15" s="352">
        <v>0</v>
      </c>
      <c r="F15" s="352" t="s">
        <v>1296</v>
      </c>
      <c r="G15" s="353">
        <f>D15+E15+F15</f>
        <v>0</v>
      </c>
      <c r="H15" s="353">
        <v>0</v>
      </c>
      <c r="I15" s="353">
        <v>0</v>
      </c>
      <c r="J15" s="353">
        <v>0</v>
      </c>
      <c r="K15" s="353">
        <v>0</v>
      </c>
      <c r="L15" s="353">
        <f>K15+J15+I15+H15</f>
        <v>0</v>
      </c>
    </row>
    <row r="16" spans="2:12" s="339" customFormat="1" ht="14.25" x14ac:dyDescent="0.2">
      <c r="B16" s="350" t="s">
        <v>1743</v>
      </c>
      <c r="C16" s="351" t="s">
        <v>10</v>
      </c>
      <c r="D16" s="352">
        <v>75000</v>
      </c>
      <c r="E16" s="352" t="s">
        <v>1296</v>
      </c>
      <c r="F16" s="352" t="s">
        <v>1296</v>
      </c>
      <c r="G16" s="353">
        <f>D16+E16+F16</f>
        <v>75000</v>
      </c>
      <c r="H16" s="353">
        <v>0</v>
      </c>
      <c r="I16" s="353">
        <v>0</v>
      </c>
      <c r="J16" s="353">
        <v>0</v>
      </c>
      <c r="K16" s="353">
        <v>0</v>
      </c>
      <c r="L16" s="353">
        <f>K16+J16+I16+H16</f>
        <v>0</v>
      </c>
    </row>
    <row r="17" spans="2:12" s="339" customFormat="1" ht="28.5" x14ac:dyDescent="0.2">
      <c r="B17" s="354"/>
      <c r="C17" s="355" t="s">
        <v>1760</v>
      </c>
      <c r="D17" s="356">
        <f t="shared" ref="D17:K17" si="2">SUM(D15:D16)</f>
        <v>75000</v>
      </c>
      <c r="E17" s="356">
        <f t="shared" si="2"/>
        <v>0</v>
      </c>
      <c r="F17" s="356">
        <f t="shared" si="2"/>
        <v>0</v>
      </c>
      <c r="G17" s="356">
        <f t="shared" si="2"/>
        <v>75000</v>
      </c>
      <c r="H17" s="356">
        <f t="shared" si="2"/>
        <v>0</v>
      </c>
      <c r="I17" s="356">
        <f t="shared" si="2"/>
        <v>0</v>
      </c>
      <c r="J17" s="356">
        <f t="shared" si="2"/>
        <v>0</v>
      </c>
      <c r="K17" s="356">
        <f t="shared" si="2"/>
        <v>0</v>
      </c>
      <c r="L17" s="356">
        <f>K17+J17+I17+H17</f>
        <v>0</v>
      </c>
    </row>
    <row r="18" spans="2:12" s="339" customFormat="1" ht="15" x14ac:dyDescent="0.2">
      <c r="B18" s="345"/>
      <c r="C18" s="358"/>
      <c r="D18" s="359" t="s">
        <v>184</v>
      </c>
      <c r="E18" s="359"/>
      <c r="F18" s="359"/>
      <c r="G18" s="359"/>
      <c r="H18" s="359"/>
      <c r="I18" s="359"/>
      <c r="J18" s="359"/>
      <c r="K18" s="359"/>
      <c r="L18" s="359"/>
    </row>
    <row r="19" spans="2:12" s="339" customFormat="1" ht="28.5" x14ac:dyDescent="0.2">
      <c r="B19" s="346" t="s">
        <v>1767</v>
      </c>
      <c r="C19" s="347" t="s">
        <v>1768</v>
      </c>
      <c r="D19" s="348" t="s">
        <v>1811</v>
      </c>
      <c r="E19" s="348" t="s">
        <v>1812</v>
      </c>
      <c r="F19" s="348" t="s">
        <v>1813</v>
      </c>
      <c r="G19" s="349"/>
      <c r="H19" s="349"/>
      <c r="I19" s="349"/>
      <c r="J19" s="349"/>
      <c r="K19" s="349"/>
      <c r="L19" s="349"/>
    </row>
    <row r="20" spans="2:12" s="339" customFormat="1" ht="14.25" x14ac:dyDescent="0.2">
      <c r="B20" s="350" t="s">
        <v>1748</v>
      </c>
      <c r="C20" s="351" t="s">
        <v>1814</v>
      </c>
      <c r="D20" s="352">
        <v>0</v>
      </c>
      <c r="E20" s="352">
        <v>550000</v>
      </c>
      <c r="F20" s="352" t="s">
        <v>1296</v>
      </c>
      <c r="G20" s="353">
        <f>D20+E20+F20</f>
        <v>550000</v>
      </c>
      <c r="H20" s="353">
        <v>0</v>
      </c>
      <c r="I20" s="353">
        <v>0</v>
      </c>
      <c r="J20" s="353">
        <v>0</v>
      </c>
      <c r="K20" s="353">
        <v>0</v>
      </c>
      <c r="L20" s="353">
        <f>K20+J20+I20+H20</f>
        <v>0</v>
      </c>
    </row>
    <row r="21" spans="2:12" s="339" customFormat="1" ht="28.5" x14ac:dyDescent="0.2">
      <c r="B21" s="354"/>
      <c r="C21" s="355" t="s">
        <v>1771</v>
      </c>
      <c r="D21" s="356">
        <f t="shared" ref="D21:K21" si="3">SUM(D20:D20)</f>
        <v>0</v>
      </c>
      <c r="E21" s="356">
        <f t="shared" si="3"/>
        <v>550000</v>
      </c>
      <c r="F21" s="356">
        <f t="shared" si="3"/>
        <v>0</v>
      </c>
      <c r="G21" s="356">
        <f t="shared" si="3"/>
        <v>550000</v>
      </c>
      <c r="H21" s="356">
        <f t="shared" si="3"/>
        <v>0</v>
      </c>
      <c r="I21" s="356">
        <f t="shared" si="3"/>
        <v>0</v>
      </c>
      <c r="J21" s="356">
        <f t="shared" si="3"/>
        <v>0</v>
      </c>
      <c r="K21" s="356">
        <f t="shared" si="3"/>
        <v>0</v>
      </c>
      <c r="L21" s="356">
        <f>K21+J21+I21+H21</f>
        <v>0</v>
      </c>
    </row>
    <row r="22" spans="2:12" s="339" customFormat="1" ht="14.25" x14ac:dyDescent="0.2">
      <c r="C22" s="357"/>
    </row>
    <row r="23" spans="2:12" s="339" customFormat="1" ht="14.25" x14ac:dyDescent="0.2">
      <c r="B23" s="346" t="s">
        <v>1776</v>
      </c>
      <c r="C23" s="347" t="s">
        <v>1777</v>
      </c>
      <c r="D23" s="360"/>
      <c r="E23" s="360"/>
      <c r="F23" s="360"/>
      <c r="G23" s="361"/>
      <c r="H23" s="361"/>
      <c r="I23" s="361"/>
      <c r="J23" s="361"/>
      <c r="K23" s="361"/>
      <c r="L23" s="361"/>
    </row>
    <row r="24" spans="2:12" s="339" customFormat="1" ht="14.25" x14ac:dyDescent="0.2">
      <c r="B24" s="350" t="s">
        <v>1741</v>
      </c>
      <c r="C24" s="351" t="s">
        <v>1815</v>
      </c>
      <c r="D24" s="352" t="s">
        <v>1296</v>
      </c>
      <c r="E24" s="352">
        <v>300000</v>
      </c>
      <c r="F24" s="352">
        <v>0</v>
      </c>
      <c r="G24" s="353">
        <f>D24+E24+F24</f>
        <v>300000</v>
      </c>
      <c r="H24" s="353">
        <v>0</v>
      </c>
      <c r="I24" s="353">
        <v>0</v>
      </c>
      <c r="J24" s="353">
        <v>0</v>
      </c>
      <c r="K24" s="353">
        <v>0</v>
      </c>
      <c r="L24" s="353">
        <f>K24+J24+I24+H24</f>
        <v>0</v>
      </c>
    </row>
    <row r="25" spans="2:12" s="339" customFormat="1" ht="14.25" x14ac:dyDescent="0.2">
      <c r="B25" s="350" t="s">
        <v>1743</v>
      </c>
      <c r="C25" s="351" t="s">
        <v>1816</v>
      </c>
      <c r="D25" s="352" t="s">
        <v>1296</v>
      </c>
      <c r="E25" s="352">
        <v>0</v>
      </c>
      <c r="F25" s="352">
        <v>0</v>
      </c>
      <c r="G25" s="353">
        <f>D25+E25+F25</f>
        <v>0</v>
      </c>
      <c r="H25" s="353">
        <v>0</v>
      </c>
      <c r="I25" s="353">
        <v>0</v>
      </c>
      <c r="J25" s="353">
        <v>0</v>
      </c>
      <c r="K25" s="353">
        <v>0</v>
      </c>
      <c r="L25" s="353">
        <f>K25+J25+I25+H25</f>
        <v>0</v>
      </c>
    </row>
    <row r="26" spans="2:12" s="339" customFormat="1" ht="15" x14ac:dyDescent="0.2">
      <c r="B26" s="354"/>
      <c r="C26" s="355" t="s">
        <v>1781</v>
      </c>
      <c r="D26" s="356">
        <f>SUM(D24:D25)</f>
        <v>0</v>
      </c>
      <c r="E26" s="356">
        <f t="shared" ref="E26:L26" si="4">SUM(E24:E25)</f>
        <v>300000</v>
      </c>
      <c r="F26" s="356">
        <f t="shared" si="4"/>
        <v>0</v>
      </c>
      <c r="G26" s="356">
        <f t="shared" si="4"/>
        <v>300000</v>
      </c>
      <c r="H26" s="356">
        <f t="shared" si="4"/>
        <v>0</v>
      </c>
      <c r="I26" s="356">
        <f t="shared" si="4"/>
        <v>0</v>
      </c>
      <c r="J26" s="356">
        <f t="shared" si="4"/>
        <v>0</v>
      </c>
      <c r="K26" s="356">
        <f t="shared" si="4"/>
        <v>0</v>
      </c>
      <c r="L26" s="356">
        <f t="shared" si="4"/>
        <v>0</v>
      </c>
    </row>
    <row r="27" spans="2:12" s="339" customFormat="1" ht="14.25" x14ac:dyDescent="0.2">
      <c r="C27" s="357"/>
    </row>
    <row r="28" spans="2:12" s="339" customFormat="1" ht="14.25" x14ac:dyDescent="0.2">
      <c r="B28" s="346" t="s">
        <v>1797</v>
      </c>
      <c r="C28" s="347" t="s">
        <v>1798</v>
      </c>
      <c r="D28" s="348" t="s">
        <v>1811</v>
      </c>
      <c r="E28" s="348" t="s">
        <v>1812</v>
      </c>
      <c r="F28" s="348" t="s">
        <v>1813</v>
      </c>
      <c r="G28" s="349"/>
      <c r="H28" s="349"/>
      <c r="I28" s="349"/>
      <c r="J28" s="349"/>
      <c r="K28" s="349"/>
      <c r="L28" s="349"/>
    </row>
    <row r="29" spans="2:12" s="339" customFormat="1" ht="14.25" x14ac:dyDescent="0.2">
      <c r="B29" s="350" t="s">
        <v>1744</v>
      </c>
      <c r="C29" s="351" t="s">
        <v>1802</v>
      </c>
      <c r="D29" s="352" t="s">
        <v>1296</v>
      </c>
      <c r="E29" s="352" t="s">
        <v>1296</v>
      </c>
      <c r="F29" s="352">
        <f>35000+850000-850000</f>
        <v>35000</v>
      </c>
      <c r="G29" s="353">
        <f>D29+E29+F29</f>
        <v>35000</v>
      </c>
      <c r="H29" s="353">
        <v>0</v>
      </c>
      <c r="I29" s="353">
        <v>0</v>
      </c>
      <c r="J29" s="353">
        <v>0</v>
      </c>
      <c r="K29" s="353">
        <v>0</v>
      </c>
      <c r="L29" s="353">
        <f>K29+J29+I29+H29</f>
        <v>0</v>
      </c>
    </row>
    <row r="30" spans="2:12" s="339" customFormat="1" ht="15" x14ac:dyDescent="0.2">
      <c r="B30" s="354"/>
      <c r="C30" s="355" t="s">
        <v>1803</v>
      </c>
      <c r="D30" s="356">
        <f t="shared" ref="D30:K30" si="5">SUM(D29)</f>
        <v>0</v>
      </c>
      <c r="E30" s="356">
        <f t="shared" si="5"/>
        <v>0</v>
      </c>
      <c r="F30" s="356">
        <f t="shared" si="5"/>
        <v>35000</v>
      </c>
      <c r="G30" s="356">
        <f t="shared" si="5"/>
        <v>35000</v>
      </c>
      <c r="H30" s="356">
        <f t="shared" si="5"/>
        <v>0</v>
      </c>
      <c r="I30" s="356">
        <f t="shared" si="5"/>
        <v>0</v>
      </c>
      <c r="J30" s="356">
        <f t="shared" si="5"/>
        <v>0</v>
      </c>
      <c r="K30" s="356">
        <f t="shared" si="5"/>
        <v>0</v>
      </c>
      <c r="L30" s="356">
        <f>K30+J30+I30+H30</f>
        <v>0</v>
      </c>
    </row>
    <row r="31" spans="2:12" s="339" customFormat="1" ht="14.25" x14ac:dyDescent="0.2">
      <c r="C31" s="357"/>
    </row>
    <row r="32" spans="2:12" s="339" customFormat="1" ht="15" x14ac:dyDescent="0.2">
      <c r="B32" s="794" t="s">
        <v>1804</v>
      </c>
      <c r="C32" s="795"/>
      <c r="D32" s="362">
        <f>D30+D17+D12+D26+D21</f>
        <v>2428707.36</v>
      </c>
      <c r="E32" s="362">
        <f t="shared" ref="E32:L32" si="6">E30+E17+E12+E26+E21</f>
        <v>850000</v>
      </c>
      <c r="F32" s="362">
        <f t="shared" si="6"/>
        <v>35000</v>
      </c>
      <c r="G32" s="362">
        <f t="shared" si="6"/>
        <v>3313707.36</v>
      </c>
      <c r="H32" s="362">
        <f t="shared" si="6"/>
        <v>0</v>
      </c>
      <c r="I32" s="362">
        <f t="shared" si="6"/>
        <v>0</v>
      </c>
      <c r="J32" s="362">
        <f t="shared" si="6"/>
        <v>0</v>
      </c>
      <c r="K32" s="362">
        <f t="shared" si="6"/>
        <v>0</v>
      </c>
      <c r="L32" s="362">
        <f t="shared" si="6"/>
        <v>0</v>
      </c>
    </row>
    <row r="34" spans="4:8" x14ac:dyDescent="0.2">
      <c r="D34" s="363"/>
      <c r="E34" s="363"/>
      <c r="F34" s="363"/>
      <c r="G34" s="363"/>
      <c r="H34" s="363"/>
    </row>
    <row r="35" spans="4:8" x14ac:dyDescent="0.2">
      <c r="D35" s="363"/>
      <c r="E35" s="363"/>
      <c r="F35" s="363"/>
      <c r="G35" s="363"/>
      <c r="H35" s="363"/>
    </row>
    <row r="45" spans="4:8" x14ac:dyDescent="0.2">
      <c r="G45" s="364" t="s">
        <v>184</v>
      </c>
    </row>
  </sheetData>
  <mergeCells count="3">
    <mergeCell ref="B1:L1"/>
    <mergeCell ref="B3:C4"/>
    <mergeCell ref="B32:C32"/>
  </mergeCells>
  <printOptions horizontalCentered="1"/>
  <pageMargins left="0.78740157480314965" right="0.78740157480314965" top="0.98425196850393704" bottom="0.98425196850393704" header="0.51181102362204722" footer="0.51181102362204722"/>
  <pageSetup paperSize="9" scale="5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26"/>
  <sheetViews>
    <sheetView view="pageBreakPreview" topLeftCell="A16" zoomScaleNormal="100" zoomScaleSheetLayoutView="100" workbookViewId="0">
      <selection activeCell="F17" sqref="F17"/>
    </sheetView>
  </sheetViews>
  <sheetFormatPr defaultRowHeight="12.75" x14ac:dyDescent="0.2"/>
  <cols>
    <col min="1" max="1" width="6" style="364" customWidth="1"/>
    <col min="2" max="2" width="3.5703125" style="364" customWidth="1"/>
    <col min="3" max="3" width="52.28515625" style="363" customWidth="1"/>
    <col min="4" max="4" width="21.5703125" style="364" customWidth="1"/>
    <col min="5" max="5" width="16.5703125" style="364" customWidth="1"/>
    <col min="6" max="6" width="17.5703125" style="364" customWidth="1"/>
    <col min="7" max="7" width="16.28515625" style="364" customWidth="1"/>
    <col min="8" max="8" width="14.7109375" style="364" customWidth="1"/>
    <col min="9" max="9" width="15.42578125" style="364" customWidth="1"/>
    <col min="10" max="10" width="16.5703125" style="364" customWidth="1"/>
    <col min="11" max="11" width="16.140625" style="364" customWidth="1"/>
    <col min="12" max="12" width="17.7109375" style="364" customWidth="1"/>
    <col min="13" max="13" width="3.5703125" style="364" customWidth="1"/>
    <col min="14" max="14" width="69.5703125" style="364" customWidth="1"/>
    <col min="15" max="16384" width="9.140625" style="364"/>
  </cols>
  <sheetData>
    <row r="1" spans="1:14" s="336" customFormat="1" ht="57.75" customHeight="1" x14ac:dyDescent="0.15">
      <c r="A1" s="789" t="s">
        <v>1817</v>
      </c>
      <c r="B1" s="789"/>
      <c r="C1" s="789"/>
      <c r="D1" s="789"/>
      <c r="E1" s="789"/>
      <c r="F1" s="789"/>
      <c r="G1" s="789"/>
      <c r="H1" s="789"/>
      <c r="I1" s="789"/>
      <c r="J1" s="789"/>
      <c r="K1" s="789"/>
      <c r="L1" s="789"/>
      <c r="M1" s="365"/>
      <c r="N1" s="365"/>
    </row>
    <row r="2" spans="1:14" s="336" customFormat="1" ht="18" customHeight="1" x14ac:dyDescent="0.2">
      <c r="A2" s="366"/>
      <c r="B2" s="367"/>
      <c r="C2" s="368"/>
      <c r="D2" s="369" t="s">
        <v>1713</v>
      </c>
      <c r="E2" s="370"/>
      <c r="F2" s="370"/>
      <c r="G2" s="371" t="s">
        <v>184</v>
      </c>
      <c r="M2" s="366"/>
    </row>
    <row r="3" spans="1:14" s="372" customFormat="1" ht="75" x14ac:dyDescent="0.2">
      <c r="B3" s="796" t="s">
        <v>1737</v>
      </c>
      <c r="C3" s="797"/>
      <c r="D3" s="373" t="s">
        <v>24</v>
      </c>
      <c r="E3" s="373" t="s">
        <v>1710</v>
      </c>
      <c r="F3" s="373" t="s">
        <v>1712</v>
      </c>
      <c r="G3" s="373" t="s">
        <v>1808</v>
      </c>
      <c r="H3" s="338" t="s">
        <v>1809</v>
      </c>
      <c r="I3" s="338" t="s">
        <v>1719</v>
      </c>
      <c r="J3" s="338" t="s">
        <v>1721</v>
      </c>
      <c r="K3" s="338" t="s">
        <v>1723</v>
      </c>
      <c r="L3" s="338" t="s">
        <v>1810</v>
      </c>
    </row>
    <row r="4" spans="1:14" s="372" customFormat="1" ht="15" x14ac:dyDescent="0.2">
      <c r="B4" s="798"/>
      <c r="C4" s="799"/>
      <c r="D4" s="374" t="s">
        <v>1811</v>
      </c>
      <c r="E4" s="374" t="s">
        <v>1812</v>
      </c>
      <c r="F4" s="374" t="s">
        <v>1813</v>
      </c>
      <c r="G4" s="374" t="s">
        <v>1713</v>
      </c>
      <c r="H4" s="340" t="s">
        <v>1716</v>
      </c>
      <c r="I4" s="340" t="s">
        <v>1718</v>
      </c>
      <c r="J4" s="340" t="s">
        <v>1720</v>
      </c>
      <c r="K4" s="340" t="s">
        <v>1722</v>
      </c>
      <c r="L4" s="340" t="s">
        <v>1724</v>
      </c>
    </row>
    <row r="5" spans="1:14" s="372" customFormat="1" ht="14.25" x14ac:dyDescent="0.2">
      <c r="A5" s="375"/>
      <c r="B5" s="376"/>
      <c r="C5" s="377"/>
      <c r="D5" s="378" t="s">
        <v>1713</v>
      </c>
      <c r="E5" s="379"/>
      <c r="F5" s="379"/>
      <c r="G5" s="380"/>
      <c r="H5" s="345"/>
      <c r="I5" s="345"/>
      <c r="J5" s="345"/>
      <c r="K5" s="345"/>
      <c r="L5" s="345"/>
    </row>
    <row r="6" spans="1:14" s="372" customFormat="1" ht="25.5" x14ac:dyDescent="0.2">
      <c r="A6" s="375"/>
      <c r="B6" s="381" t="s">
        <v>1741</v>
      </c>
      <c r="C6" s="382" t="s">
        <v>1742</v>
      </c>
      <c r="D6" s="383" t="s">
        <v>1811</v>
      </c>
      <c r="E6" s="383" t="s">
        <v>1812</v>
      </c>
      <c r="F6" s="383" t="s">
        <v>1813</v>
      </c>
      <c r="G6" s="384"/>
      <c r="H6" s="349"/>
      <c r="I6" s="349"/>
      <c r="J6" s="349"/>
      <c r="K6" s="349"/>
      <c r="L6" s="349"/>
    </row>
    <row r="7" spans="1:14" s="372" customFormat="1" ht="25.5" x14ac:dyDescent="0.2">
      <c r="A7" s="385" t="s">
        <v>1704</v>
      </c>
      <c r="B7" s="386" t="s">
        <v>1744</v>
      </c>
      <c r="C7" s="387" t="s">
        <v>1745</v>
      </c>
      <c r="D7" s="388">
        <v>34500</v>
      </c>
      <c r="E7" s="388" t="s">
        <v>1296</v>
      </c>
      <c r="F7" s="388" t="s">
        <v>1296</v>
      </c>
      <c r="G7" s="389">
        <f>D7+E7+F7</f>
        <v>34500</v>
      </c>
      <c r="H7" s="353">
        <v>0</v>
      </c>
      <c r="I7" s="353">
        <v>0</v>
      </c>
      <c r="J7" s="353">
        <v>0</v>
      </c>
      <c r="K7" s="353">
        <v>0</v>
      </c>
      <c r="L7" s="353">
        <f t="shared" ref="L7:L12" si="0">K7+J7+I7+H7</f>
        <v>0</v>
      </c>
    </row>
    <row r="8" spans="1:14" s="372" customFormat="1" ht="14.25" x14ac:dyDescent="0.2">
      <c r="A8" s="385"/>
      <c r="B8" s="386" t="s">
        <v>1746</v>
      </c>
      <c r="C8" s="387" t="s">
        <v>115</v>
      </c>
      <c r="D8" s="388">
        <v>0</v>
      </c>
      <c r="E8" s="388">
        <v>0</v>
      </c>
      <c r="F8" s="388">
        <v>0</v>
      </c>
      <c r="G8" s="389">
        <f>D8+E8+F8</f>
        <v>0</v>
      </c>
      <c r="H8" s="352">
        <v>0</v>
      </c>
      <c r="I8" s="352">
        <v>0</v>
      </c>
      <c r="J8" s="352">
        <v>0</v>
      </c>
      <c r="K8" s="352">
        <v>0</v>
      </c>
      <c r="L8" s="353">
        <f t="shared" si="0"/>
        <v>0</v>
      </c>
    </row>
    <row r="9" spans="1:14" s="372" customFormat="1" ht="14.25" x14ac:dyDescent="0.2">
      <c r="A9" s="390"/>
      <c r="B9" s="386" t="s">
        <v>1747</v>
      </c>
      <c r="C9" s="387" t="s">
        <v>126</v>
      </c>
      <c r="D9" s="388">
        <v>173530</v>
      </c>
      <c r="E9" s="388" t="s">
        <v>1296</v>
      </c>
      <c r="F9" s="388">
        <v>0</v>
      </c>
      <c r="G9" s="389">
        <f>D9+E9+F9</f>
        <v>173530</v>
      </c>
      <c r="H9" s="353">
        <v>0</v>
      </c>
      <c r="I9" s="353">
        <v>0</v>
      </c>
      <c r="J9" s="353">
        <v>0</v>
      </c>
      <c r="K9" s="353">
        <v>0</v>
      </c>
      <c r="L9" s="353">
        <f t="shared" si="0"/>
        <v>0</v>
      </c>
    </row>
    <row r="10" spans="1:14" s="372" customFormat="1" ht="14.25" x14ac:dyDescent="0.2">
      <c r="A10" s="390"/>
      <c r="B10" s="386" t="s">
        <v>1748</v>
      </c>
      <c r="C10" s="387" t="s">
        <v>20</v>
      </c>
      <c r="D10" s="388">
        <v>995156</v>
      </c>
      <c r="E10" s="388" t="s">
        <v>1296</v>
      </c>
      <c r="F10" s="388" t="s">
        <v>1296</v>
      </c>
      <c r="G10" s="389">
        <f>D10+E10+F10</f>
        <v>995156</v>
      </c>
      <c r="H10" s="353">
        <v>0</v>
      </c>
      <c r="I10" s="353">
        <v>0</v>
      </c>
      <c r="J10" s="353">
        <v>0</v>
      </c>
      <c r="K10" s="353">
        <v>0</v>
      </c>
      <c r="L10" s="353">
        <f t="shared" si="0"/>
        <v>0</v>
      </c>
    </row>
    <row r="11" spans="1:14" s="372" customFormat="1" ht="14.25" x14ac:dyDescent="0.2">
      <c r="A11" s="390"/>
      <c r="B11" s="386" t="s">
        <v>1750</v>
      </c>
      <c r="C11" s="387" t="s">
        <v>52</v>
      </c>
      <c r="D11" s="388">
        <v>0</v>
      </c>
      <c r="E11" s="388" t="s">
        <v>1296</v>
      </c>
      <c r="F11" s="388" t="s">
        <v>1296</v>
      </c>
      <c r="G11" s="389">
        <f>D11+E11+F11</f>
        <v>0</v>
      </c>
      <c r="H11" s="353">
        <v>0</v>
      </c>
      <c r="I11" s="353">
        <v>0</v>
      </c>
      <c r="J11" s="353">
        <v>0</v>
      </c>
      <c r="K11" s="353">
        <v>0</v>
      </c>
      <c r="L11" s="353">
        <f t="shared" si="0"/>
        <v>0</v>
      </c>
    </row>
    <row r="12" spans="1:14" s="372" customFormat="1" ht="25.5" x14ac:dyDescent="0.2">
      <c r="A12" s="378" t="s">
        <v>1704</v>
      </c>
      <c r="B12" s="391"/>
      <c r="C12" s="392" t="s">
        <v>1751</v>
      </c>
      <c r="D12" s="393">
        <f t="shared" ref="D12:K12" si="1">SUM(D7:D11)</f>
        <v>1203186</v>
      </c>
      <c r="E12" s="393">
        <f t="shared" si="1"/>
        <v>0</v>
      </c>
      <c r="F12" s="393">
        <f t="shared" si="1"/>
        <v>0</v>
      </c>
      <c r="G12" s="393">
        <f t="shared" si="1"/>
        <v>1203186</v>
      </c>
      <c r="H12" s="356">
        <f t="shared" si="1"/>
        <v>0</v>
      </c>
      <c r="I12" s="356">
        <f t="shared" si="1"/>
        <v>0</v>
      </c>
      <c r="J12" s="356">
        <f t="shared" si="1"/>
        <v>0</v>
      </c>
      <c r="K12" s="356">
        <f t="shared" si="1"/>
        <v>0</v>
      </c>
      <c r="L12" s="356">
        <f t="shared" si="0"/>
        <v>0</v>
      </c>
    </row>
    <row r="13" spans="1:14" s="372" customFormat="1" ht="14.25" x14ac:dyDescent="0.2">
      <c r="C13" s="394"/>
      <c r="H13" s="339"/>
      <c r="I13" s="339"/>
      <c r="J13" s="339"/>
      <c r="K13" s="339"/>
      <c r="L13" s="339"/>
    </row>
    <row r="14" spans="1:14" s="372" customFormat="1" ht="25.5" x14ac:dyDescent="0.2">
      <c r="A14" s="375"/>
      <c r="B14" s="381" t="s">
        <v>1746</v>
      </c>
      <c r="C14" s="382" t="s">
        <v>1757</v>
      </c>
      <c r="D14" s="383" t="s">
        <v>1811</v>
      </c>
      <c r="E14" s="383" t="s">
        <v>1812</v>
      </c>
      <c r="F14" s="383" t="s">
        <v>1813</v>
      </c>
      <c r="G14" s="384"/>
      <c r="H14" s="349"/>
      <c r="I14" s="349"/>
      <c r="J14" s="349"/>
      <c r="K14" s="349"/>
      <c r="L14" s="349"/>
    </row>
    <row r="15" spans="1:14" s="372" customFormat="1" ht="14.25" x14ac:dyDescent="0.2">
      <c r="A15" s="385" t="s">
        <v>1758</v>
      </c>
      <c r="B15" s="386" t="s">
        <v>1741</v>
      </c>
      <c r="C15" s="387" t="s">
        <v>1759</v>
      </c>
      <c r="D15" s="388">
        <v>0</v>
      </c>
      <c r="E15" s="388">
        <v>0</v>
      </c>
      <c r="F15" s="388" t="s">
        <v>1296</v>
      </c>
      <c r="G15" s="389">
        <f>D15+E15+F15</f>
        <v>0</v>
      </c>
      <c r="H15" s="353">
        <v>0</v>
      </c>
      <c r="I15" s="353">
        <v>0</v>
      </c>
      <c r="J15" s="353">
        <v>0</v>
      </c>
      <c r="K15" s="353">
        <v>0</v>
      </c>
      <c r="L15" s="353">
        <f>K15+J15+I15+H15</f>
        <v>0</v>
      </c>
    </row>
    <row r="16" spans="1:14" s="372" customFormat="1" ht="14.25" x14ac:dyDescent="0.2">
      <c r="A16" s="390"/>
      <c r="B16" s="386" t="s">
        <v>1743</v>
      </c>
      <c r="C16" s="387" t="s">
        <v>10</v>
      </c>
      <c r="D16" s="388">
        <v>0</v>
      </c>
      <c r="E16" s="388">
        <v>0</v>
      </c>
      <c r="F16" s="388" t="s">
        <v>1296</v>
      </c>
      <c r="G16" s="389">
        <f>D16+E16+F16</f>
        <v>0</v>
      </c>
      <c r="H16" s="353">
        <v>0</v>
      </c>
      <c r="I16" s="353">
        <v>0</v>
      </c>
      <c r="J16" s="353">
        <v>0</v>
      </c>
      <c r="K16" s="353">
        <v>0</v>
      </c>
      <c r="L16" s="353">
        <f>K16+J16+I16+H16</f>
        <v>0</v>
      </c>
    </row>
    <row r="17" spans="1:14" s="372" customFormat="1" ht="25.5" x14ac:dyDescent="0.2">
      <c r="A17" s="378" t="s">
        <v>1758</v>
      </c>
      <c r="B17" s="391"/>
      <c r="C17" s="392" t="s">
        <v>1760</v>
      </c>
      <c r="D17" s="393">
        <f>SUM(D15:D16)</f>
        <v>0</v>
      </c>
      <c r="E17" s="393">
        <f>SUM(E14:E15)</f>
        <v>0</v>
      </c>
      <c r="F17" s="393" t="s">
        <v>1296</v>
      </c>
      <c r="G17" s="393">
        <f>SUM(G13:G16)</f>
        <v>0</v>
      </c>
      <c r="H17" s="356">
        <f>SUM(H15:H16)</f>
        <v>0</v>
      </c>
      <c r="I17" s="356">
        <f>SUM(I15:I16)</f>
        <v>0</v>
      </c>
      <c r="J17" s="356">
        <f>SUM(J15:J16)</f>
        <v>0</v>
      </c>
      <c r="K17" s="356">
        <f>SUM(K15:K16)</f>
        <v>0</v>
      </c>
      <c r="L17" s="356">
        <f>K17+J17+I17+H17</f>
        <v>0</v>
      </c>
      <c r="N17" s="372" t="s">
        <v>184</v>
      </c>
    </row>
    <row r="18" spans="1:14" s="372" customFormat="1" ht="14.25" x14ac:dyDescent="0.2">
      <c r="C18" s="394"/>
      <c r="H18" s="339"/>
      <c r="I18" s="339"/>
      <c r="J18" s="339"/>
      <c r="K18" s="339"/>
      <c r="L18" s="339"/>
    </row>
    <row r="19" spans="1:14" s="372" customFormat="1" ht="14.25" x14ac:dyDescent="0.2">
      <c r="A19" s="375"/>
      <c r="B19" s="381" t="s">
        <v>1797</v>
      </c>
      <c r="C19" s="382" t="s">
        <v>1798</v>
      </c>
      <c r="D19" s="383" t="s">
        <v>1811</v>
      </c>
      <c r="E19" s="383" t="s">
        <v>1812</v>
      </c>
      <c r="F19" s="383" t="s">
        <v>1813</v>
      </c>
      <c r="G19" s="384"/>
      <c r="H19" s="349"/>
      <c r="I19" s="349"/>
      <c r="J19" s="349"/>
      <c r="K19" s="349"/>
      <c r="L19" s="349"/>
    </row>
    <row r="20" spans="1:14" s="372" customFormat="1" ht="14.25" x14ac:dyDescent="0.2">
      <c r="A20" s="385" t="s">
        <v>1799</v>
      </c>
      <c r="B20" s="386" t="s">
        <v>1744</v>
      </c>
      <c r="C20" s="387" t="s">
        <v>1802</v>
      </c>
      <c r="D20" s="388" t="s">
        <v>1296</v>
      </c>
      <c r="E20" s="388" t="s">
        <v>1296</v>
      </c>
      <c r="F20" s="388">
        <v>35000</v>
      </c>
      <c r="G20" s="389">
        <f>D20+E20+F20</f>
        <v>35000</v>
      </c>
      <c r="H20" s="353">
        <v>0</v>
      </c>
      <c r="I20" s="353">
        <v>0</v>
      </c>
      <c r="J20" s="353">
        <v>0</v>
      </c>
      <c r="K20" s="353">
        <v>0</v>
      </c>
      <c r="L20" s="353">
        <f>K20+J20+I20+H20</f>
        <v>0</v>
      </c>
    </row>
    <row r="21" spans="1:14" s="372" customFormat="1" ht="15" x14ac:dyDescent="0.2">
      <c r="A21" s="378" t="s">
        <v>1799</v>
      </c>
      <c r="B21" s="391"/>
      <c r="C21" s="392" t="s">
        <v>1803</v>
      </c>
      <c r="D21" s="395">
        <f t="shared" ref="D21:K21" si="2">SUM(D20)</f>
        <v>0</v>
      </c>
      <c r="E21" s="395">
        <f t="shared" si="2"/>
        <v>0</v>
      </c>
      <c r="F21" s="395">
        <f t="shared" si="2"/>
        <v>35000</v>
      </c>
      <c r="G21" s="395">
        <f t="shared" si="2"/>
        <v>35000</v>
      </c>
      <c r="H21" s="356">
        <f t="shared" si="2"/>
        <v>0</v>
      </c>
      <c r="I21" s="356">
        <f t="shared" si="2"/>
        <v>0</v>
      </c>
      <c r="J21" s="356">
        <f t="shared" si="2"/>
        <v>0</v>
      </c>
      <c r="K21" s="356">
        <f t="shared" si="2"/>
        <v>0</v>
      </c>
      <c r="L21" s="356">
        <f>K21+J21+I21+H21</f>
        <v>0</v>
      </c>
    </row>
    <row r="22" spans="1:14" s="372" customFormat="1" ht="14.25" x14ac:dyDescent="0.2">
      <c r="C22" s="394"/>
      <c r="H22" s="339"/>
      <c r="I22" s="339"/>
      <c r="J22" s="339"/>
      <c r="K22" s="339"/>
      <c r="L22" s="339"/>
    </row>
    <row r="23" spans="1:14" s="372" customFormat="1" ht="15" x14ac:dyDescent="0.2">
      <c r="A23" s="380"/>
      <c r="B23" s="800" t="s">
        <v>1804</v>
      </c>
      <c r="C23" s="801"/>
      <c r="D23" s="396">
        <f t="shared" ref="D23:L23" si="3">D21+D17+D12</f>
        <v>1203186</v>
      </c>
      <c r="E23" s="396">
        <f t="shared" si="3"/>
        <v>0</v>
      </c>
      <c r="F23" s="396">
        <f t="shared" si="3"/>
        <v>35000</v>
      </c>
      <c r="G23" s="396">
        <f t="shared" si="3"/>
        <v>1238186</v>
      </c>
      <c r="H23" s="362">
        <f t="shared" si="3"/>
        <v>0</v>
      </c>
      <c r="I23" s="362">
        <f t="shared" si="3"/>
        <v>0</v>
      </c>
      <c r="J23" s="362">
        <f t="shared" si="3"/>
        <v>0</v>
      </c>
      <c r="K23" s="362">
        <f t="shared" si="3"/>
        <v>0</v>
      </c>
      <c r="L23" s="362">
        <f t="shared" si="3"/>
        <v>0</v>
      </c>
    </row>
    <row r="25" spans="1:14" x14ac:dyDescent="0.2">
      <c r="H25" s="363"/>
    </row>
    <row r="26" spans="1:14" x14ac:dyDescent="0.2">
      <c r="H26" s="363"/>
    </row>
  </sheetData>
  <mergeCells count="3">
    <mergeCell ref="A1:L1"/>
    <mergeCell ref="B3:C4"/>
    <mergeCell ref="B23:C23"/>
  </mergeCells>
  <printOptions horizontalCentered="1"/>
  <pageMargins left="0.78740157480314965" right="0.78740157480314965" top="0.98425196850393704" bottom="0.98425196850393704" header="0.51181102362204722" footer="0.51181102362204722"/>
  <pageSetup paperSize="9" scale="5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26"/>
  <sheetViews>
    <sheetView view="pageBreakPreview" topLeftCell="A10" zoomScaleNormal="90" zoomScaleSheetLayoutView="100" workbookViewId="0">
      <selection activeCell="F17" sqref="F17"/>
    </sheetView>
  </sheetViews>
  <sheetFormatPr defaultRowHeight="12.75" x14ac:dyDescent="0.2"/>
  <cols>
    <col min="1" max="1" width="6" style="364" customWidth="1"/>
    <col min="2" max="2" width="3.5703125" style="364" customWidth="1"/>
    <col min="3" max="3" width="52.28515625" style="363" customWidth="1"/>
    <col min="4" max="4" width="21.5703125" style="364" customWidth="1"/>
    <col min="5" max="5" width="16.5703125" style="364" customWidth="1"/>
    <col min="6" max="6" width="17.5703125" style="364" customWidth="1"/>
    <col min="7" max="7" width="16.28515625" style="364" customWidth="1"/>
    <col min="8" max="8" width="14.7109375" style="364" customWidth="1"/>
    <col min="9" max="9" width="15.42578125" style="364" customWidth="1"/>
    <col min="10" max="10" width="16.5703125" style="364" customWidth="1"/>
    <col min="11" max="11" width="16.140625" style="364" customWidth="1"/>
    <col min="12" max="12" width="17.7109375" style="364" customWidth="1"/>
    <col min="13" max="13" width="3.5703125" style="364" customWidth="1"/>
    <col min="14" max="14" width="69.5703125" style="364" customWidth="1"/>
    <col min="15" max="16384" width="9.140625" style="364"/>
  </cols>
  <sheetData>
    <row r="1" spans="1:14" s="336" customFormat="1" ht="57.75" customHeight="1" x14ac:dyDescent="0.15">
      <c r="A1" s="789" t="s">
        <v>1818</v>
      </c>
      <c r="B1" s="789"/>
      <c r="C1" s="789"/>
      <c r="D1" s="789"/>
      <c r="E1" s="789"/>
      <c r="F1" s="789"/>
      <c r="G1" s="789"/>
      <c r="H1" s="789"/>
      <c r="I1" s="789"/>
      <c r="J1" s="789"/>
      <c r="K1" s="789"/>
      <c r="L1" s="789"/>
      <c r="M1" s="365"/>
      <c r="N1" s="365"/>
    </row>
    <row r="2" spans="1:14" s="336" customFormat="1" ht="18" customHeight="1" x14ac:dyDescent="0.2">
      <c r="A2" s="366"/>
      <c r="B2" s="367"/>
      <c r="C2" s="368"/>
      <c r="D2" s="369" t="s">
        <v>1713</v>
      </c>
      <c r="E2" s="370"/>
      <c r="F2" s="370"/>
      <c r="G2" s="371" t="s">
        <v>1713</v>
      </c>
      <c r="M2" s="366"/>
    </row>
    <row r="3" spans="1:14" s="372" customFormat="1" ht="75" x14ac:dyDescent="0.2">
      <c r="B3" s="796" t="s">
        <v>1737</v>
      </c>
      <c r="C3" s="797"/>
      <c r="D3" s="373" t="s">
        <v>24</v>
      </c>
      <c r="E3" s="373" t="s">
        <v>1710</v>
      </c>
      <c r="F3" s="373" t="s">
        <v>1712</v>
      </c>
      <c r="G3" s="373" t="s">
        <v>1808</v>
      </c>
      <c r="H3" s="338" t="s">
        <v>1809</v>
      </c>
      <c r="I3" s="338" t="s">
        <v>1719</v>
      </c>
      <c r="J3" s="338" t="s">
        <v>1721</v>
      </c>
      <c r="K3" s="338" t="s">
        <v>1723</v>
      </c>
      <c r="L3" s="338" t="s">
        <v>1810</v>
      </c>
    </row>
    <row r="4" spans="1:14" s="372" customFormat="1" ht="15" x14ac:dyDescent="0.2">
      <c r="B4" s="798"/>
      <c r="C4" s="799"/>
      <c r="D4" s="374" t="s">
        <v>1811</v>
      </c>
      <c r="E4" s="374" t="s">
        <v>1812</v>
      </c>
      <c r="F4" s="374" t="s">
        <v>1813</v>
      </c>
      <c r="G4" s="374" t="s">
        <v>1713</v>
      </c>
      <c r="H4" s="340" t="s">
        <v>1716</v>
      </c>
      <c r="I4" s="340" t="s">
        <v>1718</v>
      </c>
      <c r="J4" s="340" t="s">
        <v>1720</v>
      </c>
      <c r="K4" s="340" t="s">
        <v>1722</v>
      </c>
      <c r="L4" s="340" t="s">
        <v>1724</v>
      </c>
    </row>
    <row r="5" spans="1:14" s="372" customFormat="1" ht="14.25" x14ac:dyDescent="0.2">
      <c r="A5" s="375"/>
      <c r="B5" s="376"/>
      <c r="C5" s="377"/>
      <c r="D5" s="378" t="s">
        <v>1713</v>
      </c>
      <c r="E5" s="379"/>
      <c r="F5" s="379"/>
      <c r="G5" s="380"/>
      <c r="H5" s="345"/>
      <c r="I5" s="345"/>
      <c r="J5" s="345"/>
      <c r="K5" s="345"/>
      <c r="L5" s="345"/>
    </row>
    <row r="6" spans="1:14" s="372" customFormat="1" ht="25.5" x14ac:dyDescent="0.2">
      <c r="A6" s="375"/>
      <c r="B6" s="381" t="s">
        <v>1741</v>
      </c>
      <c r="C6" s="382" t="s">
        <v>1742</v>
      </c>
      <c r="D6" s="383" t="s">
        <v>1811</v>
      </c>
      <c r="E6" s="383" t="s">
        <v>1812</v>
      </c>
      <c r="F6" s="383" t="s">
        <v>1813</v>
      </c>
      <c r="G6" s="384"/>
      <c r="H6" s="349"/>
      <c r="I6" s="349"/>
      <c r="J6" s="349"/>
      <c r="K6" s="349"/>
      <c r="L6" s="349"/>
    </row>
    <row r="7" spans="1:14" s="372" customFormat="1" ht="25.5" x14ac:dyDescent="0.2">
      <c r="A7" s="385" t="s">
        <v>1704</v>
      </c>
      <c r="B7" s="386" t="s">
        <v>1744</v>
      </c>
      <c r="C7" s="387" t="s">
        <v>1745</v>
      </c>
      <c r="D7" s="388">
        <v>34500</v>
      </c>
      <c r="E7" s="388" t="s">
        <v>1296</v>
      </c>
      <c r="F7" s="388" t="s">
        <v>1296</v>
      </c>
      <c r="G7" s="389">
        <f>D7+E7+F7</f>
        <v>34500</v>
      </c>
      <c r="H7" s="353">
        <v>0</v>
      </c>
      <c r="I7" s="353">
        <v>0</v>
      </c>
      <c r="J7" s="353">
        <v>0</v>
      </c>
      <c r="K7" s="353">
        <v>0</v>
      </c>
      <c r="L7" s="353">
        <f t="shared" ref="L7:L12" si="0">K7+J7+I7+H7</f>
        <v>0</v>
      </c>
    </row>
    <row r="8" spans="1:14" s="372" customFormat="1" ht="14.25" x14ac:dyDescent="0.2">
      <c r="A8" s="385"/>
      <c r="B8" s="386" t="s">
        <v>1746</v>
      </c>
      <c r="C8" s="387" t="s">
        <v>115</v>
      </c>
      <c r="D8" s="388">
        <v>0</v>
      </c>
      <c r="E8" s="388">
        <v>0</v>
      </c>
      <c r="F8" s="388">
        <v>0</v>
      </c>
      <c r="G8" s="389">
        <v>0</v>
      </c>
      <c r="H8" s="352">
        <v>0</v>
      </c>
      <c r="I8" s="352">
        <v>0</v>
      </c>
      <c r="J8" s="352">
        <v>0</v>
      </c>
      <c r="K8" s="352">
        <v>0</v>
      </c>
      <c r="L8" s="353">
        <f t="shared" si="0"/>
        <v>0</v>
      </c>
    </row>
    <row r="9" spans="1:14" s="372" customFormat="1" ht="14.25" x14ac:dyDescent="0.2">
      <c r="A9" s="390"/>
      <c r="B9" s="386" t="s">
        <v>1747</v>
      </c>
      <c r="C9" s="387" t="s">
        <v>126</v>
      </c>
      <c r="D9" s="388">
        <v>173530</v>
      </c>
      <c r="E9" s="388" t="s">
        <v>1296</v>
      </c>
      <c r="F9" s="388">
        <v>0</v>
      </c>
      <c r="G9" s="389">
        <f>D9+E9+F9</f>
        <v>173530</v>
      </c>
      <c r="H9" s="353">
        <v>0</v>
      </c>
      <c r="I9" s="353">
        <v>0</v>
      </c>
      <c r="J9" s="353">
        <v>0</v>
      </c>
      <c r="K9" s="353">
        <v>0</v>
      </c>
      <c r="L9" s="353">
        <f t="shared" si="0"/>
        <v>0</v>
      </c>
    </row>
    <row r="10" spans="1:14" s="372" customFormat="1" ht="14.25" x14ac:dyDescent="0.2">
      <c r="A10" s="390"/>
      <c r="B10" s="386" t="s">
        <v>1748</v>
      </c>
      <c r="C10" s="387" t="s">
        <v>20</v>
      </c>
      <c r="D10" s="388">
        <v>490000</v>
      </c>
      <c r="E10" s="388" t="s">
        <v>1296</v>
      </c>
      <c r="F10" s="388" t="s">
        <v>1296</v>
      </c>
      <c r="G10" s="389">
        <f>D10+E10+F10</f>
        <v>490000</v>
      </c>
      <c r="H10" s="353">
        <v>0</v>
      </c>
      <c r="I10" s="353">
        <v>0</v>
      </c>
      <c r="J10" s="353">
        <v>0</v>
      </c>
      <c r="K10" s="353">
        <v>0</v>
      </c>
      <c r="L10" s="353">
        <f t="shared" si="0"/>
        <v>0</v>
      </c>
    </row>
    <row r="11" spans="1:14" s="372" customFormat="1" ht="14.25" x14ac:dyDescent="0.2">
      <c r="A11" s="390"/>
      <c r="B11" s="386" t="s">
        <v>1750</v>
      </c>
      <c r="C11" s="387" t="s">
        <v>52</v>
      </c>
      <c r="D11" s="388">
        <v>0</v>
      </c>
      <c r="E11" s="388" t="s">
        <v>1296</v>
      </c>
      <c r="F11" s="388" t="s">
        <v>1296</v>
      </c>
      <c r="G11" s="389">
        <f>D11+E11+F11</f>
        <v>0</v>
      </c>
      <c r="H11" s="353">
        <v>0</v>
      </c>
      <c r="I11" s="353">
        <v>0</v>
      </c>
      <c r="J11" s="353">
        <v>0</v>
      </c>
      <c r="K11" s="353">
        <v>0</v>
      </c>
      <c r="L11" s="353">
        <f t="shared" si="0"/>
        <v>0</v>
      </c>
    </row>
    <row r="12" spans="1:14" s="372" customFormat="1" ht="25.5" x14ac:dyDescent="0.2">
      <c r="A12" s="378" t="s">
        <v>1704</v>
      </c>
      <c r="B12" s="391"/>
      <c r="C12" s="392" t="s">
        <v>1751</v>
      </c>
      <c r="D12" s="393">
        <f t="shared" ref="D12:K12" si="1">SUM(D7:D11)</f>
        <v>698030</v>
      </c>
      <c r="E12" s="393">
        <f t="shared" si="1"/>
        <v>0</v>
      </c>
      <c r="F12" s="393">
        <f t="shared" si="1"/>
        <v>0</v>
      </c>
      <c r="G12" s="393">
        <f t="shared" si="1"/>
        <v>698030</v>
      </c>
      <c r="H12" s="356">
        <f t="shared" si="1"/>
        <v>0</v>
      </c>
      <c r="I12" s="356">
        <f t="shared" si="1"/>
        <v>0</v>
      </c>
      <c r="J12" s="356">
        <f t="shared" si="1"/>
        <v>0</v>
      </c>
      <c r="K12" s="356">
        <f t="shared" si="1"/>
        <v>0</v>
      </c>
      <c r="L12" s="356">
        <f t="shared" si="0"/>
        <v>0</v>
      </c>
    </row>
    <row r="13" spans="1:14" s="372" customFormat="1" ht="14.25" x14ac:dyDescent="0.2">
      <c r="C13" s="394"/>
      <c r="H13" s="339"/>
      <c r="I13" s="339"/>
      <c r="J13" s="339"/>
      <c r="K13" s="339"/>
      <c r="L13" s="339"/>
    </row>
    <row r="14" spans="1:14" s="372" customFormat="1" ht="25.5" x14ac:dyDescent="0.2">
      <c r="A14" s="375"/>
      <c r="B14" s="381" t="s">
        <v>1746</v>
      </c>
      <c r="C14" s="382" t="s">
        <v>1757</v>
      </c>
      <c r="D14" s="383" t="s">
        <v>1811</v>
      </c>
      <c r="E14" s="383" t="s">
        <v>1812</v>
      </c>
      <c r="F14" s="383" t="s">
        <v>1813</v>
      </c>
      <c r="G14" s="384"/>
      <c r="H14" s="349"/>
      <c r="I14" s="349"/>
      <c r="J14" s="349"/>
      <c r="K14" s="349"/>
      <c r="L14" s="349"/>
    </row>
    <row r="15" spans="1:14" s="372" customFormat="1" ht="14.25" x14ac:dyDescent="0.2">
      <c r="A15" s="385" t="s">
        <v>1758</v>
      </c>
      <c r="B15" s="386" t="s">
        <v>1741</v>
      </c>
      <c r="C15" s="387" t="s">
        <v>1759</v>
      </c>
      <c r="D15" s="388">
        <v>0</v>
      </c>
      <c r="E15" s="388">
        <v>0</v>
      </c>
      <c r="F15" s="388" t="s">
        <v>1296</v>
      </c>
      <c r="G15" s="389">
        <f>D15+E15+F15</f>
        <v>0</v>
      </c>
      <c r="H15" s="353">
        <v>0</v>
      </c>
      <c r="I15" s="353">
        <v>0</v>
      </c>
      <c r="J15" s="353">
        <v>0</v>
      </c>
      <c r="K15" s="353">
        <v>0</v>
      </c>
      <c r="L15" s="353">
        <f>K15+J15+I15+H15</f>
        <v>0</v>
      </c>
    </row>
    <row r="16" spans="1:14" s="372" customFormat="1" ht="14.25" x14ac:dyDescent="0.2">
      <c r="A16" s="390"/>
      <c r="B16" s="386" t="s">
        <v>1743</v>
      </c>
      <c r="C16" s="387" t="s">
        <v>10</v>
      </c>
      <c r="D16" s="388">
        <v>0</v>
      </c>
      <c r="E16" s="388" t="s">
        <v>1296</v>
      </c>
      <c r="F16" s="388" t="s">
        <v>1296</v>
      </c>
      <c r="G16" s="389">
        <f>D16+E16+F16</f>
        <v>0</v>
      </c>
      <c r="H16" s="353">
        <v>0</v>
      </c>
      <c r="I16" s="353">
        <v>0</v>
      </c>
      <c r="J16" s="353">
        <v>0</v>
      </c>
      <c r="K16" s="353">
        <v>0</v>
      </c>
      <c r="L16" s="353">
        <f>K16+J16+I16+H16</f>
        <v>0</v>
      </c>
    </row>
    <row r="17" spans="1:12" s="372" customFormat="1" ht="25.5" x14ac:dyDescent="0.2">
      <c r="A17" s="378" t="s">
        <v>1758</v>
      </c>
      <c r="B17" s="391"/>
      <c r="C17" s="392" t="s">
        <v>1760</v>
      </c>
      <c r="D17" s="393">
        <f t="shared" ref="D17:K17" si="2">SUM(D15:D16)</f>
        <v>0</v>
      </c>
      <c r="E17" s="393">
        <f t="shared" si="2"/>
        <v>0</v>
      </c>
      <c r="F17" s="393">
        <f t="shared" si="2"/>
        <v>0</v>
      </c>
      <c r="G17" s="393">
        <f t="shared" si="2"/>
        <v>0</v>
      </c>
      <c r="H17" s="356">
        <f t="shared" si="2"/>
        <v>0</v>
      </c>
      <c r="I17" s="356">
        <f t="shared" si="2"/>
        <v>0</v>
      </c>
      <c r="J17" s="356">
        <f t="shared" si="2"/>
        <v>0</v>
      </c>
      <c r="K17" s="356">
        <f t="shared" si="2"/>
        <v>0</v>
      </c>
      <c r="L17" s="356">
        <f>K17+J17+I17+H17</f>
        <v>0</v>
      </c>
    </row>
    <row r="18" spans="1:12" s="372" customFormat="1" ht="14.25" x14ac:dyDescent="0.2">
      <c r="C18" s="394"/>
      <c r="H18" s="339"/>
      <c r="I18" s="339"/>
      <c r="J18" s="339"/>
      <c r="K18" s="339"/>
      <c r="L18" s="339"/>
    </row>
    <row r="19" spans="1:12" s="372" customFormat="1" ht="14.25" x14ac:dyDescent="0.2">
      <c r="A19" s="375"/>
      <c r="B19" s="381" t="s">
        <v>1797</v>
      </c>
      <c r="C19" s="382" t="s">
        <v>1798</v>
      </c>
      <c r="D19" s="383" t="s">
        <v>1811</v>
      </c>
      <c r="E19" s="383" t="s">
        <v>1812</v>
      </c>
      <c r="F19" s="383" t="s">
        <v>1813</v>
      </c>
      <c r="G19" s="384"/>
      <c r="H19" s="349"/>
      <c r="I19" s="349"/>
      <c r="J19" s="349"/>
      <c r="K19" s="349"/>
      <c r="L19" s="349"/>
    </row>
    <row r="20" spans="1:12" s="372" customFormat="1" ht="14.25" x14ac:dyDescent="0.2">
      <c r="A20" s="385" t="s">
        <v>1799</v>
      </c>
      <c r="B20" s="386" t="s">
        <v>1744</v>
      </c>
      <c r="C20" s="387" t="s">
        <v>1802</v>
      </c>
      <c r="D20" s="388" t="s">
        <v>1296</v>
      </c>
      <c r="E20" s="388" t="s">
        <v>1296</v>
      </c>
      <c r="F20" s="388">
        <v>35000</v>
      </c>
      <c r="G20" s="389">
        <v>35000</v>
      </c>
      <c r="H20" s="353">
        <v>0</v>
      </c>
      <c r="I20" s="353">
        <v>0</v>
      </c>
      <c r="J20" s="353">
        <v>0</v>
      </c>
      <c r="K20" s="353">
        <v>0</v>
      </c>
      <c r="L20" s="353">
        <f>K20+J20+I20+H20</f>
        <v>0</v>
      </c>
    </row>
    <row r="21" spans="1:12" s="372" customFormat="1" ht="15" x14ac:dyDescent="0.2">
      <c r="A21" s="378" t="s">
        <v>1799</v>
      </c>
      <c r="B21" s="391"/>
      <c r="C21" s="392" t="s">
        <v>1803</v>
      </c>
      <c r="D21" s="393">
        <f>SUM(D19:D20)</f>
        <v>0</v>
      </c>
      <c r="E21" s="393">
        <f>SUM(E19:E20)</f>
        <v>0</v>
      </c>
      <c r="F21" s="393">
        <f>SUM(F19:F20)</f>
        <v>35000</v>
      </c>
      <c r="G21" s="393">
        <f>SUM(G19:G20)</f>
        <v>35000</v>
      </c>
      <c r="H21" s="356">
        <f>SUM(H20)</f>
        <v>0</v>
      </c>
      <c r="I21" s="356">
        <f>SUM(I20)</f>
        <v>0</v>
      </c>
      <c r="J21" s="356">
        <f>SUM(J20)</f>
        <v>0</v>
      </c>
      <c r="K21" s="356">
        <f>SUM(K20)</f>
        <v>0</v>
      </c>
      <c r="L21" s="356">
        <f>K21+J21+I21+H21</f>
        <v>0</v>
      </c>
    </row>
    <row r="22" spans="1:12" s="372" customFormat="1" ht="14.25" x14ac:dyDescent="0.2">
      <c r="C22" s="394"/>
      <c r="H22" s="339"/>
      <c r="I22" s="339"/>
      <c r="J22" s="339"/>
      <c r="K22" s="339"/>
      <c r="L22" s="339"/>
    </row>
    <row r="23" spans="1:12" s="372" customFormat="1" ht="15" x14ac:dyDescent="0.2">
      <c r="A23" s="380"/>
      <c r="B23" s="800" t="s">
        <v>1804</v>
      </c>
      <c r="C23" s="801"/>
      <c r="D23" s="396">
        <f t="shared" ref="D23:L23" si="3">D21+D17+D12</f>
        <v>698030</v>
      </c>
      <c r="E23" s="396">
        <f t="shared" si="3"/>
        <v>0</v>
      </c>
      <c r="F23" s="396">
        <f t="shared" si="3"/>
        <v>35000</v>
      </c>
      <c r="G23" s="396">
        <f t="shared" si="3"/>
        <v>733030</v>
      </c>
      <c r="H23" s="362">
        <f t="shared" si="3"/>
        <v>0</v>
      </c>
      <c r="I23" s="362">
        <f t="shared" si="3"/>
        <v>0</v>
      </c>
      <c r="J23" s="362">
        <f t="shared" si="3"/>
        <v>0</v>
      </c>
      <c r="K23" s="362">
        <f t="shared" si="3"/>
        <v>0</v>
      </c>
      <c r="L23" s="362">
        <f t="shared" si="3"/>
        <v>0</v>
      </c>
    </row>
    <row r="25" spans="1:12" x14ac:dyDescent="0.2">
      <c r="H25" s="363"/>
    </row>
    <row r="26" spans="1:12" x14ac:dyDescent="0.2">
      <c r="H26" s="363"/>
    </row>
  </sheetData>
  <mergeCells count="3">
    <mergeCell ref="A1:L1"/>
    <mergeCell ref="B3:C4"/>
    <mergeCell ref="B23:C23"/>
  </mergeCells>
  <printOptions horizontalCentered="1"/>
  <pageMargins left="0.78740157480314965" right="0.78740157480314965" top="0.98425196850393704" bottom="0.9842519685039370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82"/>
  <sheetViews>
    <sheetView showGridLines="0" view="pageBreakPreview" topLeftCell="F76" zoomScale="40" zoomScaleNormal="40" zoomScaleSheetLayoutView="40" workbookViewId="0">
      <selection activeCell="R76" sqref="R1:W65536"/>
    </sheetView>
  </sheetViews>
  <sheetFormatPr defaultRowHeight="23.25" x14ac:dyDescent="0.25"/>
  <cols>
    <col min="1" max="1" width="27.28515625" style="5" customWidth="1"/>
    <col min="2" max="2" width="26.140625" style="5" customWidth="1"/>
    <col min="3" max="3" width="65.28515625" style="5" customWidth="1"/>
    <col min="4" max="4" width="38" style="5" customWidth="1"/>
    <col min="5" max="5" width="32.5703125" style="5" customWidth="1"/>
    <col min="6" max="6" width="19.7109375" style="5" customWidth="1"/>
    <col min="7" max="7" width="29.5703125" style="5" customWidth="1"/>
    <col min="8" max="8" width="26.140625" style="5" customWidth="1"/>
    <col min="9" max="10" width="21.85546875" style="5" customWidth="1"/>
    <col min="11" max="11" width="29.7109375" style="5" customWidth="1"/>
    <col min="12" max="12" width="53" style="5" customWidth="1"/>
    <col min="13" max="13" width="76.140625" style="5" customWidth="1"/>
    <col min="14" max="14" width="34.85546875" style="13" customWidth="1"/>
    <col min="15" max="16" width="30.7109375" style="13" customWidth="1"/>
    <col min="17" max="17" width="86.5703125" style="13" customWidth="1"/>
    <col min="18" max="16384" width="9.140625" style="5"/>
  </cols>
  <sheetData>
    <row r="1" spans="1:17" ht="85.15" customHeight="1" x14ac:dyDescent="0.25">
      <c r="A1" s="3" t="s">
        <v>1125</v>
      </c>
      <c r="B1" s="3" t="s">
        <v>1126</v>
      </c>
      <c r="C1" s="3" t="s">
        <v>437</v>
      </c>
      <c r="D1" s="3" t="s">
        <v>438</v>
      </c>
      <c r="E1" s="3" t="s">
        <v>439</v>
      </c>
      <c r="F1" s="3" t="s">
        <v>440</v>
      </c>
      <c r="G1" s="3" t="s">
        <v>441</v>
      </c>
      <c r="H1" s="3" t="s">
        <v>275</v>
      </c>
      <c r="I1" s="3" t="s">
        <v>0</v>
      </c>
      <c r="J1" s="3" t="s">
        <v>1</v>
      </c>
      <c r="K1" s="3" t="s">
        <v>442</v>
      </c>
      <c r="L1" s="3" t="s">
        <v>259</v>
      </c>
      <c r="M1" s="3" t="s">
        <v>2</v>
      </c>
      <c r="N1" s="4" t="s">
        <v>443</v>
      </c>
      <c r="O1" s="4" t="s">
        <v>444</v>
      </c>
      <c r="P1" s="4" t="s">
        <v>1134</v>
      </c>
      <c r="Q1" s="4" t="s">
        <v>5</v>
      </c>
    </row>
    <row r="2" spans="1:17" ht="90" x14ac:dyDescent="0.25">
      <c r="A2" s="6" t="s">
        <v>445</v>
      </c>
      <c r="B2" s="6">
        <v>10365</v>
      </c>
      <c r="C2" s="6" t="s">
        <v>446</v>
      </c>
      <c r="D2" s="6" t="s">
        <v>14</v>
      </c>
      <c r="E2" s="6" t="s">
        <v>67</v>
      </c>
      <c r="F2" s="6" t="s">
        <v>11</v>
      </c>
      <c r="G2" s="6" t="s">
        <v>53</v>
      </c>
      <c r="H2" s="6" t="s">
        <v>184</v>
      </c>
      <c r="I2" s="6">
        <v>407</v>
      </c>
      <c r="J2" s="6">
        <v>2022</v>
      </c>
      <c r="K2" s="6" t="s">
        <v>264</v>
      </c>
      <c r="L2" s="6" t="s">
        <v>382</v>
      </c>
      <c r="M2" s="6" t="s">
        <v>447</v>
      </c>
      <c r="N2" s="7">
        <v>1500</v>
      </c>
      <c r="O2" s="7">
        <v>0</v>
      </c>
      <c r="P2" s="7">
        <f>N2+O2</f>
        <v>1500</v>
      </c>
      <c r="Q2" s="7" t="s">
        <v>448</v>
      </c>
    </row>
    <row r="3" spans="1:17" ht="90" x14ac:dyDescent="0.25">
      <c r="A3" s="6" t="s">
        <v>445</v>
      </c>
      <c r="B3" s="6">
        <v>10365</v>
      </c>
      <c r="C3" s="6" t="s">
        <v>446</v>
      </c>
      <c r="D3" s="6" t="s">
        <v>14</v>
      </c>
      <c r="E3" s="6" t="s">
        <v>67</v>
      </c>
      <c r="F3" s="6" t="s">
        <v>11</v>
      </c>
      <c r="G3" s="6" t="s">
        <v>53</v>
      </c>
      <c r="H3" s="6" t="s">
        <v>184</v>
      </c>
      <c r="I3" s="6">
        <v>408</v>
      </c>
      <c r="J3" s="6">
        <v>2022</v>
      </c>
      <c r="K3" s="6" t="s">
        <v>264</v>
      </c>
      <c r="L3" s="6" t="s">
        <v>206</v>
      </c>
      <c r="M3" s="6" t="s">
        <v>449</v>
      </c>
      <c r="N3" s="7">
        <v>1000</v>
      </c>
      <c r="O3" s="7">
        <v>0</v>
      </c>
      <c r="P3" s="7">
        <f t="shared" ref="P3:P65" si="0">N3+O3</f>
        <v>1000</v>
      </c>
      <c r="Q3" s="7" t="s">
        <v>448</v>
      </c>
    </row>
    <row r="4" spans="1:17" ht="90" x14ac:dyDescent="0.25">
      <c r="A4" s="6" t="s">
        <v>445</v>
      </c>
      <c r="B4" s="6">
        <v>10365</v>
      </c>
      <c r="C4" s="6" t="s">
        <v>446</v>
      </c>
      <c r="D4" s="6" t="s">
        <v>14</v>
      </c>
      <c r="E4" s="6" t="s">
        <v>67</v>
      </c>
      <c r="F4" s="6" t="s">
        <v>11</v>
      </c>
      <c r="G4" s="6" t="s">
        <v>53</v>
      </c>
      <c r="H4" s="6" t="s">
        <v>184</v>
      </c>
      <c r="I4" s="6">
        <v>409</v>
      </c>
      <c r="J4" s="6">
        <v>2022</v>
      </c>
      <c r="K4" s="6" t="s">
        <v>264</v>
      </c>
      <c r="L4" s="6" t="s">
        <v>383</v>
      </c>
      <c r="M4" s="6" t="s">
        <v>450</v>
      </c>
      <c r="N4" s="7">
        <v>2000</v>
      </c>
      <c r="O4" s="7">
        <v>0</v>
      </c>
      <c r="P4" s="7">
        <f t="shared" si="0"/>
        <v>2000</v>
      </c>
      <c r="Q4" s="7" t="s">
        <v>448</v>
      </c>
    </row>
    <row r="5" spans="1:17" ht="90" x14ac:dyDescent="0.25">
      <c r="A5" s="6" t="s">
        <v>445</v>
      </c>
      <c r="B5" s="6">
        <v>10365</v>
      </c>
      <c r="C5" s="6" t="s">
        <v>446</v>
      </c>
      <c r="D5" s="6" t="s">
        <v>14</v>
      </c>
      <c r="E5" s="6" t="s">
        <v>67</v>
      </c>
      <c r="F5" s="6" t="s">
        <v>11</v>
      </c>
      <c r="G5" s="6" t="s">
        <v>53</v>
      </c>
      <c r="H5" s="6" t="s">
        <v>184</v>
      </c>
      <c r="I5" s="6">
        <v>412</v>
      </c>
      <c r="J5" s="6">
        <v>2022</v>
      </c>
      <c r="K5" s="6" t="s">
        <v>264</v>
      </c>
      <c r="L5" s="6" t="s">
        <v>384</v>
      </c>
      <c r="M5" s="6" t="s">
        <v>451</v>
      </c>
      <c r="N5" s="7">
        <v>1500</v>
      </c>
      <c r="O5" s="7">
        <v>0</v>
      </c>
      <c r="P5" s="7">
        <f t="shared" si="0"/>
        <v>1500</v>
      </c>
      <c r="Q5" s="7" t="s">
        <v>448</v>
      </c>
    </row>
    <row r="6" spans="1:17" ht="90" x14ac:dyDescent="0.25">
      <c r="A6" s="6" t="s">
        <v>445</v>
      </c>
      <c r="B6" s="6">
        <v>10365</v>
      </c>
      <c r="C6" s="6" t="s">
        <v>446</v>
      </c>
      <c r="D6" s="6" t="s">
        <v>14</v>
      </c>
      <c r="E6" s="6" t="s">
        <v>67</v>
      </c>
      <c r="F6" s="6" t="s">
        <v>11</v>
      </c>
      <c r="G6" s="6" t="s">
        <v>53</v>
      </c>
      <c r="H6" s="6" t="s">
        <v>184</v>
      </c>
      <c r="I6" s="6">
        <v>414</v>
      </c>
      <c r="J6" s="6">
        <v>2022</v>
      </c>
      <c r="K6" s="6" t="s">
        <v>264</v>
      </c>
      <c r="L6" s="6" t="s">
        <v>387</v>
      </c>
      <c r="M6" s="6" t="s">
        <v>453</v>
      </c>
      <c r="N6" s="7">
        <v>1000</v>
      </c>
      <c r="O6" s="7">
        <v>0</v>
      </c>
      <c r="P6" s="7">
        <f t="shared" si="0"/>
        <v>1000</v>
      </c>
      <c r="Q6" s="7" t="s">
        <v>448</v>
      </c>
    </row>
    <row r="7" spans="1:17" ht="90" x14ac:dyDescent="0.25">
      <c r="A7" s="6" t="s">
        <v>445</v>
      </c>
      <c r="B7" s="6">
        <v>10522</v>
      </c>
      <c r="C7" s="6" t="s">
        <v>109</v>
      </c>
      <c r="D7" s="6" t="s">
        <v>9</v>
      </c>
      <c r="E7" s="6" t="s">
        <v>10</v>
      </c>
      <c r="F7" s="6" t="s">
        <v>11</v>
      </c>
      <c r="G7" s="6" t="s">
        <v>53</v>
      </c>
      <c r="H7" s="6" t="s">
        <v>184</v>
      </c>
      <c r="I7" s="6">
        <v>430</v>
      </c>
      <c r="J7" s="6">
        <v>2022</v>
      </c>
      <c r="K7" s="6" t="s">
        <v>264</v>
      </c>
      <c r="L7" s="6" t="s">
        <v>206</v>
      </c>
      <c r="M7" s="6" t="s">
        <v>461</v>
      </c>
      <c r="N7" s="7">
        <v>728</v>
      </c>
      <c r="O7" s="7">
        <v>0</v>
      </c>
      <c r="P7" s="7">
        <f t="shared" si="0"/>
        <v>728</v>
      </c>
      <c r="Q7" s="7" t="s">
        <v>462</v>
      </c>
    </row>
    <row r="8" spans="1:17" ht="90" x14ac:dyDescent="0.25">
      <c r="A8" s="6" t="s">
        <v>445</v>
      </c>
      <c r="B8" s="6">
        <v>10522</v>
      </c>
      <c r="C8" s="6" t="s">
        <v>109</v>
      </c>
      <c r="D8" s="6" t="s">
        <v>9</v>
      </c>
      <c r="E8" s="6" t="s">
        <v>10</v>
      </c>
      <c r="F8" s="6" t="s">
        <v>11</v>
      </c>
      <c r="G8" s="6" t="s">
        <v>53</v>
      </c>
      <c r="H8" s="6" t="s">
        <v>184</v>
      </c>
      <c r="I8" s="6">
        <v>431</v>
      </c>
      <c r="J8" s="6">
        <v>2022</v>
      </c>
      <c r="K8" s="6" t="s">
        <v>264</v>
      </c>
      <c r="L8" s="6" t="s">
        <v>398</v>
      </c>
      <c r="M8" s="6" t="s">
        <v>463</v>
      </c>
      <c r="N8" s="7">
        <v>2760.32</v>
      </c>
      <c r="O8" s="7">
        <v>0</v>
      </c>
      <c r="P8" s="7">
        <f t="shared" si="0"/>
        <v>2760.32</v>
      </c>
      <c r="Q8" s="7" t="s">
        <v>462</v>
      </c>
    </row>
    <row r="9" spans="1:17" ht="90" x14ac:dyDescent="0.25">
      <c r="A9" s="6" t="s">
        <v>445</v>
      </c>
      <c r="B9" s="6">
        <v>10522</v>
      </c>
      <c r="C9" s="6" t="s">
        <v>109</v>
      </c>
      <c r="D9" s="6" t="s">
        <v>9</v>
      </c>
      <c r="E9" s="6" t="s">
        <v>10</v>
      </c>
      <c r="F9" s="6" t="s">
        <v>11</v>
      </c>
      <c r="G9" s="6" t="s">
        <v>53</v>
      </c>
      <c r="H9" s="6" t="s">
        <v>184</v>
      </c>
      <c r="I9" s="6">
        <v>433</v>
      </c>
      <c r="J9" s="6">
        <v>2022</v>
      </c>
      <c r="K9" s="6" t="s">
        <v>264</v>
      </c>
      <c r="L9" s="6" t="s">
        <v>205</v>
      </c>
      <c r="M9" s="6" t="s">
        <v>465</v>
      </c>
      <c r="N9" s="7">
        <v>1808</v>
      </c>
      <c r="O9" s="7">
        <v>0</v>
      </c>
      <c r="P9" s="7">
        <f t="shared" si="0"/>
        <v>1808</v>
      </c>
      <c r="Q9" s="7" t="s">
        <v>462</v>
      </c>
    </row>
    <row r="10" spans="1:17" ht="135" x14ac:dyDescent="0.25">
      <c r="A10" s="6" t="s">
        <v>445</v>
      </c>
      <c r="B10" s="6">
        <v>10694</v>
      </c>
      <c r="C10" s="6" t="s">
        <v>472</v>
      </c>
      <c r="D10" s="6" t="s">
        <v>9</v>
      </c>
      <c r="E10" s="6" t="s">
        <v>10</v>
      </c>
      <c r="F10" s="6" t="s">
        <v>11</v>
      </c>
      <c r="G10" s="6" t="s">
        <v>12</v>
      </c>
      <c r="H10" s="6" t="s">
        <v>184</v>
      </c>
      <c r="I10" s="6">
        <v>1503</v>
      </c>
      <c r="J10" s="6">
        <v>2022</v>
      </c>
      <c r="K10" s="6" t="s">
        <v>264</v>
      </c>
      <c r="L10" s="6" t="s">
        <v>473</v>
      </c>
      <c r="M10" s="6" t="s">
        <v>474</v>
      </c>
      <c r="N10" s="7">
        <v>17325</v>
      </c>
      <c r="O10" s="7">
        <v>0</v>
      </c>
      <c r="P10" s="7">
        <f t="shared" si="0"/>
        <v>17325</v>
      </c>
      <c r="Q10" s="7" t="s">
        <v>475</v>
      </c>
    </row>
    <row r="11" spans="1:17" ht="67.5" x14ac:dyDescent="0.25">
      <c r="A11" s="6" t="s">
        <v>445</v>
      </c>
      <c r="B11" s="6">
        <v>10045</v>
      </c>
      <c r="C11" s="6" t="s">
        <v>111</v>
      </c>
      <c r="D11" s="6" t="s">
        <v>9</v>
      </c>
      <c r="E11" s="6" t="s">
        <v>10</v>
      </c>
      <c r="F11" s="6" t="s">
        <v>11</v>
      </c>
      <c r="G11" s="6" t="s">
        <v>53</v>
      </c>
      <c r="H11" s="6">
        <v>202138</v>
      </c>
      <c r="I11" s="6">
        <v>136</v>
      </c>
      <c r="J11" s="6">
        <v>2022</v>
      </c>
      <c r="K11" s="6" t="s">
        <v>264</v>
      </c>
      <c r="L11" s="6" t="s">
        <v>491</v>
      </c>
      <c r="M11" s="6" t="s">
        <v>492</v>
      </c>
      <c r="N11" s="7">
        <v>350.92</v>
      </c>
      <c r="O11" s="7">
        <v>0</v>
      </c>
      <c r="P11" s="7">
        <f t="shared" si="0"/>
        <v>350.92</v>
      </c>
      <c r="Q11" s="7" t="s">
        <v>493</v>
      </c>
    </row>
    <row r="12" spans="1:17" ht="67.5" x14ac:dyDescent="0.25">
      <c r="A12" s="6" t="s">
        <v>445</v>
      </c>
      <c r="B12" s="6">
        <v>10045</v>
      </c>
      <c r="C12" s="6" t="s">
        <v>111</v>
      </c>
      <c r="D12" s="6" t="s">
        <v>9</v>
      </c>
      <c r="E12" s="6" t="s">
        <v>10</v>
      </c>
      <c r="F12" s="6" t="s">
        <v>11</v>
      </c>
      <c r="G12" s="6" t="s">
        <v>53</v>
      </c>
      <c r="H12" s="6">
        <v>202138</v>
      </c>
      <c r="I12" s="6">
        <v>137</v>
      </c>
      <c r="J12" s="6">
        <v>2022</v>
      </c>
      <c r="K12" s="6" t="s">
        <v>264</v>
      </c>
      <c r="L12" s="6" t="s">
        <v>494</v>
      </c>
      <c r="M12" s="6" t="s">
        <v>495</v>
      </c>
      <c r="N12" s="7">
        <v>672.94</v>
      </c>
      <c r="O12" s="7">
        <v>0</v>
      </c>
      <c r="P12" s="7">
        <f t="shared" si="0"/>
        <v>672.94</v>
      </c>
      <c r="Q12" s="7" t="s">
        <v>496</v>
      </c>
    </row>
    <row r="13" spans="1:17" ht="67.5" x14ac:dyDescent="0.25">
      <c r="A13" s="6" t="s">
        <v>445</v>
      </c>
      <c r="B13" s="6">
        <v>10045</v>
      </c>
      <c r="C13" s="6" t="s">
        <v>111</v>
      </c>
      <c r="D13" s="6" t="s">
        <v>9</v>
      </c>
      <c r="E13" s="6" t="s">
        <v>10</v>
      </c>
      <c r="F13" s="6" t="s">
        <v>11</v>
      </c>
      <c r="G13" s="6" t="s">
        <v>53</v>
      </c>
      <c r="H13" s="6">
        <v>202138</v>
      </c>
      <c r="I13" s="6">
        <v>146</v>
      </c>
      <c r="J13" s="6">
        <v>2022</v>
      </c>
      <c r="K13" s="6" t="s">
        <v>264</v>
      </c>
      <c r="L13" s="6" t="s">
        <v>370</v>
      </c>
      <c r="M13" s="6" t="s">
        <v>497</v>
      </c>
      <c r="N13" s="7">
        <v>2063.6799999999998</v>
      </c>
      <c r="O13" s="7">
        <v>0</v>
      </c>
      <c r="P13" s="7">
        <f t="shared" si="0"/>
        <v>2063.6799999999998</v>
      </c>
      <c r="Q13" s="7" t="s">
        <v>493</v>
      </c>
    </row>
    <row r="14" spans="1:17" ht="67.5" x14ac:dyDescent="0.25">
      <c r="A14" s="6" t="s">
        <v>445</v>
      </c>
      <c r="B14" s="6">
        <v>10045</v>
      </c>
      <c r="C14" s="6" t="s">
        <v>111</v>
      </c>
      <c r="D14" s="6" t="s">
        <v>9</v>
      </c>
      <c r="E14" s="6" t="s">
        <v>10</v>
      </c>
      <c r="F14" s="6" t="s">
        <v>11</v>
      </c>
      <c r="G14" s="6" t="s">
        <v>53</v>
      </c>
      <c r="H14" s="6">
        <v>202138</v>
      </c>
      <c r="I14" s="6">
        <v>159</v>
      </c>
      <c r="J14" s="6">
        <v>2022</v>
      </c>
      <c r="K14" s="6" t="s">
        <v>264</v>
      </c>
      <c r="L14" s="6" t="s">
        <v>258</v>
      </c>
      <c r="M14" s="6" t="s">
        <v>498</v>
      </c>
      <c r="N14" s="7">
        <v>1944.04</v>
      </c>
      <c r="O14" s="7">
        <v>0</v>
      </c>
      <c r="P14" s="7">
        <f t="shared" si="0"/>
        <v>1944.04</v>
      </c>
      <c r="Q14" s="7" t="s">
        <v>493</v>
      </c>
    </row>
    <row r="15" spans="1:17" ht="67.5" x14ac:dyDescent="0.25">
      <c r="A15" s="6" t="s">
        <v>445</v>
      </c>
      <c r="B15" s="6">
        <v>10045</v>
      </c>
      <c r="C15" s="6" t="s">
        <v>111</v>
      </c>
      <c r="D15" s="6" t="s">
        <v>9</v>
      </c>
      <c r="E15" s="6" t="s">
        <v>10</v>
      </c>
      <c r="F15" s="6" t="s">
        <v>11</v>
      </c>
      <c r="G15" s="6" t="s">
        <v>53</v>
      </c>
      <c r="H15" s="6">
        <v>202138</v>
      </c>
      <c r="I15" s="6">
        <v>162</v>
      </c>
      <c r="J15" s="6">
        <v>2022</v>
      </c>
      <c r="K15" s="6" t="s">
        <v>264</v>
      </c>
      <c r="L15" s="6" t="s">
        <v>499</v>
      </c>
      <c r="M15" s="6" t="s">
        <v>500</v>
      </c>
      <c r="N15" s="7">
        <v>3549.13</v>
      </c>
      <c r="O15" s="7">
        <v>0</v>
      </c>
      <c r="P15" s="7">
        <f t="shared" si="0"/>
        <v>3549.13</v>
      </c>
      <c r="Q15" s="7" t="s">
        <v>496</v>
      </c>
    </row>
    <row r="16" spans="1:17" ht="90" x14ac:dyDescent="0.25">
      <c r="A16" s="6" t="s">
        <v>445</v>
      </c>
      <c r="B16" s="6">
        <v>10046</v>
      </c>
      <c r="C16" s="6" t="s">
        <v>112</v>
      </c>
      <c r="D16" s="6" t="s">
        <v>9</v>
      </c>
      <c r="E16" s="6" t="s">
        <v>10</v>
      </c>
      <c r="F16" s="6" t="s">
        <v>11</v>
      </c>
      <c r="G16" s="6" t="s">
        <v>53</v>
      </c>
      <c r="H16" s="6">
        <v>202139</v>
      </c>
      <c r="I16" s="6">
        <v>89</v>
      </c>
      <c r="J16" s="6">
        <v>2022</v>
      </c>
      <c r="K16" s="6" t="s">
        <v>264</v>
      </c>
      <c r="L16" s="6" t="s">
        <v>504</v>
      </c>
      <c r="M16" s="6" t="s">
        <v>505</v>
      </c>
      <c r="N16" s="7">
        <v>1246.71</v>
      </c>
      <c r="O16" s="7">
        <v>0</v>
      </c>
      <c r="P16" s="7">
        <f t="shared" si="0"/>
        <v>1246.71</v>
      </c>
      <c r="Q16" s="7" t="s">
        <v>493</v>
      </c>
    </row>
    <row r="17" spans="1:17" ht="90" x14ac:dyDescent="0.25">
      <c r="A17" s="6" t="s">
        <v>445</v>
      </c>
      <c r="B17" s="6">
        <v>10046</v>
      </c>
      <c r="C17" s="6" t="s">
        <v>112</v>
      </c>
      <c r="D17" s="6" t="s">
        <v>9</v>
      </c>
      <c r="E17" s="6" t="s">
        <v>10</v>
      </c>
      <c r="F17" s="6" t="s">
        <v>11</v>
      </c>
      <c r="G17" s="6" t="s">
        <v>53</v>
      </c>
      <c r="H17" s="6">
        <v>202139</v>
      </c>
      <c r="I17" s="6">
        <v>92</v>
      </c>
      <c r="J17" s="6">
        <v>2022</v>
      </c>
      <c r="K17" s="6" t="s">
        <v>264</v>
      </c>
      <c r="L17" s="6" t="s">
        <v>506</v>
      </c>
      <c r="M17" s="6" t="s">
        <v>507</v>
      </c>
      <c r="N17" s="7">
        <v>919.95</v>
      </c>
      <c r="O17" s="7">
        <v>0</v>
      </c>
      <c r="P17" s="7">
        <f t="shared" si="0"/>
        <v>919.95</v>
      </c>
      <c r="Q17" s="7" t="s">
        <v>493</v>
      </c>
    </row>
    <row r="18" spans="1:17" ht="90" x14ac:dyDescent="0.25">
      <c r="A18" s="6" t="s">
        <v>445</v>
      </c>
      <c r="B18" s="6">
        <v>10046</v>
      </c>
      <c r="C18" s="6" t="s">
        <v>112</v>
      </c>
      <c r="D18" s="6" t="s">
        <v>9</v>
      </c>
      <c r="E18" s="6" t="s">
        <v>10</v>
      </c>
      <c r="F18" s="6" t="s">
        <v>11</v>
      </c>
      <c r="G18" s="6" t="s">
        <v>53</v>
      </c>
      <c r="H18" s="6">
        <v>202139</v>
      </c>
      <c r="I18" s="6">
        <v>98</v>
      </c>
      <c r="J18" s="6">
        <v>2022</v>
      </c>
      <c r="K18" s="6" t="s">
        <v>264</v>
      </c>
      <c r="L18" s="6" t="s">
        <v>508</v>
      </c>
      <c r="M18" s="6" t="s">
        <v>509</v>
      </c>
      <c r="N18" s="7">
        <v>919.95</v>
      </c>
      <c r="O18" s="7">
        <v>0</v>
      </c>
      <c r="P18" s="7">
        <f t="shared" si="0"/>
        <v>919.95</v>
      </c>
      <c r="Q18" s="7" t="s">
        <v>493</v>
      </c>
    </row>
    <row r="19" spans="1:17" ht="90" x14ac:dyDescent="0.25">
      <c r="A19" s="6" t="s">
        <v>445</v>
      </c>
      <c r="B19" s="6">
        <v>10046</v>
      </c>
      <c r="C19" s="6" t="s">
        <v>112</v>
      </c>
      <c r="D19" s="6" t="s">
        <v>9</v>
      </c>
      <c r="E19" s="6" t="s">
        <v>10</v>
      </c>
      <c r="F19" s="6" t="s">
        <v>11</v>
      </c>
      <c r="G19" s="6" t="s">
        <v>53</v>
      </c>
      <c r="H19" s="6">
        <v>202139</v>
      </c>
      <c r="I19" s="6">
        <v>163</v>
      </c>
      <c r="J19" s="6">
        <v>2022</v>
      </c>
      <c r="K19" s="6" t="s">
        <v>264</v>
      </c>
      <c r="L19" s="6" t="s">
        <v>519</v>
      </c>
      <c r="M19" s="6" t="s">
        <v>520</v>
      </c>
      <c r="N19" s="7">
        <v>1070.76</v>
      </c>
      <c r="O19" s="7">
        <v>0</v>
      </c>
      <c r="P19" s="7">
        <f t="shared" si="0"/>
        <v>1070.76</v>
      </c>
      <c r="Q19" s="7" t="s">
        <v>493</v>
      </c>
    </row>
    <row r="20" spans="1:17" ht="90" x14ac:dyDescent="0.25">
      <c r="A20" s="6" t="s">
        <v>445</v>
      </c>
      <c r="B20" s="6">
        <v>10046</v>
      </c>
      <c r="C20" s="6" t="s">
        <v>112</v>
      </c>
      <c r="D20" s="6" t="s">
        <v>9</v>
      </c>
      <c r="E20" s="6" t="s">
        <v>10</v>
      </c>
      <c r="F20" s="6" t="s">
        <v>11</v>
      </c>
      <c r="G20" s="6" t="s">
        <v>53</v>
      </c>
      <c r="H20" s="6">
        <v>202139</v>
      </c>
      <c r="I20" s="6">
        <v>194</v>
      </c>
      <c r="J20" s="6">
        <v>2022</v>
      </c>
      <c r="K20" s="6" t="s">
        <v>264</v>
      </c>
      <c r="L20" s="6" t="s">
        <v>532</v>
      </c>
      <c r="M20" s="6" t="s">
        <v>533</v>
      </c>
      <c r="N20" s="7">
        <v>1116</v>
      </c>
      <c r="O20" s="7">
        <v>0</v>
      </c>
      <c r="P20" s="7">
        <f t="shared" si="0"/>
        <v>1116</v>
      </c>
      <c r="Q20" s="7" t="s">
        <v>493</v>
      </c>
    </row>
    <row r="21" spans="1:17" ht="90" x14ac:dyDescent="0.25">
      <c r="A21" s="6" t="s">
        <v>445</v>
      </c>
      <c r="B21" s="6">
        <v>10046</v>
      </c>
      <c r="C21" s="6" t="s">
        <v>112</v>
      </c>
      <c r="D21" s="6" t="s">
        <v>9</v>
      </c>
      <c r="E21" s="6" t="s">
        <v>10</v>
      </c>
      <c r="F21" s="6" t="s">
        <v>11</v>
      </c>
      <c r="G21" s="6" t="s">
        <v>53</v>
      </c>
      <c r="H21" s="6">
        <v>202139</v>
      </c>
      <c r="I21" s="6">
        <v>195</v>
      </c>
      <c r="J21" s="6">
        <v>2022</v>
      </c>
      <c r="K21" s="6" t="s">
        <v>264</v>
      </c>
      <c r="L21" s="6" t="s">
        <v>534</v>
      </c>
      <c r="M21" s="6" t="s">
        <v>535</v>
      </c>
      <c r="N21" s="7">
        <v>1133.3800000000001</v>
      </c>
      <c r="O21" s="7">
        <v>0</v>
      </c>
      <c r="P21" s="7">
        <f t="shared" si="0"/>
        <v>1133.3800000000001</v>
      </c>
      <c r="Q21" s="7" t="s">
        <v>496</v>
      </c>
    </row>
    <row r="22" spans="1:17" ht="112.5" x14ac:dyDescent="0.25">
      <c r="A22" s="6" t="s">
        <v>445</v>
      </c>
      <c r="B22" s="6">
        <v>10365</v>
      </c>
      <c r="C22" s="6" t="s">
        <v>381</v>
      </c>
      <c r="D22" s="6" t="s">
        <v>14</v>
      </c>
      <c r="E22" s="6" t="s">
        <v>67</v>
      </c>
      <c r="F22" s="6" t="s">
        <v>11</v>
      </c>
      <c r="G22" s="6" t="s">
        <v>53</v>
      </c>
      <c r="H22" s="6" t="s">
        <v>184</v>
      </c>
      <c r="I22" s="6">
        <v>543</v>
      </c>
      <c r="J22" s="6">
        <v>2022</v>
      </c>
      <c r="K22" s="6" t="s">
        <v>264</v>
      </c>
      <c r="L22" s="6" t="s">
        <v>382</v>
      </c>
      <c r="M22" s="6" t="s">
        <v>550</v>
      </c>
      <c r="N22" s="7">
        <v>1500</v>
      </c>
      <c r="O22" s="7">
        <v>0</v>
      </c>
      <c r="P22" s="7">
        <f t="shared" si="0"/>
        <v>1500</v>
      </c>
      <c r="Q22" s="7" t="s">
        <v>551</v>
      </c>
    </row>
    <row r="23" spans="1:17" ht="112.5" x14ac:dyDescent="0.25">
      <c r="A23" s="6" t="s">
        <v>445</v>
      </c>
      <c r="B23" s="6">
        <v>10365</v>
      </c>
      <c r="C23" s="6" t="s">
        <v>381</v>
      </c>
      <c r="D23" s="6" t="s">
        <v>14</v>
      </c>
      <c r="E23" s="6" t="s">
        <v>67</v>
      </c>
      <c r="F23" s="6" t="s">
        <v>11</v>
      </c>
      <c r="G23" s="6" t="s">
        <v>53</v>
      </c>
      <c r="H23" s="6" t="s">
        <v>184</v>
      </c>
      <c r="I23" s="6">
        <v>633</v>
      </c>
      <c r="J23" s="6">
        <v>2022</v>
      </c>
      <c r="K23" s="6" t="s">
        <v>264</v>
      </c>
      <c r="L23" s="6" t="s">
        <v>553</v>
      </c>
      <c r="M23" s="6" t="s">
        <v>554</v>
      </c>
      <c r="N23" s="7">
        <v>1500</v>
      </c>
      <c r="O23" s="7">
        <v>0</v>
      </c>
      <c r="P23" s="7">
        <f t="shared" si="0"/>
        <v>1500</v>
      </c>
      <c r="Q23" s="7" t="s">
        <v>551</v>
      </c>
    </row>
    <row r="24" spans="1:17" ht="90" x14ac:dyDescent="0.25">
      <c r="A24" s="6" t="s">
        <v>445</v>
      </c>
      <c r="B24" s="6">
        <v>10365</v>
      </c>
      <c r="C24" s="6" t="s">
        <v>381</v>
      </c>
      <c r="D24" s="6" t="s">
        <v>14</v>
      </c>
      <c r="E24" s="6" t="s">
        <v>67</v>
      </c>
      <c r="F24" s="6" t="s">
        <v>11</v>
      </c>
      <c r="G24" s="6" t="s">
        <v>53</v>
      </c>
      <c r="H24" s="6" t="s">
        <v>184</v>
      </c>
      <c r="I24" s="6">
        <v>691</v>
      </c>
      <c r="J24" s="6">
        <v>2022</v>
      </c>
      <c r="K24" s="6" t="s">
        <v>264</v>
      </c>
      <c r="L24" s="6" t="s">
        <v>557</v>
      </c>
      <c r="M24" s="6" t="s">
        <v>558</v>
      </c>
      <c r="N24" s="7">
        <v>1000</v>
      </c>
      <c r="O24" s="7">
        <v>0</v>
      </c>
      <c r="P24" s="7">
        <f t="shared" si="0"/>
        <v>1000</v>
      </c>
      <c r="Q24" s="7" t="s">
        <v>559</v>
      </c>
    </row>
    <row r="25" spans="1:17" ht="90" x14ac:dyDescent="0.25">
      <c r="A25" s="6" t="s">
        <v>445</v>
      </c>
      <c r="B25" s="6">
        <v>10365</v>
      </c>
      <c r="C25" s="6" t="s">
        <v>381</v>
      </c>
      <c r="D25" s="6" t="s">
        <v>14</v>
      </c>
      <c r="E25" s="6" t="s">
        <v>67</v>
      </c>
      <c r="F25" s="6" t="s">
        <v>11</v>
      </c>
      <c r="G25" s="6" t="s">
        <v>53</v>
      </c>
      <c r="H25" s="6" t="s">
        <v>184</v>
      </c>
      <c r="I25" s="6">
        <v>1259</v>
      </c>
      <c r="J25" s="6">
        <v>2022</v>
      </c>
      <c r="K25" s="6" t="s">
        <v>264</v>
      </c>
      <c r="L25" s="6" t="s">
        <v>560</v>
      </c>
      <c r="M25" s="6" t="s">
        <v>561</v>
      </c>
      <c r="N25" s="7">
        <v>1000</v>
      </c>
      <c r="O25" s="7">
        <v>0</v>
      </c>
      <c r="P25" s="7">
        <f t="shared" si="0"/>
        <v>1000</v>
      </c>
      <c r="Q25" s="7" t="s">
        <v>559</v>
      </c>
    </row>
    <row r="26" spans="1:17" ht="90" x14ac:dyDescent="0.25">
      <c r="A26" s="6" t="s">
        <v>445</v>
      </c>
      <c r="B26" s="6">
        <v>10365</v>
      </c>
      <c r="C26" s="6" t="s">
        <v>381</v>
      </c>
      <c r="D26" s="6" t="s">
        <v>14</v>
      </c>
      <c r="E26" s="6" t="s">
        <v>67</v>
      </c>
      <c r="F26" s="6" t="s">
        <v>11</v>
      </c>
      <c r="G26" s="6" t="s">
        <v>53</v>
      </c>
      <c r="H26" s="6" t="s">
        <v>184</v>
      </c>
      <c r="I26" s="6">
        <v>1271</v>
      </c>
      <c r="J26" s="6">
        <v>2022</v>
      </c>
      <c r="K26" s="6" t="s">
        <v>264</v>
      </c>
      <c r="L26" s="6" t="s">
        <v>562</v>
      </c>
      <c r="M26" s="6" t="s">
        <v>563</v>
      </c>
      <c r="N26" s="7">
        <v>1000</v>
      </c>
      <c r="O26" s="7">
        <v>0</v>
      </c>
      <c r="P26" s="7">
        <f t="shared" si="0"/>
        <v>1000</v>
      </c>
      <c r="Q26" s="7" t="s">
        <v>559</v>
      </c>
    </row>
    <row r="27" spans="1:17" ht="90" x14ac:dyDescent="0.25">
      <c r="A27" s="6" t="s">
        <v>445</v>
      </c>
      <c r="B27" s="6">
        <v>10365</v>
      </c>
      <c r="C27" s="6" t="s">
        <v>381</v>
      </c>
      <c r="D27" s="6" t="s">
        <v>14</v>
      </c>
      <c r="E27" s="6" t="s">
        <v>67</v>
      </c>
      <c r="F27" s="6" t="s">
        <v>11</v>
      </c>
      <c r="G27" s="6" t="s">
        <v>53</v>
      </c>
      <c r="H27" s="6" t="s">
        <v>184</v>
      </c>
      <c r="I27" s="6">
        <v>1275</v>
      </c>
      <c r="J27" s="6">
        <v>2022</v>
      </c>
      <c r="K27" s="6" t="s">
        <v>264</v>
      </c>
      <c r="L27" s="6" t="s">
        <v>564</v>
      </c>
      <c r="M27" s="6" t="s">
        <v>565</v>
      </c>
      <c r="N27" s="7">
        <v>1000</v>
      </c>
      <c r="O27" s="7">
        <v>0</v>
      </c>
      <c r="P27" s="7">
        <f t="shared" si="0"/>
        <v>1000</v>
      </c>
      <c r="Q27" s="7" t="s">
        <v>559</v>
      </c>
    </row>
    <row r="28" spans="1:17" ht="90" x14ac:dyDescent="0.25">
      <c r="A28" s="6" t="s">
        <v>445</v>
      </c>
      <c r="B28" s="6">
        <v>10365</v>
      </c>
      <c r="C28" s="6" t="s">
        <v>381</v>
      </c>
      <c r="D28" s="6" t="s">
        <v>14</v>
      </c>
      <c r="E28" s="6" t="s">
        <v>67</v>
      </c>
      <c r="F28" s="6" t="s">
        <v>11</v>
      </c>
      <c r="G28" s="6" t="s">
        <v>53</v>
      </c>
      <c r="H28" s="6" t="s">
        <v>184</v>
      </c>
      <c r="I28" s="6">
        <v>1338</v>
      </c>
      <c r="J28" s="6">
        <v>2022</v>
      </c>
      <c r="K28" s="6" t="s">
        <v>264</v>
      </c>
      <c r="L28" s="6" t="s">
        <v>566</v>
      </c>
      <c r="M28" s="6" t="s">
        <v>567</v>
      </c>
      <c r="N28" s="7">
        <v>1000</v>
      </c>
      <c r="O28" s="7">
        <v>0</v>
      </c>
      <c r="P28" s="7">
        <f t="shared" si="0"/>
        <v>1000</v>
      </c>
      <c r="Q28" s="7" t="s">
        <v>559</v>
      </c>
    </row>
    <row r="29" spans="1:17" ht="90" x14ac:dyDescent="0.25">
      <c r="A29" s="6" t="s">
        <v>445</v>
      </c>
      <c r="B29" s="6">
        <v>10366</v>
      </c>
      <c r="C29" s="6" t="s">
        <v>124</v>
      </c>
      <c r="D29" s="6" t="s">
        <v>14</v>
      </c>
      <c r="E29" s="6" t="s">
        <v>67</v>
      </c>
      <c r="F29" s="6" t="s">
        <v>11</v>
      </c>
      <c r="G29" s="6" t="s">
        <v>53</v>
      </c>
      <c r="H29" s="6" t="s">
        <v>184</v>
      </c>
      <c r="I29" s="6">
        <v>30</v>
      </c>
      <c r="J29" s="6">
        <v>2022</v>
      </c>
      <c r="K29" s="6" t="s">
        <v>264</v>
      </c>
      <c r="L29" s="6" t="s">
        <v>570</v>
      </c>
      <c r="M29" s="6" t="s">
        <v>571</v>
      </c>
      <c r="N29" s="7">
        <v>1000</v>
      </c>
      <c r="O29" s="7">
        <v>0</v>
      </c>
      <c r="P29" s="7">
        <f t="shared" si="0"/>
        <v>1000</v>
      </c>
      <c r="Q29" s="7" t="s">
        <v>559</v>
      </c>
    </row>
    <row r="30" spans="1:17" ht="90" x14ac:dyDescent="0.25">
      <c r="A30" s="6" t="s">
        <v>445</v>
      </c>
      <c r="B30" s="6">
        <v>10366</v>
      </c>
      <c r="C30" s="6" t="s">
        <v>124</v>
      </c>
      <c r="D30" s="6" t="s">
        <v>14</v>
      </c>
      <c r="E30" s="6" t="s">
        <v>67</v>
      </c>
      <c r="F30" s="6" t="s">
        <v>11</v>
      </c>
      <c r="G30" s="6" t="s">
        <v>53</v>
      </c>
      <c r="H30" s="6" t="s">
        <v>184</v>
      </c>
      <c r="I30" s="6">
        <v>538</v>
      </c>
      <c r="J30" s="6">
        <v>2022</v>
      </c>
      <c r="K30" s="6" t="s">
        <v>264</v>
      </c>
      <c r="L30" s="6" t="s">
        <v>575</v>
      </c>
      <c r="M30" s="6" t="s">
        <v>576</v>
      </c>
      <c r="N30" s="7">
        <v>800</v>
      </c>
      <c r="O30" s="7">
        <v>0</v>
      </c>
      <c r="P30" s="7">
        <f t="shared" si="0"/>
        <v>800</v>
      </c>
      <c r="Q30" s="7" t="s">
        <v>559</v>
      </c>
    </row>
    <row r="31" spans="1:17" ht="90" x14ac:dyDescent="0.25">
      <c r="A31" s="6" t="s">
        <v>445</v>
      </c>
      <c r="B31" s="6">
        <v>10366</v>
      </c>
      <c r="C31" s="6" t="s">
        <v>124</v>
      </c>
      <c r="D31" s="6" t="s">
        <v>14</v>
      </c>
      <c r="E31" s="6" t="s">
        <v>67</v>
      </c>
      <c r="F31" s="6" t="s">
        <v>11</v>
      </c>
      <c r="G31" s="6" t="s">
        <v>53</v>
      </c>
      <c r="H31" s="6" t="s">
        <v>184</v>
      </c>
      <c r="I31" s="6">
        <v>541</v>
      </c>
      <c r="J31" s="6">
        <v>2022</v>
      </c>
      <c r="K31" s="6" t="s">
        <v>264</v>
      </c>
      <c r="L31" s="6" t="s">
        <v>579</v>
      </c>
      <c r="M31" s="6" t="s">
        <v>580</v>
      </c>
      <c r="N31" s="7">
        <v>500</v>
      </c>
      <c r="O31" s="7">
        <v>0</v>
      </c>
      <c r="P31" s="7">
        <f t="shared" si="0"/>
        <v>500</v>
      </c>
      <c r="Q31" s="7" t="s">
        <v>559</v>
      </c>
    </row>
    <row r="32" spans="1:17" ht="90" x14ac:dyDescent="0.25">
      <c r="A32" s="6" t="s">
        <v>445</v>
      </c>
      <c r="B32" s="6">
        <v>10366</v>
      </c>
      <c r="C32" s="6" t="s">
        <v>124</v>
      </c>
      <c r="D32" s="6" t="s">
        <v>14</v>
      </c>
      <c r="E32" s="6" t="s">
        <v>67</v>
      </c>
      <c r="F32" s="6" t="s">
        <v>11</v>
      </c>
      <c r="G32" s="6" t="s">
        <v>53</v>
      </c>
      <c r="H32" s="6" t="s">
        <v>184</v>
      </c>
      <c r="I32" s="6">
        <v>596</v>
      </c>
      <c r="J32" s="6">
        <v>2022</v>
      </c>
      <c r="K32" s="6" t="s">
        <v>264</v>
      </c>
      <c r="L32" s="6" t="s">
        <v>584</v>
      </c>
      <c r="M32" s="6" t="s">
        <v>585</v>
      </c>
      <c r="N32" s="7">
        <v>500</v>
      </c>
      <c r="O32" s="7">
        <v>0</v>
      </c>
      <c r="P32" s="7">
        <f t="shared" si="0"/>
        <v>500</v>
      </c>
      <c r="Q32" s="7" t="s">
        <v>559</v>
      </c>
    </row>
    <row r="33" spans="1:17" ht="90" x14ac:dyDescent="0.25">
      <c r="A33" s="6" t="s">
        <v>445</v>
      </c>
      <c r="B33" s="6">
        <v>10366</v>
      </c>
      <c r="C33" s="6" t="s">
        <v>124</v>
      </c>
      <c r="D33" s="6" t="s">
        <v>14</v>
      </c>
      <c r="E33" s="6" t="s">
        <v>67</v>
      </c>
      <c r="F33" s="6" t="s">
        <v>11</v>
      </c>
      <c r="G33" s="6" t="s">
        <v>53</v>
      </c>
      <c r="H33" s="6" t="s">
        <v>184</v>
      </c>
      <c r="I33" s="6">
        <v>622</v>
      </c>
      <c r="J33" s="6">
        <v>2022</v>
      </c>
      <c r="K33" s="6" t="s">
        <v>264</v>
      </c>
      <c r="L33" s="6" t="s">
        <v>586</v>
      </c>
      <c r="M33" s="6" t="s">
        <v>587</v>
      </c>
      <c r="N33" s="7">
        <v>1000</v>
      </c>
      <c r="O33" s="7">
        <v>0</v>
      </c>
      <c r="P33" s="7">
        <f t="shared" si="0"/>
        <v>1000</v>
      </c>
      <c r="Q33" s="7" t="s">
        <v>559</v>
      </c>
    </row>
    <row r="34" spans="1:17" ht="90" x14ac:dyDescent="0.25">
      <c r="A34" s="6" t="s">
        <v>445</v>
      </c>
      <c r="B34" s="6">
        <v>10366</v>
      </c>
      <c r="C34" s="6" t="s">
        <v>124</v>
      </c>
      <c r="D34" s="6" t="s">
        <v>14</v>
      </c>
      <c r="E34" s="6" t="s">
        <v>67</v>
      </c>
      <c r="F34" s="6" t="s">
        <v>11</v>
      </c>
      <c r="G34" s="6" t="s">
        <v>53</v>
      </c>
      <c r="H34" s="6" t="s">
        <v>184</v>
      </c>
      <c r="I34" s="6">
        <v>650</v>
      </c>
      <c r="J34" s="6">
        <v>2022</v>
      </c>
      <c r="K34" s="6" t="s">
        <v>264</v>
      </c>
      <c r="L34" s="6" t="s">
        <v>590</v>
      </c>
      <c r="M34" s="6" t="s">
        <v>591</v>
      </c>
      <c r="N34" s="7">
        <v>500</v>
      </c>
      <c r="O34" s="7">
        <v>0</v>
      </c>
      <c r="P34" s="7">
        <f t="shared" si="0"/>
        <v>500</v>
      </c>
      <c r="Q34" s="7" t="s">
        <v>559</v>
      </c>
    </row>
    <row r="35" spans="1:17" ht="90" x14ac:dyDescent="0.25">
      <c r="A35" s="6" t="s">
        <v>445</v>
      </c>
      <c r="B35" s="6">
        <v>10366</v>
      </c>
      <c r="C35" s="6" t="s">
        <v>124</v>
      </c>
      <c r="D35" s="6" t="s">
        <v>14</v>
      </c>
      <c r="E35" s="6" t="s">
        <v>67</v>
      </c>
      <c r="F35" s="6" t="s">
        <v>11</v>
      </c>
      <c r="G35" s="6" t="s">
        <v>53</v>
      </c>
      <c r="H35" s="6" t="s">
        <v>184</v>
      </c>
      <c r="I35" s="6">
        <v>686</v>
      </c>
      <c r="J35" s="6">
        <v>2022</v>
      </c>
      <c r="K35" s="6" t="s">
        <v>264</v>
      </c>
      <c r="L35" s="6" t="s">
        <v>593</v>
      </c>
      <c r="M35" s="6" t="s">
        <v>594</v>
      </c>
      <c r="N35" s="7">
        <v>1000</v>
      </c>
      <c r="O35" s="7">
        <v>0</v>
      </c>
      <c r="P35" s="7">
        <f t="shared" si="0"/>
        <v>1000</v>
      </c>
      <c r="Q35" s="7" t="s">
        <v>559</v>
      </c>
    </row>
    <row r="36" spans="1:17" ht="90" x14ac:dyDescent="0.25">
      <c r="A36" s="6" t="s">
        <v>445</v>
      </c>
      <c r="B36" s="6">
        <v>10366</v>
      </c>
      <c r="C36" s="6" t="s">
        <v>124</v>
      </c>
      <c r="D36" s="6" t="s">
        <v>14</v>
      </c>
      <c r="E36" s="6" t="s">
        <v>67</v>
      </c>
      <c r="F36" s="6" t="s">
        <v>11</v>
      </c>
      <c r="G36" s="6" t="s">
        <v>53</v>
      </c>
      <c r="H36" s="6" t="s">
        <v>184</v>
      </c>
      <c r="I36" s="6">
        <v>692</v>
      </c>
      <c r="J36" s="6">
        <v>2022</v>
      </c>
      <c r="K36" s="6" t="s">
        <v>264</v>
      </c>
      <c r="L36" s="6" t="s">
        <v>599</v>
      </c>
      <c r="M36" s="6" t="s">
        <v>600</v>
      </c>
      <c r="N36" s="7">
        <v>500</v>
      </c>
      <c r="O36" s="7">
        <v>0</v>
      </c>
      <c r="P36" s="7">
        <f t="shared" si="0"/>
        <v>500</v>
      </c>
      <c r="Q36" s="7" t="s">
        <v>559</v>
      </c>
    </row>
    <row r="37" spans="1:17" ht="90" x14ac:dyDescent="0.25">
      <c r="A37" s="6" t="s">
        <v>445</v>
      </c>
      <c r="B37" s="6">
        <v>10366</v>
      </c>
      <c r="C37" s="6" t="s">
        <v>124</v>
      </c>
      <c r="D37" s="6" t="s">
        <v>14</v>
      </c>
      <c r="E37" s="6" t="s">
        <v>67</v>
      </c>
      <c r="F37" s="6" t="s">
        <v>11</v>
      </c>
      <c r="G37" s="6" t="s">
        <v>53</v>
      </c>
      <c r="H37" s="6" t="s">
        <v>184</v>
      </c>
      <c r="I37" s="6">
        <v>699</v>
      </c>
      <c r="J37" s="6">
        <v>2022</v>
      </c>
      <c r="K37" s="6" t="s">
        <v>264</v>
      </c>
      <c r="L37" s="6" t="s">
        <v>603</v>
      </c>
      <c r="M37" s="6" t="s">
        <v>604</v>
      </c>
      <c r="N37" s="7">
        <v>1000</v>
      </c>
      <c r="O37" s="7">
        <v>0</v>
      </c>
      <c r="P37" s="7">
        <f t="shared" si="0"/>
        <v>1000</v>
      </c>
      <c r="Q37" s="7" t="s">
        <v>559</v>
      </c>
    </row>
    <row r="38" spans="1:17" ht="90" x14ac:dyDescent="0.25">
      <c r="A38" s="6" t="s">
        <v>445</v>
      </c>
      <c r="B38" s="6">
        <v>10366</v>
      </c>
      <c r="C38" s="6" t="s">
        <v>124</v>
      </c>
      <c r="D38" s="6" t="s">
        <v>14</v>
      </c>
      <c r="E38" s="6" t="s">
        <v>67</v>
      </c>
      <c r="F38" s="6" t="s">
        <v>11</v>
      </c>
      <c r="G38" s="6" t="s">
        <v>53</v>
      </c>
      <c r="H38" s="6" t="s">
        <v>184</v>
      </c>
      <c r="I38" s="6">
        <v>1068</v>
      </c>
      <c r="J38" s="6">
        <v>2022</v>
      </c>
      <c r="K38" s="6" t="s">
        <v>264</v>
      </c>
      <c r="L38" s="6" t="s">
        <v>605</v>
      </c>
      <c r="M38" s="6" t="s">
        <v>606</v>
      </c>
      <c r="N38" s="7">
        <v>500</v>
      </c>
      <c r="O38" s="7">
        <v>0</v>
      </c>
      <c r="P38" s="7">
        <f t="shared" si="0"/>
        <v>500</v>
      </c>
      <c r="Q38" s="7" t="s">
        <v>559</v>
      </c>
    </row>
    <row r="39" spans="1:17" ht="90" x14ac:dyDescent="0.25">
      <c r="A39" s="6" t="s">
        <v>445</v>
      </c>
      <c r="B39" s="6">
        <v>10366</v>
      </c>
      <c r="C39" s="6" t="s">
        <v>124</v>
      </c>
      <c r="D39" s="6" t="s">
        <v>14</v>
      </c>
      <c r="E39" s="6" t="s">
        <v>67</v>
      </c>
      <c r="F39" s="6" t="s">
        <v>11</v>
      </c>
      <c r="G39" s="6" t="s">
        <v>53</v>
      </c>
      <c r="H39" s="6" t="s">
        <v>184</v>
      </c>
      <c r="I39" s="6">
        <v>1267</v>
      </c>
      <c r="J39" s="6">
        <v>2022</v>
      </c>
      <c r="K39" s="6" t="s">
        <v>264</v>
      </c>
      <c r="L39" s="6" t="s">
        <v>624</v>
      </c>
      <c r="M39" s="6" t="s">
        <v>625</v>
      </c>
      <c r="N39" s="7">
        <v>1500</v>
      </c>
      <c r="O39" s="7">
        <v>0</v>
      </c>
      <c r="P39" s="7">
        <f t="shared" si="0"/>
        <v>1500</v>
      </c>
      <c r="Q39" s="7" t="s">
        <v>559</v>
      </c>
    </row>
    <row r="40" spans="1:17" ht="90" x14ac:dyDescent="0.25">
      <c r="A40" s="6" t="s">
        <v>445</v>
      </c>
      <c r="B40" s="6">
        <v>10366</v>
      </c>
      <c r="C40" s="6" t="s">
        <v>124</v>
      </c>
      <c r="D40" s="6" t="s">
        <v>14</v>
      </c>
      <c r="E40" s="6" t="s">
        <v>67</v>
      </c>
      <c r="F40" s="6" t="s">
        <v>11</v>
      </c>
      <c r="G40" s="6" t="s">
        <v>53</v>
      </c>
      <c r="H40" s="6" t="s">
        <v>184</v>
      </c>
      <c r="I40" s="6">
        <v>1268</v>
      </c>
      <c r="J40" s="6">
        <v>2022</v>
      </c>
      <c r="K40" s="6" t="s">
        <v>264</v>
      </c>
      <c r="L40" s="6" t="s">
        <v>626</v>
      </c>
      <c r="M40" s="6" t="s">
        <v>627</v>
      </c>
      <c r="N40" s="7">
        <v>1500</v>
      </c>
      <c r="O40" s="7">
        <v>0</v>
      </c>
      <c r="P40" s="7">
        <f t="shared" si="0"/>
        <v>1500</v>
      </c>
      <c r="Q40" s="7" t="s">
        <v>559</v>
      </c>
    </row>
    <row r="41" spans="1:17" ht="90" x14ac:dyDescent="0.25">
      <c r="A41" s="6" t="s">
        <v>445</v>
      </c>
      <c r="B41" s="6">
        <v>10366</v>
      </c>
      <c r="C41" s="6" t="s">
        <v>124</v>
      </c>
      <c r="D41" s="6" t="s">
        <v>14</v>
      </c>
      <c r="E41" s="6" t="s">
        <v>67</v>
      </c>
      <c r="F41" s="6" t="s">
        <v>11</v>
      </c>
      <c r="G41" s="6" t="s">
        <v>53</v>
      </c>
      <c r="H41" s="6" t="s">
        <v>184</v>
      </c>
      <c r="I41" s="6">
        <v>1269</v>
      </c>
      <c r="J41" s="6">
        <v>2022</v>
      </c>
      <c r="K41" s="6" t="s">
        <v>264</v>
      </c>
      <c r="L41" s="6" t="s">
        <v>628</v>
      </c>
      <c r="M41" s="6" t="s">
        <v>629</v>
      </c>
      <c r="N41" s="7">
        <v>500</v>
      </c>
      <c r="O41" s="7">
        <v>0</v>
      </c>
      <c r="P41" s="7">
        <f t="shared" si="0"/>
        <v>500</v>
      </c>
      <c r="Q41" s="7" t="s">
        <v>630</v>
      </c>
    </row>
    <row r="42" spans="1:17" ht="90" x14ac:dyDescent="0.25">
      <c r="A42" s="6" t="s">
        <v>445</v>
      </c>
      <c r="B42" s="6">
        <v>10366</v>
      </c>
      <c r="C42" s="6" t="s">
        <v>124</v>
      </c>
      <c r="D42" s="6" t="s">
        <v>14</v>
      </c>
      <c r="E42" s="6" t="s">
        <v>67</v>
      </c>
      <c r="F42" s="6" t="s">
        <v>11</v>
      </c>
      <c r="G42" s="6" t="s">
        <v>53</v>
      </c>
      <c r="H42" s="6" t="s">
        <v>184</v>
      </c>
      <c r="I42" s="6">
        <v>1273</v>
      </c>
      <c r="J42" s="6">
        <v>2022</v>
      </c>
      <c r="K42" s="6" t="s">
        <v>264</v>
      </c>
      <c r="L42" s="6" t="s">
        <v>633</v>
      </c>
      <c r="M42" s="6" t="s">
        <v>634</v>
      </c>
      <c r="N42" s="7">
        <v>500</v>
      </c>
      <c r="O42" s="7">
        <v>0</v>
      </c>
      <c r="P42" s="7">
        <f t="shared" si="0"/>
        <v>500</v>
      </c>
      <c r="Q42" s="7" t="s">
        <v>559</v>
      </c>
    </row>
    <row r="43" spans="1:17" ht="90" x14ac:dyDescent="0.25">
      <c r="A43" s="6" t="s">
        <v>445</v>
      </c>
      <c r="B43" s="6">
        <v>10366</v>
      </c>
      <c r="C43" s="6" t="s">
        <v>124</v>
      </c>
      <c r="D43" s="6" t="s">
        <v>14</v>
      </c>
      <c r="E43" s="6" t="s">
        <v>67</v>
      </c>
      <c r="F43" s="6" t="s">
        <v>11</v>
      </c>
      <c r="G43" s="6" t="s">
        <v>53</v>
      </c>
      <c r="H43" s="6" t="s">
        <v>184</v>
      </c>
      <c r="I43" s="6">
        <v>1506</v>
      </c>
      <c r="J43" s="6">
        <v>2022</v>
      </c>
      <c r="K43" s="6" t="s">
        <v>264</v>
      </c>
      <c r="L43" s="6" t="s">
        <v>635</v>
      </c>
      <c r="M43" s="6" t="s">
        <v>636</v>
      </c>
      <c r="N43" s="7">
        <v>1000</v>
      </c>
      <c r="O43" s="7">
        <v>0</v>
      </c>
      <c r="P43" s="7">
        <f t="shared" si="0"/>
        <v>1000</v>
      </c>
      <c r="Q43" s="7" t="s">
        <v>559</v>
      </c>
    </row>
    <row r="44" spans="1:17" ht="90" x14ac:dyDescent="0.25">
      <c r="A44" s="6" t="s">
        <v>445</v>
      </c>
      <c r="B44" s="6">
        <v>10366</v>
      </c>
      <c r="C44" s="6" t="s">
        <v>124</v>
      </c>
      <c r="D44" s="6" t="s">
        <v>14</v>
      </c>
      <c r="E44" s="6" t="s">
        <v>67</v>
      </c>
      <c r="F44" s="6" t="s">
        <v>11</v>
      </c>
      <c r="G44" s="6" t="s">
        <v>53</v>
      </c>
      <c r="H44" s="6" t="s">
        <v>184</v>
      </c>
      <c r="I44" s="6">
        <v>1507</v>
      </c>
      <c r="J44" s="6">
        <v>2022</v>
      </c>
      <c r="K44" s="6" t="s">
        <v>264</v>
      </c>
      <c r="L44" s="6" t="s">
        <v>637</v>
      </c>
      <c r="M44" s="6" t="s">
        <v>638</v>
      </c>
      <c r="N44" s="7">
        <v>500</v>
      </c>
      <c r="O44" s="7">
        <v>0</v>
      </c>
      <c r="P44" s="7">
        <f t="shared" si="0"/>
        <v>500</v>
      </c>
      <c r="Q44" s="7" t="s">
        <v>639</v>
      </c>
    </row>
    <row r="45" spans="1:17" ht="90" x14ac:dyDescent="0.25">
      <c r="A45" s="6" t="s">
        <v>445</v>
      </c>
      <c r="B45" s="6">
        <v>10366</v>
      </c>
      <c r="C45" s="6" t="s">
        <v>124</v>
      </c>
      <c r="D45" s="6" t="s">
        <v>14</v>
      </c>
      <c r="E45" s="6" t="s">
        <v>67</v>
      </c>
      <c r="F45" s="6" t="s">
        <v>11</v>
      </c>
      <c r="G45" s="6" t="s">
        <v>53</v>
      </c>
      <c r="H45" s="6" t="s">
        <v>184</v>
      </c>
      <c r="I45" s="6">
        <v>1551</v>
      </c>
      <c r="J45" s="6">
        <v>2022</v>
      </c>
      <c r="K45" s="6" t="s">
        <v>264</v>
      </c>
      <c r="L45" s="6" t="s">
        <v>650</v>
      </c>
      <c r="M45" s="6" t="s">
        <v>651</v>
      </c>
      <c r="N45" s="7">
        <v>1500</v>
      </c>
      <c r="O45" s="7">
        <v>0</v>
      </c>
      <c r="P45" s="7">
        <f t="shared" si="0"/>
        <v>1500</v>
      </c>
      <c r="Q45" s="7" t="s">
        <v>559</v>
      </c>
    </row>
    <row r="46" spans="1:17" ht="90" x14ac:dyDescent="0.25">
      <c r="A46" s="6" t="s">
        <v>445</v>
      </c>
      <c r="B46" s="6">
        <v>10366</v>
      </c>
      <c r="C46" s="6" t="s">
        <v>124</v>
      </c>
      <c r="D46" s="6" t="s">
        <v>14</v>
      </c>
      <c r="E46" s="6" t="s">
        <v>67</v>
      </c>
      <c r="F46" s="6" t="s">
        <v>11</v>
      </c>
      <c r="G46" s="6" t="s">
        <v>53</v>
      </c>
      <c r="H46" s="6" t="s">
        <v>184</v>
      </c>
      <c r="I46" s="6">
        <v>1613</v>
      </c>
      <c r="J46" s="6">
        <v>2022</v>
      </c>
      <c r="K46" s="6" t="s">
        <v>264</v>
      </c>
      <c r="L46" s="6" t="s">
        <v>661</v>
      </c>
      <c r="M46" s="6" t="s">
        <v>662</v>
      </c>
      <c r="N46" s="7">
        <v>500</v>
      </c>
      <c r="O46" s="7">
        <v>0</v>
      </c>
      <c r="P46" s="7">
        <f t="shared" si="0"/>
        <v>500</v>
      </c>
      <c r="Q46" s="7" t="s">
        <v>559</v>
      </c>
    </row>
    <row r="47" spans="1:17" ht="67.5" x14ac:dyDescent="0.25">
      <c r="A47" s="6" t="s">
        <v>445</v>
      </c>
      <c r="B47" s="6">
        <v>10522</v>
      </c>
      <c r="C47" s="6" t="s">
        <v>109</v>
      </c>
      <c r="D47" s="6" t="s">
        <v>9</v>
      </c>
      <c r="E47" s="6" t="s">
        <v>10</v>
      </c>
      <c r="F47" s="6" t="s">
        <v>11</v>
      </c>
      <c r="G47" s="6" t="s">
        <v>53</v>
      </c>
      <c r="H47" s="6">
        <v>202219</v>
      </c>
      <c r="I47" s="6">
        <v>330</v>
      </c>
      <c r="J47" s="6">
        <v>2022</v>
      </c>
      <c r="K47" s="6" t="s">
        <v>264</v>
      </c>
      <c r="L47" s="6" t="s">
        <v>499</v>
      </c>
      <c r="M47" s="6" t="s">
        <v>671</v>
      </c>
      <c r="N47" s="7">
        <v>3560</v>
      </c>
      <c r="O47" s="7">
        <v>0</v>
      </c>
      <c r="P47" s="7">
        <f t="shared" si="0"/>
        <v>3560</v>
      </c>
      <c r="Q47" s="7" t="s">
        <v>672</v>
      </c>
    </row>
    <row r="48" spans="1:17" ht="135" x14ac:dyDescent="0.25">
      <c r="A48" s="6" t="s">
        <v>445</v>
      </c>
      <c r="B48" s="6">
        <v>10522</v>
      </c>
      <c r="C48" s="6" t="s">
        <v>109</v>
      </c>
      <c r="D48" s="6" t="s">
        <v>9</v>
      </c>
      <c r="E48" s="6" t="s">
        <v>10</v>
      </c>
      <c r="F48" s="6" t="s">
        <v>11</v>
      </c>
      <c r="G48" s="6" t="s">
        <v>53</v>
      </c>
      <c r="H48" s="6">
        <v>202280</v>
      </c>
      <c r="I48" s="6">
        <v>491</v>
      </c>
      <c r="J48" s="6">
        <v>2022</v>
      </c>
      <c r="K48" s="6" t="s">
        <v>264</v>
      </c>
      <c r="L48" s="6" t="s">
        <v>673</v>
      </c>
      <c r="M48" s="6" t="s">
        <v>674</v>
      </c>
      <c r="N48" s="7">
        <v>5000</v>
      </c>
      <c r="O48" s="7">
        <v>0</v>
      </c>
      <c r="P48" s="7">
        <f t="shared" si="0"/>
        <v>5000</v>
      </c>
      <c r="Q48" s="7" t="s">
        <v>675</v>
      </c>
    </row>
    <row r="49" spans="1:17" ht="67.5" x14ac:dyDescent="0.25">
      <c r="A49" s="6" t="s">
        <v>445</v>
      </c>
      <c r="B49" s="6">
        <v>10522</v>
      </c>
      <c r="C49" s="6" t="s">
        <v>109</v>
      </c>
      <c r="D49" s="6" t="s">
        <v>9</v>
      </c>
      <c r="E49" s="6" t="s">
        <v>10</v>
      </c>
      <c r="F49" s="6" t="s">
        <v>11</v>
      </c>
      <c r="G49" s="6" t="s">
        <v>53</v>
      </c>
      <c r="H49" s="6">
        <v>202227</v>
      </c>
      <c r="I49" s="6">
        <v>1000</v>
      </c>
      <c r="J49" s="6">
        <v>2022</v>
      </c>
      <c r="K49" s="6" t="s">
        <v>264</v>
      </c>
      <c r="L49" s="6" t="s">
        <v>206</v>
      </c>
      <c r="M49" s="6" t="s">
        <v>680</v>
      </c>
      <c r="N49" s="7">
        <v>1590.07</v>
      </c>
      <c r="O49" s="7">
        <v>0</v>
      </c>
      <c r="P49" s="7">
        <f t="shared" si="0"/>
        <v>1590.07</v>
      </c>
      <c r="Q49" s="7" t="s">
        <v>493</v>
      </c>
    </row>
    <row r="50" spans="1:17" ht="67.5" x14ac:dyDescent="0.25">
      <c r="A50" s="6" t="s">
        <v>445</v>
      </c>
      <c r="B50" s="6">
        <v>10522</v>
      </c>
      <c r="C50" s="6" t="s">
        <v>109</v>
      </c>
      <c r="D50" s="6" t="s">
        <v>9</v>
      </c>
      <c r="E50" s="6" t="s">
        <v>10</v>
      </c>
      <c r="F50" s="6" t="s">
        <v>11</v>
      </c>
      <c r="G50" s="6" t="s">
        <v>53</v>
      </c>
      <c r="H50" s="6">
        <v>202227</v>
      </c>
      <c r="I50" s="6">
        <v>1002</v>
      </c>
      <c r="J50" s="6">
        <v>2022</v>
      </c>
      <c r="K50" s="6" t="s">
        <v>264</v>
      </c>
      <c r="L50" s="6" t="s">
        <v>396</v>
      </c>
      <c r="M50" s="6" t="s">
        <v>681</v>
      </c>
      <c r="N50" s="7">
        <v>3769.63</v>
      </c>
      <c r="O50" s="7">
        <v>0</v>
      </c>
      <c r="P50" s="7">
        <f t="shared" si="0"/>
        <v>3769.63</v>
      </c>
      <c r="Q50" s="7" t="s">
        <v>493</v>
      </c>
    </row>
    <row r="51" spans="1:17" ht="67.5" x14ac:dyDescent="0.25">
      <c r="A51" s="6" t="s">
        <v>445</v>
      </c>
      <c r="B51" s="6">
        <v>10522</v>
      </c>
      <c r="C51" s="6" t="s">
        <v>109</v>
      </c>
      <c r="D51" s="6" t="s">
        <v>9</v>
      </c>
      <c r="E51" s="6" t="s">
        <v>10</v>
      </c>
      <c r="F51" s="6" t="s">
        <v>11</v>
      </c>
      <c r="G51" s="6" t="s">
        <v>53</v>
      </c>
      <c r="H51" s="6">
        <v>202227</v>
      </c>
      <c r="I51" s="6">
        <v>1004</v>
      </c>
      <c r="J51" s="6">
        <v>2022</v>
      </c>
      <c r="K51" s="6" t="s">
        <v>264</v>
      </c>
      <c r="L51" s="6" t="s">
        <v>397</v>
      </c>
      <c r="M51" s="6" t="s">
        <v>684</v>
      </c>
      <c r="N51" s="7">
        <v>4605.3900000000003</v>
      </c>
      <c r="O51" s="7">
        <v>0</v>
      </c>
      <c r="P51" s="7">
        <f t="shared" si="0"/>
        <v>4605.3900000000003</v>
      </c>
      <c r="Q51" s="7" t="s">
        <v>493</v>
      </c>
    </row>
    <row r="52" spans="1:17" ht="67.5" x14ac:dyDescent="0.25">
      <c r="A52" s="6" t="s">
        <v>445</v>
      </c>
      <c r="B52" s="6">
        <v>10522</v>
      </c>
      <c r="C52" s="6" t="s">
        <v>109</v>
      </c>
      <c r="D52" s="6" t="s">
        <v>9</v>
      </c>
      <c r="E52" s="6" t="s">
        <v>10</v>
      </c>
      <c r="F52" s="6" t="s">
        <v>11</v>
      </c>
      <c r="G52" s="6" t="s">
        <v>53</v>
      </c>
      <c r="H52" s="6">
        <v>202227</v>
      </c>
      <c r="I52" s="6">
        <v>1006</v>
      </c>
      <c r="J52" s="6">
        <v>2022</v>
      </c>
      <c r="K52" s="6" t="s">
        <v>264</v>
      </c>
      <c r="L52" s="6" t="s">
        <v>685</v>
      </c>
      <c r="M52" s="6" t="s">
        <v>686</v>
      </c>
      <c r="N52" s="7">
        <v>3451.62</v>
      </c>
      <c r="O52" s="7">
        <v>0</v>
      </c>
      <c r="P52" s="7">
        <f t="shared" si="0"/>
        <v>3451.62</v>
      </c>
      <c r="Q52" s="7" t="s">
        <v>493</v>
      </c>
    </row>
    <row r="53" spans="1:17" ht="67.5" x14ac:dyDescent="0.25">
      <c r="A53" s="6" t="s">
        <v>445</v>
      </c>
      <c r="B53" s="6">
        <v>10522</v>
      </c>
      <c r="C53" s="6" t="s">
        <v>109</v>
      </c>
      <c r="D53" s="6" t="s">
        <v>9</v>
      </c>
      <c r="E53" s="6" t="s">
        <v>10</v>
      </c>
      <c r="F53" s="6" t="s">
        <v>11</v>
      </c>
      <c r="G53" s="6" t="s">
        <v>53</v>
      </c>
      <c r="H53" s="6">
        <v>202227</v>
      </c>
      <c r="I53" s="6">
        <v>1013</v>
      </c>
      <c r="J53" s="6">
        <v>2022</v>
      </c>
      <c r="K53" s="6" t="s">
        <v>264</v>
      </c>
      <c r="L53" s="6" t="s">
        <v>398</v>
      </c>
      <c r="M53" s="6" t="s">
        <v>687</v>
      </c>
      <c r="N53" s="7">
        <v>3732.79</v>
      </c>
      <c r="O53" s="7">
        <v>0</v>
      </c>
      <c r="P53" s="7">
        <f t="shared" si="0"/>
        <v>3732.79</v>
      </c>
      <c r="Q53" s="7" t="s">
        <v>493</v>
      </c>
    </row>
    <row r="54" spans="1:17" ht="67.5" x14ac:dyDescent="0.25">
      <c r="A54" s="6" t="s">
        <v>445</v>
      </c>
      <c r="B54" s="6">
        <v>10522</v>
      </c>
      <c r="C54" s="6" t="s">
        <v>109</v>
      </c>
      <c r="D54" s="6" t="s">
        <v>9</v>
      </c>
      <c r="E54" s="6" t="s">
        <v>10</v>
      </c>
      <c r="F54" s="6" t="s">
        <v>11</v>
      </c>
      <c r="G54" s="6" t="s">
        <v>53</v>
      </c>
      <c r="H54" s="6">
        <v>202227</v>
      </c>
      <c r="I54" s="6">
        <v>1015</v>
      </c>
      <c r="J54" s="6">
        <v>2022</v>
      </c>
      <c r="K54" s="6" t="s">
        <v>264</v>
      </c>
      <c r="L54" s="6" t="s">
        <v>205</v>
      </c>
      <c r="M54" s="6" t="s">
        <v>688</v>
      </c>
      <c r="N54" s="7">
        <v>3335.27</v>
      </c>
      <c r="O54" s="7">
        <v>0</v>
      </c>
      <c r="P54" s="7">
        <f t="shared" si="0"/>
        <v>3335.27</v>
      </c>
      <c r="Q54" s="7" t="s">
        <v>493</v>
      </c>
    </row>
    <row r="55" spans="1:17" ht="67.5" x14ac:dyDescent="0.25">
      <c r="A55" s="6" t="s">
        <v>445</v>
      </c>
      <c r="B55" s="6">
        <v>10522</v>
      </c>
      <c r="C55" s="6" t="s">
        <v>109</v>
      </c>
      <c r="D55" s="6" t="s">
        <v>9</v>
      </c>
      <c r="E55" s="6" t="s">
        <v>10</v>
      </c>
      <c r="F55" s="6" t="s">
        <v>11</v>
      </c>
      <c r="G55" s="6" t="s">
        <v>53</v>
      </c>
      <c r="H55" s="6">
        <v>202227</v>
      </c>
      <c r="I55" s="6">
        <v>1022</v>
      </c>
      <c r="J55" s="6">
        <v>2022</v>
      </c>
      <c r="K55" s="6" t="s">
        <v>264</v>
      </c>
      <c r="L55" s="6" t="s">
        <v>694</v>
      </c>
      <c r="M55" s="6" t="s">
        <v>695</v>
      </c>
      <c r="N55" s="7">
        <v>5158.03</v>
      </c>
      <c r="O55" s="7">
        <v>0</v>
      </c>
      <c r="P55" s="7">
        <f t="shared" si="0"/>
        <v>5158.03</v>
      </c>
      <c r="Q55" s="7" t="s">
        <v>493</v>
      </c>
    </row>
    <row r="56" spans="1:17" ht="67.5" x14ac:dyDescent="0.25">
      <c r="A56" s="6" t="s">
        <v>445</v>
      </c>
      <c r="B56" s="6">
        <v>10523</v>
      </c>
      <c r="C56" s="6" t="s">
        <v>110</v>
      </c>
      <c r="D56" s="6" t="s">
        <v>9</v>
      </c>
      <c r="E56" s="6" t="s">
        <v>10</v>
      </c>
      <c r="F56" s="6" t="s">
        <v>11</v>
      </c>
      <c r="G56" s="6" t="s">
        <v>53</v>
      </c>
      <c r="H56" s="6">
        <v>202220</v>
      </c>
      <c r="I56" s="6">
        <v>337</v>
      </c>
      <c r="J56" s="6">
        <v>2022</v>
      </c>
      <c r="K56" s="6" t="s">
        <v>264</v>
      </c>
      <c r="L56" s="6" t="s">
        <v>696</v>
      </c>
      <c r="M56" s="6" t="s">
        <v>697</v>
      </c>
      <c r="N56" s="7">
        <v>1409.16</v>
      </c>
      <c r="O56" s="7">
        <v>0</v>
      </c>
      <c r="P56" s="7">
        <f t="shared" si="0"/>
        <v>1409.16</v>
      </c>
      <c r="Q56" s="7" t="s">
        <v>493</v>
      </c>
    </row>
    <row r="57" spans="1:17" ht="67.5" x14ac:dyDescent="0.25">
      <c r="A57" s="6" t="s">
        <v>445</v>
      </c>
      <c r="B57" s="6">
        <v>10523</v>
      </c>
      <c r="C57" s="6" t="s">
        <v>110</v>
      </c>
      <c r="D57" s="6" t="s">
        <v>9</v>
      </c>
      <c r="E57" s="6" t="s">
        <v>10</v>
      </c>
      <c r="F57" s="6" t="s">
        <v>11</v>
      </c>
      <c r="G57" s="6" t="s">
        <v>53</v>
      </c>
      <c r="H57" s="6">
        <v>202220</v>
      </c>
      <c r="I57" s="6">
        <v>339</v>
      </c>
      <c r="J57" s="6">
        <v>2022</v>
      </c>
      <c r="K57" s="6" t="s">
        <v>264</v>
      </c>
      <c r="L57" s="6" t="s">
        <v>698</v>
      </c>
      <c r="M57" s="6" t="s">
        <v>699</v>
      </c>
      <c r="N57" s="7">
        <v>1229.81</v>
      </c>
      <c r="O57" s="7">
        <v>0</v>
      </c>
      <c r="P57" s="7">
        <f t="shared" si="0"/>
        <v>1229.81</v>
      </c>
      <c r="Q57" s="7" t="s">
        <v>700</v>
      </c>
    </row>
    <row r="58" spans="1:17" ht="67.5" x14ac:dyDescent="0.25">
      <c r="A58" s="6" t="s">
        <v>445</v>
      </c>
      <c r="B58" s="6">
        <v>10523</v>
      </c>
      <c r="C58" s="6" t="s">
        <v>110</v>
      </c>
      <c r="D58" s="6" t="s">
        <v>9</v>
      </c>
      <c r="E58" s="6" t="s">
        <v>10</v>
      </c>
      <c r="F58" s="6" t="s">
        <v>11</v>
      </c>
      <c r="G58" s="6" t="s">
        <v>53</v>
      </c>
      <c r="H58" s="6">
        <v>202220</v>
      </c>
      <c r="I58" s="6">
        <v>342</v>
      </c>
      <c r="J58" s="6">
        <v>2022</v>
      </c>
      <c r="K58" s="6" t="s">
        <v>264</v>
      </c>
      <c r="L58" s="6" t="s">
        <v>701</v>
      </c>
      <c r="M58" s="6" t="s">
        <v>702</v>
      </c>
      <c r="N58" s="7">
        <v>1403.06</v>
      </c>
      <c r="O58" s="7">
        <v>0</v>
      </c>
      <c r="P58" s="7">
        <f t="shared" si="0"/>
        <v>1403.06</v>
      </c>
      <c r="Q58" s="7" t="s">
        <v>700</v>
      </c>
    </row>
    <row r="59" spans="1:17" ht="67.5" x14ac:dyDescent="0.25">
      <c r="A59" s="6" t="s">
        <v>445</v>
      </c>
      <c r="B59" s="6">
        <v>10523</v>
      </c>
      <c r="C59" s="6" t="s">
        <v>110</v>
      </c>
      <c r="D59" s="6" t="s">
        <v>9</v>
      </c>
      <c r="E59" s="6" t="s">
        <v>10</v>
      </c>
      <c r="F59" s="6" t="s">
        <v>11</v>
      </c>
      <c r="G59" s="6" t="s">
        <v>53</v>
      </c>
      <c r="H59" s="6">
        <v>202220</v>
      </c>
      <c r="I59" s="6">
        <v>370</v>
      </c>
      <c r="J59" s="6">
        <v>2022</v>
      </c>
      <c r="K59" s="6" t="s">
        <v>264</v>
      </c>
      <c r="L59" s="6" t="s">
        <v>504</v>
      </c>
      <c r="M59" s="6" t="s">
        <v>705</v>
      </c>
      <c r="N59" s="7">
        <v>1346.93</v>
      </c>
      <c r="O59" s="7">
        <v>0</v>
      </c>
      <c r="P59" s="7">
        <f t="shared" si="0"/>
        <v>1346.93</v>
      </c>
      <c r="Q59" s="7" t="s">
        <v>493</v>
      </c>
    </row>
    <row r="60" spans="1:17" ht="135" x14ac:dyDescent="0.25">
      <c r="A60" s="6" t="s">
        <v>276</v>
      </c>
      <c r="B60" s="6">
        <v>10269</v>
      </c>
      <c r="C60" s="6" t="s">
        <v>19</v>
      </c>
      <c r="D60" s="6" t="s">
        <v>14</v>
      </c>
      <c r="E60" s="6" t="s">
        <v>20</v>
      </c>
      <c r="F60" s="6" t="s">
        <v>11</v>
      </c>
      <c r="G60" s="6" t="s">
        <v>12</v>
      </c>
      <c r="H60" s="6" t="s">
        <v>184</v>
      </c>
      <c r="I60" s="6">
        <v>1270</v>
      </c>
      <c r="J60" s="6">
        <v>2022</v>
      </c>
      <c r="K60" s="6" t="s">
        <v>264</v>
      </c>
      <c r="L60" s="6" t="s">
        <v>187</v>
      </c>
      <c r="M60" s="6" t="s">
        <v>744</v>
      </c>
      <c r="N60" s="7">
        <v>34513.99</v>
      </c>
      <c r="O60" s="7">
        <v>0</v>
      </c>
      <c r="P60" s="7">
        <f t="shared" si="0"/>
        <v>34513.99</v>
      </c>
      <c r="Q60" s="7" t="s">
        <v>745</v>
      </c>
    </row>
    <row r="61" spans="1:17" s="10" customFormat="1" ht="112.5" x14ac:dyDescent="0.25">
      <c r="A61" s="8" t="s">
        <v>66</v>
      </c>
      <c r="B61" s="8">
        <v>10136</v>
      </c>
      <c r="C61" s="8" t="s">
        <v>68</v>
      </c>
      <c r="D61" s="8" t="s">
        <v>14</v>
      </c>
      <c r="E61" s="8" t="s">
        <v>67</v>
      </c>
      <c r="F61" s="8" t="s">
        <v>11</v>
      </c>
      <c r="G61" s="8" t="s">
        <v>53</v>
      </c>
      <c r="H61" s="8">
        <v>202253</v>
      </c>
      <c r="I61" s="8">
        <v>1213</v>
      </c>
      <c r="J61" s="8">
        <v>2022</v>
      </c>
      <c r="K61" s="8" t="s">
        <v>264</v>
      </c>
      <c r="L61" s="8" t="s">
        <v>256</v>
      </c>
      <c r="M61" s="8" t="s">
        <v>952</v>
      </c>
      <c r="N61" s="9">
        <v>15000</v>
      </c>
      <c r="O61" s="9">
        <v>0</v>
      </c>
      <c r="P61" s="9">
        <f t="shared" si="0"/>
        <v>15000</v>
      </c>
      <c r="Q61" s="9" t="s">
        <v>953</v>
      </c>
    </row>
    <row r="62" spans="1:17" ht="112.5" x14ac:dyDescent="0.25">
      <c r="A62" s="6" t="s">
        <v>66</v>
      </c>
      <c r="B62" s="6">
        <v>10125</v>
      </c>
      <c r="C62" s="6" t="s">
        <v>73</v>
      </c>
      <c r="D62" s="6" t="s">
        <v>14</v>
      </c>
      <c r="E62" s="6" t="s">
        <v>67</v>
      </c>
      <c r="F62" s="6" t="s">
        <v>11</v>
      </c>
      <c r="G62" s="6" t="s">
        <v>53</v>
      </c>
      <c r="H62" s="6">
        <v>202254</v>
      </c>
      <c r="I62" s="6">
        <v>1214</v>
      </c>
      <c r="J62" s="6">
        <v>2022</v>
      </c>
      <c r="K62" s="6" t="s">
        <v>264</v>
      </c>
      <c r="L62" s="6" t="s">
        <v>256</v>
      </c>
      <c r="M62" s="6" t="s">
        <v>952</v>
      </c>
      <c r="N62" s="7">
        <v>15000</v>
      </c>
      <c r="O62" s="7">
        <v>0</v>
      </c>
      <c r="P62" s="7">
        <f t="shared" si="0"/>
        <v>15000</v>
      </c>
      <c r="Q62" s="7" t="s">
        <v>967</v>
      </c>
    </row>
    <row r="63" spans="1:17" ht="112.5" x14ac:dyDescent="0.25">
      <c r="A63" s="6" t="s">
        <v>66</v>
      </c>
      <c r="B63" s="6">
        <v>10285</v>
      </c>
      <c r="C63" s="6" t="s">
        <v>76</v>
      </c>
      <c r="D63" s="6" t="s">
        <v>9</v>
      </c>
      <c r="E63" s="6" t="s">
        <v>10</v>
      </c>
      <c r="F63" s="6" t="s">
        <v>11</v>
      </c>
      <c r="G63" s="6" t="s">
        <v>12</v>
      </c>
      <c r="H63" s="6" t="s">
        <v>184</v>
      </c>
      <c r="I63" s="6">
        <v>449</v>
      </c>
      <c r="J63" s="6">
        <v>2022</v>
      </c>
      <c r="K63" s="6" t="s">
        <v>264</v>
      </c>
      <c r="L63" s="6" t="s">
        <v>232</v>
      </c>
      <c r="M63" s="6" t="s">
        <v>77</v>
      </c>
      <c r="N63" s="7">
        <v>10000</v>
      </c>
      <c r="O63" s="7">
        <v>0</v>
      </c>
      <c r="P63" s="7">
        <f t="shared" si="0"/>
        <v>10000</v>
      </c>
      <c r="Q63" s="7" t="s">
        <v>974</v>
      </c>
    </row>
    <row r="64" spans="1:17" ht="112.5" x14ac:dyDescent="0.25">
      <c r="A64" s="6" t="s">
        <v>66</v>
      </c>
      <c r="B64" s="6">
        <v>10285</v>
      </c>
      <c r="C64" s="6" t="s">
        <v>76</v>
      </c>
      <c r="D64" s="6" t="s">
        <v>9</v>
      </c>
      <c r="E64" s="6" t="s">
        <v>10</v>
      </c>
      <c r="F64" s="6" t="s">
        <v>11</v>
      </c>
      <c r="G64" s="6" t="s">
        <v>12</v>
      </c>
      <c r="H64" s="6" t="s">
        <v>184</v>
      </c>
      <c r="I64" s="6">
        <v>453</v>
      </c>
      <c r="J64" s="6">
        <v>2022</v>
      </c>
      <c r="K64" s="6" t="s">
        <v>264</v>
      </c>
      <c r="L64" s="6" t="s">
        <v>231</v>
      </c>
      <c r="M64" s="6" t="s">
        <v>78</v>
      </c>
      <c r="N64" s="7">
        <v>2500</v>
      </c>
      <c r="O64" s="7">
        <v>0</v>
      </c>
      <c r="P64" s="7">
        <f t="shared" si="0"/>
        <v>2500</v>
      </c>
      <c r="Q64" s="7" t="s">
        <v>975</v>
      </c>
    </row>
    <row r="65" spans="1:17" ht="67.5" x14ac:dyDescent="0.25">
      <c r="A65" s="6" t="s">
        <v>66</v>
      </c>
      <c r="B65" s="6">
        <v>10286</v>
      </c>
      <c r="C65" s="6" t="s">
        <v>79</v>
      </c>
      <c r="D65" s="6" t="s">
        <v>9</v>
      </c>
      <c r="E65" s="6" t="s">
        <v>10</v>
      </c>
      <c r="F65" s="6" t="s">
        <v>11</v>
      </c>
      <c r="G65" s="6" t="s">
        <v>12</v>
      </c>
      <c r="H65" s="6" t="s">
        <v>184</v>
      </c>
      <c r="I65" s="6">
        <v>315</v>
      </c>
      <c r="J65" s="6">
        <v>2022</v>
      </c>
      <c r="K65" s="6" t="s">
        <v>264</v>
      </c>
      <c r="L65" s="6" t="s">
        <v>977</v>
      </c>
      <c r="M65" s="6" t="s">
        <v>978</v>
      </c>
      <c r="N65" s="7">
        <v>108.79</v>
      </c>
      <c r="O65" s="7">
        <v>0</v>
      </c>
      <c r="P65" s="7">
        <f t="shared" si="0"/>
        <v>108.79</v>
      </c>
      <c r="Q65" s="7" t="s">
        <v>979</v>
      </c>
    </row>
    <row r="66" spans="1:17" ht="67.5" x14ac:dyDescent="0.25">
      <c r="A66" s="6" t="s">
        <v>66</v>
      </c>
      <c r="B66" s="6">
        <v>10287</v>
      </c>
      <c r="C66" s="6" t="s">
        <v>82</v>
      </c>
      <c r="D66" s="6" t="s">
        <v>9</v>
      </c>
      <c r="E66" s="6" t="s">
        <v>10</v>
      </c>
      <c r="F66" s="6" t="s">
        <v>11</v>
      </c>
      <c r="G66" s="6" t="s">
        <v>12</v>
      </c>
      <c r="H66" s="6">
        <v>2021102</v>
      </c>
      <c r="I66" s="6">
        <v>1104</v>
      </c>
      <c r="J66" s="6">
        <v>2022</v>
      </c>
      <c r="K66" s="6" t="s">
        <v>264</v>
      </c>
      <c r="L66" s="6" t="s">
        <v>375</v>
      </c>
      <c r="M66" s="6" t="s">
        <v>376</v>
      </c>
      <c r="N66" s="7">
        <v>3400</v>
      </c>
      <c r="O66" s="7">
        <v>0</v>
      </c>
      <c r="P66" s="7">
        <f t="shared" ref="P66:P80" si="1">N66+O66</f>
        <v>3400</v>
      </c>
      <c r="Q66" s="7" t="s">
        <v>983</v>
      </c>
    </row>
    <row r="67" spans="1:17" ht="76.5" customHeight="1" x14ac:dyDescent="0.25">
      <c r="A67" s="6"/>
      <c r="B67" s="6"/>
      <c r="C67" s="6"/>
      <c r="D67" s="6"/>
      <c r="E67" s="6"/>
      <c r="F67" s="6"/>
      <c r="G67" s="6"/>
      <c r="H67" s="6"/>
      <c r="I67" s="6"/>
      <c r="J67" s="6"/>
      <c r="K67" s="6"/>
      <c r="L67" s="6"/>
      <c r="M67" s="1" t="s">
        <v>266</v>
      </c>
      <c r="N67" s="2">
        <f>SUM(N2:N66)</f>
        <v>187523.31999999998</v>
      </c>
      <c r="O67" s="2">
        <f>SUM(O2:O66)</f>
        <v>0</v>
      </c>
      <c r="P67" s="2">
        <f>SUM(P2:P66)</f>
        <v>187523.31999999998</v>
      </c>
      <c r="Q67" s="7"/>
    </row>
    <row r="68" spans="1:17" ht="90" x14ac:dyDescent="0.25">
      <c r="A68" s="6" t="s">
        <v>276</v>
      </c>
      <c r="B68" s="6">
        <v>20013</v>
      </c>
      <c r="C68" s="6" t="s">
        <v>22</v>
      </c>
      <c r="D68" s="6" t="s">
        <v>14</v>
      </c>
      <c r="E68" s="6" t="s">
        <v>20</v>
      </c>
      <c r="F68" s="6" t="s">
        <v>23</v>
      </c>
      <c r="G68" s="6" t="s">
        <v>24</v>
      </c>
      <c r="H68" s="6" t="s">
        <v>184</v>
      </c>
      <c r="I68" s="6">
        <v>1584</v>
      </c>
      <c r="J68" s="6">
        <v>2022</v>
      </c>
      <c r="K68" s="6" t="s">
        <v>264</v>
      </c>
      <c r="L68" s="6" t="s">
        <v>187</v>
      </c>
      <c r="M68" s="6" t="s">
        <v>715</v>
      </c>
      <c r="N68" s="7">
        <v>82228</v>
      </c>
      <c r="O68" s="7">
        <v>0</v>
      </c>
      <c r="P68" s="7">
        <f t="shared" si="1"/>
        <v>82228</v>
      </c>
      <c r="Q68" s="7" t="s">
        <v>716</v>
      </c>
    </row>
    <row r="69" spans="1:17" ht="67.5" x14ac:dyDescent="0.25">
      <c r="A69" s="6" t="s">
        <v>276</v>
      </c>
      <c r="B69" s="6">
        <v>20013</v>
      </c>
      <c r="C69" s="6" t="s">
        <v>22</v>
      </c>
      <c r="D69" s="6" t="s">
        <v>14</v>
      </c>
      <c r="E69" s="6" t="s">
        <v>20</v>
      </c>
      <c r="F69" s="6" t="s">
        <v>23</v>
      </c>
      <c r="G69" s="6" t="s">
        <v>24</v>
      </c>
      <c r="H69" s="6" t="s">
        <v>184</v>
      </c>
      <c r="I69" s="6">
        <v>1586</v>
      </c>
      <c r="J69" s="6">
        <v>2022</v>
      </c>
      <c r="K69" s="6" t="s">
        <v>264</v>
      </c>
      <c r="L69" s="6" t="s">
        <v>717</v>
      </c>
      <c r="M69" s="6" t="s">
        <v>718</v>
      </c>
      <c r="N69" s="7">
        <v>11743.72</v>
      </c>
      <c r="O69" s="7">
        <v>0</v>
      </c>
      <c r="P69" s="7">
        <f t="shared" si="1"/>
        <v>11743.72</v>
      </c>
      <c r="Q69" s="7" t="s">
        <v>719</v>
      </c>
    </row>
    <row r="70" spans="1:17" ht="112.5" x14ac:dyDescent="0.25">
      <c r="A70" s="6" t="s">
        <v>276</v>
      </c>
      <c r="B70" s="6">
        <v>20014</v>
      </c>
      <c r="C70" s="6" t="s">
        <v>61</v>
      </c>
      <c r="D70" s="6" t="s">
        <v>14</v>
      </c>
      <c r="E70" s="6" t="s">
        <v>20</v>
      </c>
      <c r="F70" s="6" t="s">
        <v>23</v>
      </c>
      <c r="G70" s="6" t="s">
        <v>24</v>
      </c>
      <c r="H70" s="6" t="s">
        <v>184</v>
      </c>
      <c r="I70" s="6">
        <v>1543</v>
      </c>
      <c r="J70" s="6">
        <v>2022</v>
      </c>
      <c r="K70" s="6" t="s">
        <v>264</v>
      </c>
      <c r="L70" s="6" t="s">
        <v>1143</v>
      </c>
      <c r="M70" s="6" t="s">
        <v>720</v>
      </c>
      <c r="N70" s="7">
        <v>7848.81</v>
      </c>
      <c r="O70" s="7">
        <v>0</v>
      </c>
      <c r="P70" s="7">
        <f t="shared" si="1"/>
        <v>7848.81</v>
      </c>
      <c r="Q70" s="7" t="s">
        <v>716</v>
      </c>
    </row>
    <row r="71" spans="1:17" ht="157.5" x14ac:dyDescent="0.25">
      <c r="A71" s="6" t="s">
        <v>276</v>
      </c>
      <c r="B71" s="6">
        <v>20012</v>
      </c>
      <c r="C71" s="6" t="s">
        <v>60</v>
      </c>
      <c r="D71" s="6" t="s">
        <v>14</v>
      </c>
      <c r="E71" s="6" t="s">
        <v>20</v>
      </c>
      <c r="F71" s="6" t="s">
        <v>23</v>
      </c>
      <c r="G71" s="6" t="s">
        <v>24</v>
      </c>
      <c r="H71" s="6" t="s">
        <v>184</v>
      </c>
      <c r="I71" s="6">
        <v>469</v>
      </c>
      <c r="J71" s="6">
        <v>2022</v>
      </c>
      <c r="K71" s="6" t="s">
        <v>264</v>
      </c>
      <c r="L71" s="6" t="s">
        <v>188</v>
      </c>
      <c r="M71" s="6" t="s">
        <v>828</v>
      </c>
      <c r="N71" s="7">
        <v>2806</v>
      </c>
      <c r="O71" s="7">
        <v>0</v>
      </c>
      <c r="P71" s="7">
        <f t="shared" si="1"/>
        <v>2806</v>
      </c>
      <c r="Q71" s="7" t="s">
        <v>719</v>
      </c>
    </row>
    <row r="72" spans="1:17" ht="112.5" x14ac:dyDescent="0.25">
      <c r="A72" s="6" t="s">
        <v>276</v>
      </c>
      <c r="B72" s="6">
        <v>20012</v>
      </c>
      <c r="C72" s="6" t="s">
        <v>60</v>
      </c>
      <c r="D72" s="6" t="s">
        <v>14</v>
      </c>
      <c r="E72" s="6" t="s">
        <v>20</v>
      </c>
      <c r="F72" s="6" t="s">
        <v>23</v>
      </c>
      <c r="G72" s="6" t="s">
        <v>24</v>
      </c>
      <c r="H72" s="6">
        <v>202233</v>
      </c>
      <c r="I72" s="6">
        <v>666</v>
      </c>
      <c r="J72" s="6">
        <v>2022</v>
      </c>
      <c r="K72" s="6" t="s">
        <v>264</v>
      </c>
      <c r="L72" s="6" t="s">
        <v>829</v>
      </c>
      <c r="M72" s="6" t="s">
        <v>830</v>
      </c>
      <c r="N72" s="7">
        <v>37321.56</v>
      </c>
      <c r="O72" s="7">
        <v>0</v>
      </c>
      <c r="P72" s="7">
        <f t="shared" si="1"/>
        <v>37321.56</v>
      </c>
      <c r="Q72" s="7" t="s">
        <v>831</v>
      </c>
    </row>
    <row r="73" spans="1:17" ht="112.5" x14ac:dyDescent="0.25">
      <c r="A73" s="6" t="s">
        <v>276</v>
      </c>
      <c r="B73" s="6">
        <v>20012</v>
      </c>
      <c r="C73" s="6" t="s">
        <v>60</v>
      </c>
      <c r="D73" s="6" t="s">
        <v>14</v>
      </c>
      <c r="E73" s="6" t="s">
        <v>20</v>
      </c>
      <c r="F73" s="6" t="s">
        <v>23</v>
      </c>
      <c r="G73" s="6" t="s">
        <v>24</v>
      </c>
      <c r="H73" s="6">
        <v>2022111</v>
      </c>
      <c r="I73" s="6">
        <v>1195</v>
      </c>
      <c r="J73" s="6">
        <v>2022</v>
      </c>
      <c r="K73" s="6" t="s">
        <v>264</v>
      </c>
      <c r="L73" s="6" t="s">
        <v>756</v>
      </c>
      <c r="M73" s="6" t="s">
        <v>835</v>
      </c>
      <c r="N73" s="7">
        <v>1537.61</v>
      </c>
      <c r="O73" s="7">
        <v>0</v>
      </c>
      <c r="P73" s="7">
        <f t="shared" si="1"/>
        <v>1537.61</v>
      </c>
      <c r="Q73" s="7" t="s">
        <v>831</v>
      </c>
    </row>
    <row r="74" spans="1:17" ht="112.5" x14ac:dyDescent="0.25">
      <c r="A74" s="6" t="s">
        <v>276</v>
      </c>
      <c r="B74" s="6">
        <v>20012</v>
      </c>
      <c r="C74" s="6" t="s">
        <v>60</v>
      </c>
      <c r="D74" s="6" t="s">
        <v>14</v>
      </c>
      <c r="E74" s="6" t="s">
        <v>20</v>
      </c>
      <c r="F74" s="6" t="s">
        <v>23</v>
      </c>
      <c r="G74" s="6" t="s">
        <v>24</v>
      </c>
      <c r="H74" s="6">
        <v>202266</v>
      </c>
      <c r="I74" s="6">
        <v>1519</v>
      </c>
      <c r="J74" s="6">
        <v>2022</v>
      </c>
      <c r="K74" s="6" t="s">
        <v>264</v>
      </c>
      <c r="L74" s="6" t="s">
        <v>195</v>
      </c>
      <c r="M74" s="6" t="s">
        <v>839</v>
      </c>
      <c r="N74" s="7">
        <v>23546</v>
      </c>
      <c r="O74" s="7">
        <v>0</v>
      </c>
      <c r="P74" s="7">
        <f t="shared" si="1"/>
        <v>23546</v>
      </c>
      <c r="Q74" s="7" t="s">
        <v>840</v>
      </c>
    </row>
    <row r="75" spans="1:17" ht="112.5" x14ac:dyDescent="0.25">
      <c r="A75" s="6" t="s">
        <v>276</v>
      </c>
      <c r="B75" s="6">
        <v>20014</v>
      </c>
      <c r="C75" s="6" t="s">
        <v>61</v>
      </c>
      <c r="D75" s="6" t="s">
        <v>14</v>
      </c>
      <c r="E75" s="6" t="s">
        <v>20</v>
      </c>
      <c r="F75" s="6" t="s">
        <v>23</v>
      </c>
      <c r="G75" s="6" t="s">
        <v>24</v>
      </c>
      <c r="H75" s="6" t="s">
        <v>184</v>
      </c>
      <c r="I75" s="6">
        <v>1542</v>
      </c>
      <c r="J75" s="6">
        <v>2022</v>
      </c>
      <c r="K75" s="6" t="s">
        <v>264</v>
      </c>
      <c r="L75" s="6" t="s">
        <v>1143</v>
      </c>
      <c r="M75" s="6" t="s">
        <v>720</v>
      </c>
      <c r="N75" s="7">
        <v>39920.29</v>
      </c>
      <c r="O75" s="7">
        <v>0</v>
      </c>
      <c r="P75" s="7">
        <f t="shared" si="1"/>
        <v>39920.29</v>
      </c>
      <c r="Q75" s="7" t="s">
        <v>716</v>
      </c>
    </row>
    <row r="76" spans="1:17" ht="112.5" x14ac:dyDescent="0.25">
      <c r="A76" s="6" t="s">
        <v>276</v>
      </c>
      <c r="B76" s="6">
        <v>20015</v>
      </c>
      <c r="C76" s="6" t="s">
        <v>843</v>
      </c>
      <c r="D76" s="6" t="s">
        <v>14</v>
      </c>
      <c r="E76" s="6" t="s">
        <v>20</v>
      </c>
      <c r="F76" s="6" t="s">
        <v>23</v>
      </c>
      <c r="G76" s="6" t="s">
        <v>24</v>
      </c>
      <c r="H76" s="6">
        <v>202250</v>
      </c>
      <c r="I76" s="6">
        <v>1145</v>
      </c>
      <c r="J76" s="6">
        <v>2022</v>
      </c>
      <c r="K76" s="6" t="s">
        <v>264</v>
      </c>
      <c r="L76" s="6" t="s">
        <v>751</v>
      </c>
      <c r="M76" s="6" t="s">
        <v>752</v>
      </c>
      <c r="N76" s="7">
        <v>45445</v>
      </c>
      <c r="O76" s="7">
        <v>0</v>
      </c>
      <c r="P76" s="7">
        <f t="shared" si="1"/>
        <v>45445</v>
      </c>
      <c r="Q76" s="7" t="s">
        <v>719</v>
      </c>
    </row>
    <row r="77" spans="1:17" ht="90" x14ac:dyDescent="0.25">
      <c r="A77" s="6" t="s">
        <v>276</v>
      </c>
      <c r="B77" s="6">
        <v>20017</v>
      </c>
      <c r="C77" s="6" t="s">
        <v>278</v>
      </c>
      <c r="D77" s="6" t="s">
        <v>14</v>
      </c>
      <c r="E77" s="6" t="s">
        <v>20</v>
      </c>
      <c r="F77" s="6" t="s">
        <v>23</v>
      </c>
      <c r="G77" s="6" t="s">
        <v>24</v>
      </c>
      <c r="H77" s="6">
        <v>202265</v>
      </c>
      <c r="I77" s="6">
        <v>1513</v>
      </c>
      <c r="J77" s="6">
        <v>2022</v>
      </c>
      <c r="K77" s="6" t="s">
        <v>264</v>
      </c>
      <c r="L77" s="6" t="s">
        <v>321</v>
      </c>
      <c r="M77" s="6" t="s">
        <v>1147</v>
      </c>
      <c r="N77" s="7">
        <v>99956.99</v>
      </c>
      <c r="O77" s="7">
        <v>0</v>
      </c>
      <c r="P77" s="7">
        <f t="shared" si="1"/>
        <v>99956.99</v>
      </c>
      <c r="Q77" s="7" t="s">
        <v>719</v>
      </c>
    </row>
    <row r="78" spans="1:17" ht="123.75" customHeight="1" x14ac:dyDescent="0.25">
      <c r="A78" s="6" t="s">
        <v>1007</v>
      </c>
      <c r="B78" s="6">
        <v>20003</v>
      </c>
      <c r="C78" s="6" t="s">
        <v>125</v>
      </c>
      <c r="D78" s="6" t="s">
        <v>14</v>
      </c>
      <c r="E78" s="6" t="s">
        <v>126</v>
      </c>
      <c r="F78" s="6" t="s">
        <v>23</v>
      </c>
      <c r="G78" s="6" t="s">
        <v>24</v>
      </c>
      <c r="H78" s="6" t="s">
        <v>184</v>
      </c>
      <c r="I78" s="6">
        <v>42</v>
      </c>
      <c r="J78" s="6">
        <v>2022</v>
      </c>
      <c r="K78" s="6" t="s">
        <v>264</v>
      </c>
      <c r="L78" s="6" t="s">
        <v>400</v>
      </c>
      <c r="M78" s="6" t="s">
        <v>1148</v>
      </c>
      <c r="N78" s="7">
        <v>382.59</v>
      </c>
      <c r="O78" s="7">
        <v>0</v>
      </c>
      <c r="P78" s="7">
        <f t="shared" si="1"/>
        <v>382.59</v>
      </c>
      <c r="Q78" s="7" t="s">
        <v>1009</v>
      </c>
    </row>
    <row r="79" spans="1:17" ht="67.5" x14ac:dyDescent="0.25">
      <c r="A79" s="6" t="s">
        <v>1007</v>
      </c>
      <c r="B79" s="6">
        <v>20001</v>
      </c>
      <c r="C79" s="6" t="s">
        <v>179</v>
      </c>
      <c r="D79" s="6" t="s">
        <v>14</v>
      </c>
      <c r="E79" s="6" t="s">
        <v>126</v>
      </c>
      <c r="F79" s="6" t="s">
        <v>23</v>
      </c>
      <c r="G79" s="6" t="s">
        <v>24</v>
      </c>
      <c r="H79" s="6" t="s">
        <v>184</v>
      </c>
      <c r="I79" s="6">
        <v>618</v>
      </c>
      <c r="J79" s="6">
        <v>2022</v>
      </c>
      <c r="K79" s="6" t="s">
        <v>264</v>
      </c>
      <c r="L79" s="6" t="s">
        <v>1015</v>
      </c>
      <c r="M79" s="6" t="s">
        <v>1149</v>
      </c>
      <c r="N79" s="7">
        <v>159.57</v>
      </c>
      <c r="O79" s="7">
        <v>0</v>
      </c>
      <c r="P79" s="7">
        <f t="shared" si="1"/>
        <v>159.57</v>
      </c>
      <c r="Q79" s="7" t="s">
        <v>1018</v>
      </c>
    </row>
    <row r="80" spans="1:17" ht="112.5" x14ac:dyDescent="0.25">
      <c r="A80" s="6" t="s">
        <v>1007</v>
      </c>
      <c r="B80" s="6">
        <v>20003</v>
      </c>
      <c r="C80" s="6" t="s">
        <v>125</v>
      </c>
      <c r="D80" s="6" t="s">
        <v>14</v>
      </c>
      <c r="E80" s="6" t="s">
        <v>126</v>
      </c>
      <c r="F80" s="6" t="s">
        <v>23</v>
      </c>
      <c r="G80" s="6" t="s">
        <v>24</v>
      </c>
      <c r="H80" s="6" t="s">
        <v>184</v>
      </c>
      <c r="I80" s="6">
        <v>1093</v>
      </c>
      <c r="J80" s="6">
        <v>2022</v>
      </c>
      <c r="K80" s="6" t="s">
        <v>264</v>
      </c>
      <c r="L80" s="6" t="s">
        <v>1146</v>
      </c>
      <c r="M80" s="6" t="s">
        <v>1150</v>
      </c>
      <c r="N80" s="7">
        <v>2077.1</v>
      </c>
      <c r="O80" s="7">
        <v>0</v>
      </c>
      <c r="P80" s="7">
        <f t="shared" si="1"/>
        <v>2077.1</v>
      </c>
      <c r="Q80" s="7" t="s">
        <v>1026</v>
      </c>
    </row>
    <row r="81" spans="1:17" ht="55.15" customHeight="1" x14ac:dyDescent="0.25">
      <c r="A81" s="11"/>
      <c r="B81" s="11"/>
      <c r="C81" s="11"/>
      <c r="D81" s="11"/>
      <c r="E81" s="11"/>
      <c r="F81" s="11"/>
      <c r="G81" s="11"/>
      <c r="H81" s="11"/>
      <c r="I81" s="11"/>
      <c r="J81" s="11"/>
      <c r="K81" s="11"/>
      <c r="L81" s="11"/>
      <c r="M81" s="1" t="s">
        <v>270</v>
      </c>
      <c r="N81" s="2">
        <f>SUM(N68:N80)</f>
        <v>354973.24</v>
      </c>
      <c r="O81" s="2">
        <f>SUM(O68:O80)</f>
        <v>0</v>
      </c>
      <c r="P81" s="2">
        <f>SUM(P68:P80)</f>
        <v>354973.24</v>
      </c>
      <c r="Q81" s="12"/>
    </row>
    <row r="82" spans="1:17" ht="40.15" customHeight="1" x14ac:dyDescent="0.25">
      <c r="A82" s="11"/>
      <c r="B82" s="11"/>
      <c r="C82" s="11"/>
      <c r="D82" s="11"/>
      <c r="E82" s="11"/>
      <c r="F82" s="11"/>
      <c r="G82" s="11"/>
      <c r="H82" s="11"/>
      <c r="I82" s="11"/>
      <c r="J82" s="11"/>
      <c r="K82" s="11"/>
      <c r="L82" s="11"/>
      <c r="M82" s="1" t="s">
        <v>262</v>
      </c>
      <c r="N82" s="2">
        <f>N81+N67</f>
        <v>542496.55999999994</v>
      </c>
      <c r="O82" s="2">
        <f>O81+O67</f>
        <v>0</v>
      </c>
      <c r="P82" s="2">
        <f>P81+P67</f>
        <v>542496.55999999994</v>
      </c>
      <c r="Q82" s="12"/>
    </row>
  </sheetData>
  <autoFilter ref="A1:Q80">
    <sortState ref="A2:Q81">
      <sortCondition ref="F1"/>
    </sortState>
  </autoFilter>
  <printOptions horizontalCentered="1"/>
  <pageMargins left="0.35433070866141736" right="0.35433070866141736" top="0.59055118110236227" bottom="0.19685039370078741" header="0.31496062992125984" footer="0.51181102362204722"/>
  <pageSetup paperSize="9" scale="21" orientation="landscape" r:id="rId1"/>
  <headerFooter>
    <oddHeader>&amp;R&amp;"-,Grassetto"&amp;20&amp;A</oddHeader>
  </headerFooter>
  <rowBreaks count="2" manualBreakCount="2">
    <brk id="52" max="16" man="1"/>
    <brk id="76" max="16" man="1"/>
  </rowBreaks>
  <ignoredErrors>
    <ignoredError sqref="P67"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BreakPreview" zoomScale="120" zoomScaleNormal="100" zoomScaleSheetLayoutView="120" workbookViewId="0">
      <selection activeCell="F17" sqref="F17"/>
    </sheetView>
  </sheetViews>
  <sheetFormatPr defaultRowHeight="12.75" x14ac:dyDescent="0.2"/>
  <cols>
    <col min="1" max="1" width="3" style="287" customWidth="1"/>
    <col min="2" max="2" width="3.5703125" style="287" customWidth="1"/>
    <col min="3" max="3" width="40.5703125" style="287" customWidth="1"/>
    <col min="4" max="6" width="15.5703125" style="287" customWidth="1"/>
    <col min="7" max="7" width="40.140625" style="287" customWidth="1"/>
    <col min="8" max="16384" width="9.140625" style="287"/>
  </cols>
  <sheetData>
    <row r="1" spans="1:7" s="240" customFormat="1" ht="63" customHeight="1" x14ac:dyDescent="0.15">
      <c r="A1" s="397" t="s">
        <v>184</v>
      </c>
      <c r="B1" s="802" t="s">
        <v>1819</v>
      </c>
      <c r="C1" s="802"/>
      <c r="D1" s="802"/>
      <c r="E1" s="802"/>
      <c r="F1" s="802"/>
      <c r="G1" s="397"/>
    </row>
    <row r="2" spans="1:7" s="240" customFormat="1" ht="15" customHeight="1" x14ac:dyDescent="0.15"/>
    <row r="3" spans="1:7" s="398" customFormat="1" ht="29.25" customHeight="1" x14ac:dyDescent="0.2">
      <c r="B3" s="803" t="s">
        <v>1737</v>
      </c>
      <c r="C3" s="803"/>
      <c r="D3" s="399" t="s">
        <v>1729</v>
      </c>
      <c r="E3" s="399" t="s">
        <v>1731</v>
      </c>
      <c r="F3" s="400" t="s">
        <v>1619</v>
      </c>
    </row>
    <row r="4" spans="1:7" s="398" customFormat="1" ht="18" customHeight="1" x14ac:dyDescent="0.2">
      <c r="B4" s="803"/>
      <c r="C4" s="803"/>
      <c r="D4" s="400" t="s">
        <v>1820</v>
      </c>
      <c r="E4" s="400" t="s">
        <v>1821</v>
      </c>
      <c r="F4" s="400" t="s">
        <v>1732</v>
      </c>
    </row>
    <row r="5" spans="1:7" s="398" customFormat="1" ht="3" customHeight="1" x14ac:dyDescent="0.2">
      <c r="B5" s="401"/>
      <c r="C5" s="401"/>
      <c r="D5" s="402" t="s">
        <v>1729</v>
      </c>
      <c r="E5" s="402" t="s">
        <v>1731</v>
      </c>
      <c r="F5" s="403"/>
    </row>
    <row r="6" spans="1:7" s="398" customFormat="1" ht="24" customHeight="1" x14ac:dyDescent="0.2">
      <c r="B6" s="404" t="s">
        <v>1822</v>
      </c>
      <c r="C6" s="405" t="s">
        <v>1823</v>
      </c>
      <c r="D6" s="406" t="s">
        <v>1820</v>
      </c>
      <c r="E6" s="406" t="s">
        <v>1821</v>
      </c>
      <c r="F6" s="407"/>
    </row>
    <row r="7" spans="1:7" s="398" customFormat="1" ht="24" customHeight="1" x14ac:dyDescent="0.2">
      <c r="B7" s="408" t="s">
        <v>1741</v>
      </c>
      <c r="C7" s="409" t="s">
        <v>1824</v>
      </c>
      <c r="D7" s="410">
        <v>6559942.21</v>
      </c>
      <c r="E7" s="410">
        <v>22000</v>
      </c>
      <c r="F7" s="410">
        <f>D7+E7</f>
        <v>6581942.21</v>
      </c>
    </row>
    <row r="8" spans="1:7" s="398" customFormat="1" ht="24" customHeight="1" x14ac:dyDescent="0.2">
      <c r="B8" s="411"/>
      <c r="C8" s="412" t="s">
        <v>1825</v>
      </c>
      <c r="D8" s="413">
        <f>SUM(D7)</f>
        <v>6559942.21</v>
      </c>
      <c r="E8" s="413">
        <f>SUM(E7)</f>
        <v>22000</v>
      </c>
      <c r="F8" s="413">
        <f>SUM(F7)</f>
        <v>6581942.21</v>
      </c>
    </row>
    <row r="9" spans="1:7" s="398" customFormat="1" ht="11.25" x14ac:dyDescent="0.2"/>
    <row r="10" spans="1:7" s="398" customFormat="1" ht="11.25" x14ac:dyDescent="0.2">
      <c r="B10" s="414"/>
      <c r="C10" s="414"/>
      <c r="D10" s="415"/>
      <c r="E10" s="415"/>
      <c r="F10" s="415"/>
    </row>
    <row r="11" spans="1:7" s="398" customFormat="1" ht="11.25" x14ac:dyDescent="0.2">
      <c r="B11" s="804" t="s">
        <v>1804</v>
      </c>
      <c r="C11" s="804"/>
      <c r="D11" s="416">
        <f>D8</f>
        <v>6559942.21</v>
      </c>
      <c r="E11" s="416">
        <f>E8</f>
        <v>22000</v>
      </c>
      <c r="F11" s="416">
        <f>F8</f>
        <v>6581942.21</v>
      </c>
    </row>
  </sheetData>
  <mergeCells count="3">
    <mergeCell ref="B1:F1"/>
    <mergeCell ref="B3:C4"/>
    <mergeCell ref="B11:C1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F17" sqref="F17"/>
    </sheetView>
  </sheetViews>
  <sheetFormatPr defaultRowHeight="12.75" x14ac:dyDescent="0.2"/>
  <cols>
    <col min="1" max="1" width="3" style="287" customWidth="1"/>
    <col min="2" max="2" width="3.5703125" style="287" customWidth="1"/>
    <col min="3" max="3" width="40.5703125" style="287" customWidth="1"/>
    <col min="4" max="6" width="15.5703125" style="287" customWidth="1"/>
    <col min="7" max="7" width="40.140625" style="287" customWidth="1"/>
    <col min="8" max="16384" width="9.140625" style="287"/>
  </cols>
  <sheetData>
    <row r="1" spans="1:7" s="240" customFormat="1" ht="63" customHeight="1" x14ac:dyDescent="0.15">
      <c r="A1" s="397" t="s">
        <v>184</v>
      </c>
      <c r="B1" s="802" t="s">
        <v>1826</v>
      </c>
      <c r="C1" s="802"/>
      <c r="D1" s="802"/>
      <c r="E1" s="802"/>
      <c r="F1" s="802"/>
      <c r="G1" s="397"/>
    </row>
    <row r="2" spans="1:7" s="240" customFormat="1" ht="15" customHeight="1" x14ac:dyDescent="0.15"/>
    <row r="3" spans="1:7" s="398" customFormat="1" ht="33" customHeight="1" x14ac:dyDescent="0.2">
      <c r="B3" s="803" t="s">
        <v>1737</v>
      </c>
      <c r="C3" s="803"/>
      <c r="D3" s="399" t="s">
        <v>1729</v>
      </c>
      <c r="E3" s="399" t="s">
        <v>1731</v>
      </c>
      <c r="F3" s="400" t="s">
        <v>1619</v>
      </c>
    </row>
    <row r="4" spans="1:7" s="398" customFormat="1" ht="18.75" customHeight="1" x14ac:dyDescent="0.2">
      <c r="B4" s="803"/>
      <c r="C4" s="803"/>
      <c r="D4" s="400" t="s">
        <v>1820</v>
      </c>
      <c r="E4" s="400" t="s">
        <v>1821</v>
      </c>
      <c r="F4" s="400" t="s">
        <v>1732</v>
      </c>
    </row>
    <row r="5" spans="1:7" s="398" customFormat="1" ht="11.25" customHeight="1" x14ac:dyDescent="0.2">
      <c r="B5" s="401"/>
      <c r="C5" s="401"/>
      <c r="D5" s="402" t="s">
        <v>1729</v>
      </c>
      <c r="E5" s="402" t="s">
        <v>1731</v>
      </c>
      <c r="F5" s="403"/>
    </row>
    <row r="6" spans="1:7" s="398" customFormat="1" ht="18.75" customHeight="1" x14ac:dyDescent="0.2">
      <c r="B6" s="404" t="s">
        <v>1822</v>
      </c>
      <c r="C6" s="405" t="s">
        <v>1823</v>
      </c>
      <c r="D6" s="406" t="s">
        <v>1820</v>
      </c>
      <c r="E6" s="406" t="s">
        <v>1821</v>
      </c>
      <c r="F6" s="407"/>
    </row>
    <row r="7" spans="1:7" s="398" customFormat="1" ht="18.75" customHeight="1" x14ac:dyDescent="0.2">
      <c r="B7" s="408" t="s">
        <v>1741</v>
      </c>
      <c r="C7" s="409" t="s">
        <v>1824</v>
      </c>
      <c r="D7" s="410">
        <v>5704956.2699999996</v>
      </c>
      <c r="E7" s="410">
        <v>2000</v>
      </c>
      <c r="F7" s="410">
        <f>D7+E7</f>
        <v>5706956.2699999996</v>
      </c>
    </row>
    <row r="8" spans="1:7" s="398" customFormat="1" ht="18.75" customHeight="1" x14ac:dyDescent="0.2">
      <c r="B8" s="417"/>
      <c r="C8" s="412" t="s">
        <v>1825</v>
      </c>
      <c r="D8" s="418">
        <v>5704956.2699999996</v>
      </c>
      <c r="E8" s="418">
        <v>2000</v>
      </c>
      <c r="F8" s="413">
        <f>SUM(F7)</f>
        <v>5706956.2699999996</v>
      </c>
    </row>
    <row r="9" spans="1:7" s="398" customFormat="1" ht="18" customHeight="1" x14ac:dyDescent="0.2"/>
    <row r="10" spans="1:7" s="398" customFormat="1" ht="18.75" hidden="1" customHeight="1" x14ac:dyDescent="0.2">
      <c r="B10" s="414"/>
      <c r="C10" s="414"/>
      <c r="D10" s="415"/>
      <c r="E10" s="415"/>
      <c r="F10" s="415"/>
    </row>
    <row r="11" spans="1:7" s="398" customFormat="1" ht="18.75" customHeight="1" x14ac:dyDescent="0.2">
      <c r="B11" s="804" t="s">
        <v>1804</v>
      </c>
      <c r="C11" s="804"/>
      <c r="D11" s="416">
        <f>D8</f>
        <v>5704956.2699999996</v>
      </c>
      <c r="E11" s="416">
        <f>E8</f>
        <v>2000</v>
      </c>
      <c r="F11" s="416">
        <f>F8</f>
        <v>5706956.2699999996</v>
      </c>
    </row>
  </sheetData>
  <mergeCells count="3">
    <mergeCell ref="B1:F1"/>
    <mergeCell ref="B3:C4"/>
    <mergeCell ref="B11:C1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activeCell="F17" sqref="F17"/>
    </sheetView>
  </sheetViews>
  <sheetFormatPr defaultRowHeight="12.75" x14ac:dyDescent="0.2"/>
  <cols>
    <col min="1" max="1" width="3" style="287" customWidth="1"/>
    <col min="2" max="2" width="3.5703125" style="287" customWidth="1"/>
    <col min="3" max="3" width="40.5703125" style="287" customWidth="1"/>
    <col min="4" max="6" width="15.5703125" style="287" customWidth="1"/>
    <col min="7" max="7" width="40.140625" style="287" customWidth="1"/>
    <col min="8" max="16384" width="9.140625" style="287"/>
  </cols>
  <sheetData>
    <row r="1" spans="1:7" s="240" customFormat="1" ht="63" customHeight="1" x14ac:dyDescent="0.15">
      <c r="A1" s="397" t="s">
        <v>184</v>
      </c>
      <c r="B1" s="802" t="s">
        <v>1827</v>
      </c>
      <c r="C1" s="802"/>
      <c r="D1" s="802"/>
      <c r="E1" s="802"/>
      <c r="F1" s="802"/>
      <c r="G1" s="397"/>
    </row>
    <row r="2" spans="1:7" s="240" customFormat="1" ht="15" customHeight="1" x14ac:dyDescent="0.15"/>
    <row r="3" spans="1:7" s="398" customFormat="1" ht="37.5" customHeight="1" x14ac:dyDescent="0.2">
      <c r="B3" s="803" t="s">
        <v>1737</v>
      </c>
      <c r="C3" s="803"/>
      <c r="D3" s="399" t="s">
        <v>1729</v>
      </c>
      <c r="E3" s="399" t="s">
        <v>1731</v>
      </c>
      <c r="F3" s="400" t="s">
        <v>1619</v>
      </c>
    </row>
    <row r="4" spans="1:7" s="398" customFormat="1" ht="18" customHeight="1" x14ac:dyDescent="0.2">
      <c r="B4" s="803"/>
      <c r="C4" s="803"/>
      <c r="D4" s="400" t="s">
        <v>1820</v>
      </c>
      <c r="E4" s="400" t="s">
        <v>1821</v>
      </c>
      <c r="F4" s="400" t="s">
        <v>1732</v>
      </c>
    </row>
    <row r="5" spans="1:7" s="398" customFormat="1" ht="3" customHeight="1" x14ac:dyDescent="0.2">
      <c r="B5" s="401"/>
      <c r="C5" s="401"/>
      <c r="D5" s="402" t="s">
        <v>1729</v>
      </c>
      <c r="E5" s="402" t="s">
        <v>1731</v>
      </c>
      <c r="F5" s="403"/>
    </row>
    <row r="6" spans="1:7" s="398" customFormat="1" ht="24.75" customHeight="1" x14ac:dyDescent="0.2">
      <c r="B6" s="404" t="s">
        <v>1822</v>
      </c>
      <c r="C6" s="405" t="s">
        <v>1823</v>
      </c>
      <c r="D6" s="406" t="s">
        <v>1820</v>
      </c>
      <c r="E6" s="406" t="s">
        <v>1821</v>
      </c>
      <c r="F6" s="407"/>
    </row>
    <row r="7" spans="1:7" s="398" customFormat="1" ht="24.75" customHeight="1" x14ac:dyDescent="0.2">
      <c r="B7" s="408" t="s">
        <v>1741</v>
      </c>
      <c r="C7" s="409" t="s">
        <v>1824</v>
      </c>
      <c r="D7" s="410">
        <v>5704509.9199999999</v>
      </c>
      <c r="E7" s="410">
        <v>2000</v>
      </c>
      <c r="F7" s="410">
        <f>D7+E7</f>
        <v>5706509.9199999999</v>
      </c>
    </row>
    <row r="8" spans="1:7" s="398" customFormat="1" ht="24.75" customHeight="1" x14ac:dyDescent="0.2">
      <c r="B8" s="417"/>
      <c r="C8" s="412" t="s">
        <v>1825</v>
      </c>
      <c r="D8" s="413">
        <f>SUM(D7)</f>
        <v>5704509.9199999999</v>
      </c>
      <c r="E8" s="413">
        <f>SUM(E7)</f>
        <v>2000</v>
      </c>
      <c r="F8" s="413">
        <f>SUM(F7)</f>
        <v>5706509.9199999999</v>
      </c>
    </row>
    <row r="9" spans="1:7" s="398" customFormat="1" ht="11.25" x14ac:dyDescent="0.2"/>
    <row r="10" spans="1:7" s="398" customFormat="1" ht="11.25" x14ac:dyDescent="0.2">
      <c r="B10" s="414"/>
      <c r="C10" s="414"/>
      <c r="D10" s="415"/>
      <c r="E10" s="415"/>
      <c r="F10" s="415"/>
    </row>
    <row r="11" spans="1:7" s="398" customFormat="1" ht="11.25" x14ac:dyDescent="0.2">
      <c r="B11" s="804" t="s">
        <v>1804</v>
      </c>
      <c r="C11" s="804"/>
      <c r="D11" s="416">
        <f>D8</f>
        <v>5704509.9199999999</v>
      </c>
      <c r="E11" s="416">
        <f>E8</f>
        <v>2000</v>
      </c>
      <c r="F11" s="416">
        <f>F8</f>
        <v>5706509.9199999999</v>
      </c>
    </row>
  </sheetData>
  <mergeCells count="3">
    <mergeCell ref="B1:F1"/>
    <mergeCell ref="B3:C4"/>
    <mergeCell ref="B11:C1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6"/>
  <sheetViews>
    <sheetView view="pageBreakPreview" topLeftCell="B1" zoomScale="70" zoomScaleNormal="100" zoomScaleSheetLayoutView="70" workbookViewId="0">
      <selection activeCell="O1" sqref="O1:O65536"/>
    </sheetView>
  </sheetViews>
  <sheetFormatPr defaultRowHeight="21" x14ac:dyDescent="0.25"/>
  <cols>
    <col min="1" max="1" width="16.7109375" style="423" customWidth="1"/>
    <col min="2" max="2" width="18.85546875" style="423" customWidth="1"/>
    <col min="3" max="4" width="18.7109375" style="423" customWidth="1"/>
    <col min="5" max="5" width="54.5703125" style="423" customWidth="1"/>
    <col min="6" max="6" width="16.7109375" style="423" customWidth="1"/>
    <col min="7" max="7" width="36.42578125" style="423" customWidth="1"/>
    <col min="8" max="8" width="23.42578125" style="434" customWidth="1"/>
    <col min="9" max="9" width="24" style="435" customWidth="1"/>
    <col min="10" max="10" width="22.5703125" style="423" customWidth="1"/>
    <col min="11" max="11" width="58.7109375" style="423" customWidth="1"/>
    <col min="12" max="12" width="15.28515625" style="423" customWidth="1"/>
    <col min="13" max="13" width="31.140625" style="423" customWidth="1"/>
    <col min="14" max="14" width="15.5703125" style="423" customWidth="1"/>
    <col min="15" max="16384" width="9.140625" style="423"/>
  </cols>
  <sheetData>
    <row r="1" spans="1:14" ht="63" x14ac:dyDescent="0.25">
      <c r="A1" s="419" t="s">
        <v>1567</v>
      </c>
      <c r="B1" s="419" t="s">
        <v>1828</v>
      </c>
      <c r="C1" s="419" t="s">
        <v>1829</v>
      </c>
      <c r="D1" s="419" t="s">
        <v>1830</v>
      </c>
      <c r="E1" s="419" t="s">
        <v>1831</v>
      </c>
      <c r="F1" s="419" t="s">
        <v>1832</v>
      </c>
      <c r="G1" s="419" t="s">
        <v>1833</v>
      </c>
      <c r="H1" s="420" t="s">
        <v>1834</v>
      </c>
      <c r="I1" s="421" t="s">
        <v>1835</v>
      </c>
      <c r="J1" s="419" t="s">
        <v>1836</v>
      </c>
      <c r="K1" s="419" t="s">
        <v>1837</v>
      </c>
      <c r="L1" s="419" t="s">
        <v>1838</v>
      </c>
      <c r="M1" s="419" t="s">
        <v>1839</v>
      </c>
      <c r="N1" s="419" t="s">
        <v>1840</v>
      </c>
    </row>
    <row r="2" spans="1:14" ht="63" x14ac:dyDescent="0.25">
      <c r="A2" s="422">
        <v>2001</v>
      </c>
      <c r="B2" s="424" t="s">
        <v>280</v>
      </c>
      <c r="C2" s="422">
        <v>2010102</v>
      </c>
      <c r="D2" s="422">
        <v>2010102017</v>
      </c>
      <c r="E2" s="422" t="s">
        <v>1841</v>
      </c>
      <c r="F2" s="422"/>
      <c r="G2" s="422"/>
      <c r="H2" s="425">
        <v>12500</v>
      </c>
      <c r="I2" s="426"/>
      <c r="J2" s="424"/>
      <c r="K2" s="422" t="s">
        <v>1842</v>
      </c>
      <c r="L2" s="424" t="s">
        <v>1843</v>
      </c>
      <c r="M2" s="422" t="s">
        <v>1844</v>
      </c>
      <c r="N2" s="422" t="s">
        <v>1845</v>
      </c>
    </row>
    <row r="3" spans="1:14" ht="63" x14ac:dyDescent="0.25">
      <c r="A3" s="427">
        <v>2001</v>
      </c>
      <c r="B3" s="428" t="s">
        <v>280</v>
      </c>
      <c r="C3" s="427">
        <v>2010102</v>
      </c>
      <c r="D3" s="427">
        <v>2010102017</v>
      </c>
      <c r="E3" s="427" t="s">
        <v>1841</v>
      </c>
      <c r="F3" s="427">
        <v>1</v>
      </c>
      <c r="G3" s="427" t="s">
        <v>1846</v>
      </c>
      <c r="H3" s="429">
        <v>12500</v>
      </c>
      <c r="I3" s="430" t="s">
        <v>1847</v>
      </c>
      <c r="J3" s="427" t="s">
        <v>1848</v>
      </c>
      <c r="K3" s="427" t="s">
        <v>1842</v>
      </c>
      <c r="L3" s="428"/>
      <c r="M3" s="427" t="s">
        <v>1844</v>
      </c>
      <c r="N3" s="427" t="s">
        <v>1845</v>
      </c>
    </row>
    <row r="4" spans="1:14" ht="63" x14ac:dyDescent="0.25">
      <c r="A4" s="422">
        <v>2003</v>
      </c>
      <c r="B4" s="424" t="s">
        <v>280</v>
      </c>
      <c r="C4" s="422">
        <v>2010101</v>
      </c>
      <c r="D4" s="422">
        <v>2010101010</v>
      </c>
      <c r="E4" s="422" t="s">
        <v>1849</v>
      </c>
      <c r="F4" s="422"/>
      <c r="G4" s="422"/>
      <c r="H4" s="425">
        <v>172676.07</v>
      </c>
      <c r="I4" s="426"/>
      <c r="J4" s="424"/>
      <c r="K4" s="422" t="s">
        <v>1842</v>
      </c>
      <c r="L4" s="424" t="s">
        <v>1843</v>
      </c>
      <c r="M4" s="422" t="s">
        <v>1844</v>
      </c>
      <c r="N4" s="422" t="s">
        <v>1845</v>
      </c>
    </row>
    <row r="5" spans="1:14" ht="63" x14ac:dyDescent="0.25">
      <c r="A5" s="427">
        <v>2003</v>
      </c>
      <c r="B5" s="428" t="s">
        <v>280</v>
      </c>
      <c r="C5" s="427">
        <v>2010101</v>
      </c>
      <c r="D5" s="427">
        <v>2010101010</v>
      </c>
      <c r="E5" s="427" t="s">
        <v>1849</v>
      </c>
      <c r="F5" s="427">
        <v>1</v>
      </c>
      <c r="G5" s="427" t="s">
        <v>1850</v>
      </c>
      <c r="H5" s="429">
        <v>172676.07</v>
      </c>
      <c r="I5" s="430" t="s">
        <v>1851</v>
      </c>
      <c r="J5" s="427" t="s">
        <v>1852</v>
      </c>
      <c r="K5" s="427" t="s">
        <v>1842</v>
      </c>
      <c r="L5" s="428"/>
      <c r="M5" s="427" t="s">
        <v>1844</v>
      </c>
      <c r="N5" s="427" t="s">
        <v>1845</v>
      </c>
    </row>
    <row r="6" spans="1:14" ht="84" x14ac:dyDescent="0.25">
      <c r="A6" s="422">
        <v>3002</v>
      </c>
      <c r="B6" s="424" t="s">
        <v>280</v>
      </c>
      <c r="C6" s="422">
        <v>3059999</v>
      </c>
      <c r="D6" s="422">
        <v>3059999999</v>
      </c>
      <c r="E6" s="422" t="s">
        <v>1853</v>
      </c>
      <c r="F6" s="422"/>
      <c r="G6" s="422"/>
      <c r="H6" s="425">
        <v>224</v>
      </c>
      <c r="I6" s="426"/>
      <c r="J6" s="422"/>
      <c r="K6" s="422" t="s">
        <v>1842</v>
      </c>
      <c r="L6" s="424" t="s">
        <v>184</v>
      </c>
      <c r="M6" s="422" t="s">
        <v>1854</v>
      </c>
      <c r="N6" s="422" t="s">
        <v>1855</v>
      </c>
    </row>
    <row r="7" spans="1:14" ht="84" x14ac:dyDescent="0.25">
      <c r="A7" s="427">
        <v>3002</v>
      </c>
      <c r="B7" s="428" t="s">
        <v>280</v>
      </c>
      <c r="C7" s="427">
        <v>3059999</v>
      </c>
      <c r="D7" s="427">
        <v>3059999999</v>
      </c>
      <c r="E7" s="427" t="s">
        <v>1853</v>
      </c>
      <c r="F7" s="427">
        <v>1</v>
      </c>
      <c r="G7" s="427" t="s">
        <v>1856</v>
      </c>
      <c r="H7" s="429">
        <v>224</v>
      </c>
      <c r="I7" s="430" t="s">
        <v>1847</v>
      </c>
      <c r="J7" s="428" t="s">
        <v>1852</v>
      </c>
      <c r="K7" s="427" t="s">
        <v>1842</v>
      </c>
      <c r="L7" s="428"/>
      <c r="M7" s="427" t="s">
        <v>1854</v>
      </c>
      <c r="N7" s="427" t="s">
        <v>1855</v>
      </c>
    </row>
    <row r="8" spans="1:14" ht="63" x14ac:dyDescent="0.25">
      <c r="A8" s="422">
        <v>3032</v>
      </c>
      <c r="B8" s="424" t="s">
        <v>280</v>
      </c>
      <c r="C8" s="422">
        <v>3050203</v>
      </c>
      <c r="D8" s="422"/>
      <c r="E8" s="422" t="s">
        <v>1857</v>
      </c>
      <c r="F8" s="422"/>
      <c r="G8" s="422"/>
      <c r="H8" s="425">
        <v>0</v>
      </c>
      <c r="I8" s="426"/>
      <c r="J8" s="422"/>
      <c r="K8" s="422" t="s">
        <v>1842</v>
      </c>
      <c r="L8" s="424" t="s">
        <v>184</v>
      </c>
      <c r="M8" s="422" t="s">
        <v>1854</v>
      </c>
      <c r="N8" s="422" t="s">
        <v>1855</v>
      </c>
    </row>
    <row r="9" spans="1:14" ht="63" x14ac:dyDescent="0.25">
      <c r="A9" s="427">
        <v>3032</v>
      </c>
      <c r="B9" s="428" t="s">
        <v>280</v>
      </c>
      <c r="C9" s="427">
        <v>3050203</v>
      </c>
      <c r="D9" s="427"/>
      <c r="E9" s="427" t="s">
        <v>1857</v>
      </c>
      <c r="F9" s="427">
        <v>1</v>
      </c>
      <c r="G9" s="427" t="s">
        <v>1858</v>
      </c>
      <c r="H9" s="429">
        <v>0</v>
      </c>
      <c r="I9" s="430" t="s">
        <v>1847</v>
      </c>
      <c r="J9" s="428" t="s">
        <v>1852</v>
      </c>
      <c r="K9" s="427" t="s">
        <v>1842</v>
      </c>
      <c r="L9" s="428"/>
      <c r="M9" s="427" t="s">
        <v>1854</v>
      </c>
      <c r="N9" s="427" t="s">
        <v>1855</v>
      </c>
    </row>
    <row r="10" spans="1:14" ht="63" x14ac:dyDescent="0.25">
      <c r="A10" s="422">
        <v>9030</v>
      </c>
      <c r="B10" s="424" t="s">
        <v>280</v>
      </c>
      <c r="C10" s="422">
        <v>9020402</v>
      </c>
      <c r="D10" s="422">
        <v>9020402001</v>
      </c>
      <c r="E10" s="422" t="s">
        <v>1199</v>
      </c>
      <c r="F10" s="422"/>
      <c r="G10" s="422"/>
      <c r="H10" s="425">
        <v>0</v>
      </c>
      <c r="I10" s="426"/>
      <c r="J10" s="424"/>
      <c r="K10" s="422" t="s">
        <v>1842</v>
      </c>
      <c r="L10" s="424" t="s">
        <v>184</v>
      </c>
      <c r="M10" s="422" t="s">
        <v>1859</v>
      </c>
      <c r="N10" s="422" t="s">
        <v>1855</v>
      </c>
    </row>
    <row r="11" spans="1:14" ht="63" x14ac:dyDescent="0.25">
      <c r="A11" s="427">
        <v>9030</v>
      </c>
      <c r="B11" s="428" t="s">
        <v>280</v>
      </c>
      <c r="C11" s="427">
        <v>9020402</v>
      </c>
      <c r="D11" s="427">
        <v>9020402001</v>
      </c>
      <c r="E11" s="427" t="s">
        <v>1199</v>
      </c>
      <c r="F11" s="427">
        <v>1</v>
      </c>
      <c r="G11" s="427" t="s">
        <v>1860</v>
      </c>
      <c r="H11" s="429">
        <v>0</v>
      </c>
      <c r="I11" s="430" t="s">
        <v>1847</v>
      </c>
      <c r="J11" s="427" t="s">
        <v>1852</v>
      </c>
      <c r="K11" s="427" t="s">
        <v>1842</v>
      </c>
      <c r="L11" s="428"/>
      <c r="M11" s="427" t="s">
        <v>1859</v>
      </c>
      <c r="N11" s="427" t="s">
        <v>1855</v>
      </c>
    </row>
    <row r="12" spans="1:14" ht="126" x14ac:dyDescent="0.25">
      <c r="A12" s="422">
        <v>3011</v>
      </c>
      <c r="B12" s="424" t="s">
        <v>280</v>
      </c>
      <c r="C12" s="422">
        <v>3050203</v>
      </c>
      <c r="D12" s="422"/>
      <c r="E12" s="422" t="s">
        <v>1861</v>
      </c>
      <c r="F12" s="422"/>
      <c r="G12" s="422"/>
      <c r="H12" s="425">
        <v>0</v>
      </c>
      <c r="I12" s="426"/>
      <c r="J12" s="422"/>
      <c r="K12" s="422" t="s">
        <v>1862</v>
      </c>
      <c r="L12" s="424" t="s">
        <v>184</v>
      </c>
      <c r="M12" s="422" t="s">
        <v>1854</v>
      </c>
      <c r="N12" s="422" t="s">
        <v>1855</v>
      </c>
    </row>
    <row r="13" spans="1:14" ht="126" x14ac:dyDescent="0.25">
      <c r="A13" s="427">
        <v>3011</v>
      </c>
      <c r="B13" s="428" t="s">
        <v>280</v>
      </c>
      <c r="C13" s="427">
        <v>3050203</v>
      </c>
      <c r="D13" s="427"/>
      <c r="E13" s="427" t="s">
        <v>1861</v>
      </c>
      <c r="F13" s="427">
        <v>1</v>
      </c>
      <c r="G13" s="427" t="s">
        <v>1863</v>
      </c>
      <c r="H13" s="429">
        <v>0</v>
      </c>
      <c r="I13" s="430" t="s">
        <v>1864</v>
      </c>
      <c r="J13" s="428" t="s">
        <v>1852</v>
      </c>
      <c r="K13" s="427" t="s">
        <v>1862</v>
      </c>
      <c r="L13" s="428"/>
      <c r="M13" s="427" t="s">
        <v>1854</v>
      </c>
      <c r="N13" s="427" t="s">
        <v>1855</v>
      </c>
    </row>
    <row r="14" spans="1:14" ht="126" x14ac:dyDescent="0.25">
      <c r="A14" s="422">
        <v>3049</v>
      </c>
      <c r="B14" s="424" t="s">
        <v>280</v>
      </c>
      <c r="C14" s="422">
        <v>3059999</v>
      </c>
      <c r="D14" s="422">
        <v>3059999999</v>
      </c>
      <c r="E14" s="422" t="s">
        <v>1865</v>
      </c>
      <c r="F14" s="422"/>
      <c r="G14" s="422"/>
      <c r="H14" s="425">
        <v>0</v>
      </c>
      <c r="I14" s="426"/>
      <c r="J14" s="424"/>
      <c r="K14" s="422" t="s">
        <v>1862</v>
      </c>
      <c r="L14" s="424" t="s">
        <v>184</v>
      </c>
      <c r="M14" s="422" t="s">
        <v>1854</v>
      </c>
      <c r="N14" s="422" t="s">
        <v>1855</v>
      </c>
    </row>
    <row r="15" spans="1:14" ht="126" x14ac:dyDescent="0.25">
      <c r="A15" s="427">
        <v>3049</v>
      </c>
      <c r="B15" s="428" t="s">
        <v>280</v>
      </c>
      <c r="C15" s="427">
        <v>3059999</v>
      </c>
      <c r="D15" s="427">
        <v>3059999999</v>
      </c>
      <c r="E15" s="427" t="s">
        <v>1865</v>
      </c>
      <c r="F15" s="427">
        <v>1</v>
      </c>
      <c r="G15" s="427" t="s">
        <v>1856</v>
      </c>
      <c r="H15" s="429">
        <v>0</v>
      </c>
      <c r="I15" s="430" t="s">
        <v>1866</v>
      </c>
      <c r="J15" s="427" t="s">
        <v>1852</v>
      </c>
      <c r="K15" s="427" t="s">
        <v>1862</v>
      </c>
      <c r="L15" s="428"/>
      <c r="M15" s="427" t="s">
        <v>1854</v>
      </c>
      <c r="N15" s="427" t="s">
        <v>1855</v>
      </c>
    </row>
    <row r="16" spans="1:14" ht="126" x14ac:dyDescent="0.25">
      <c r="A16" s="422">
        <v>3055</v>
      </c>
      <c r="B16" s="424" t="s">
        <v>280</v>
      </c>
      <c r="C16" s="422">
        <v>3030399</v>
      </c>
      <c r="D16" s="422"/>
      <c r="E16" s="422" t="s">
        <v>1867</v>
      </c>
      <c r="F16" s="422"/>
      <c r="G16" s="422"/>
      <c r="H16" s="425">
        <v>0</v>
      </c>
      <c r="I16" s="426"/>
      <c r="J16" s="424"/>
      <c r="K16" s="422" t="s">
        <v>1862</v>
      </c>
      <c r="L16" s="424" t="s">
        <v>184</v>
      </c>
      <c r="M16" s="422" t="s">
        <v>1854</v>
      </c>
      <c r="N16" s="422" t="s">
        <v>1855</v>
      </c>
    </row>
    <row r="17" spans="1:14" ht="126" x14ac:dyDescent="0.25">
      <c r="A17" s="427">
        <v>3055</v>
      </c>
      <c r="B17" s="428" t="s">
        <v>280</v>
      </c>
      <c r="C17" s="427">
        <v>3030399</v>
      </c>
      <c r="D17" s="427"/>
      <c r="E17" s="427" t="s">
        <v>1867</v>
      </c>
      <c r="F17" s="427">
        <v>1</v>
      </c>
      <c r="G17" s="427" t="s">
        <v>1868</v>
      </c>
      <c r="H17" s="429">
        <v>0</v>
      </c>
      <c r="I17" s="430" t="s">
        <v>1869</v>
      </c>
      <c r="J17" s="427" t="s">
        <v>1852</v>
      </c>
      <c r="K17" s="427" t="s">
        <v>1862</v>
      </c>
      <c r="L17" s="428"/>
      <c r="M17" s="427" t="s">
        <v>1854</v>
      </c>
      <c r="N17" s="427" t="s">
        <v>1855</v>
      </c>
    </row>
    <row r="18" spans="1:14" ht="126" x14ac:dyDescent="0.25">
      <c r="A18" s="422">
        <v>4004</v>
      </c>
      <c r="B18" s="424" t="s">
        <v>280</v>
      </c>
      <c r="C18" s="422">
        <v>4050302</v>
      </c>
      <c r="D18" s="422"/>
      <c r="E18" s="422" t="s">
        <v>1870</v>
      </c>
      <c r="F18" s="422"/>
      <c r="G18" s="422"/>
      <c r="H18" s="425">
        <v>0</v>
      </c>
      <c r="I18" s="426"/>
      <c r="J18" s="424"/>
      <c r="K18" s="422" t="s">
        <v>1862</v>
      </c>
      <c r="L18" s="424" t="s">
        <v>184</v>
      </c>
      <c r="M18" s="422" t="s">
        <v>1854</v>
      </c>
      <c r="N18" s="422" t="s">
        <v>1855</v>
      </c>
    </row>
    <row r="19" spans="1:14" ht="126" x14ac:dyDescent="0.25">
      <c r="A19" s="427">
        <v>4004</v>
      </c>
      <c r="B19" s="428" t="s">
        <v>280</v>
      </c>
      <c r="C19" s="427">
        <v>4050302</v>
      </c>
      <c r="D19" s="427"/>
      <c r="E19" s="427" t="s">
        <v>1870</v>
      </c>
      <c r="F19" s="427">
        <v>1</v>
      </c>
      <c r="G19" s="427" t="s">
        <v>1871</v>
      </c>
      <c r="H19" s="429">
        <v>0</v>
      </c>
      <c r="I19" s="430" t="s">
        <v>1866</v>
      </c>
      <c r="J19" s="427" t="s">
        <v>1852</v>
      </c>
      <c r="K19" s="427" t="s">
        <v>1862</v>
      </c>
      <c r="L19" s="428"/>
      <c r="M19" s="427" t="s">
        <v>1854</v>
      </c>
      <c r="N19" s="427" t="s">
        <v>1855</v>
      </c>
    </row>
    <row r="20" spans="1:14" ht="63" x14ac:dyDescent="0.25">
      <c r="A20" s="422">
        <v>2006</v>
      </c>
      <c r="B20" s="424" t="s">
        <v>280</v>
      </c>
      <c r="C20" s="422">
        <v>2010102</v>
      </c>
      <c r="D20" s="422">
        <v>2010102001</v>
      </c>
      <c r="E20" s="422" t="s">
        <v>1872</v>
      </c>
      <c r="F20" s="422"/>
      <c r="G20" s="422"/>
      <c r="H20" s="425">
        <v>2000</v>
      </c>
      <c r="I20" s="426"/>
      <c r="J20" s="422"/>
      <c r="K20" s="422" t="s">
        <v>1873</v>
      </c>
      <c r="L20" s="424" t="s">
        <v>184</v>
      </c>
      <c r="M20" s="422" t="s">
        <v>1854</v>
      </c>
      <c r="N20" s="422" t="s">
        <v>1855</v>
      </c>
    </row>
    <row r="21" spans="1:14" ht="63" x14ac:dyDescent="0.25">
      <c r="A21" s="427">
        <v>2006</v>
      </c>
      <c r="B21" s="428" t="s">
        <v>280</v>
      </c>
      <c r="C21" s="427">
        <v>2010102</v>
      </c>
      <c r="D21" s="427">
        <v>2010102001</v>
      </c>
      <c r="E21" s="427" t="s">
        <v>1872</v>
      </c>
      <c r="F21" s="427">
        <v>1</v>
      </c>
      <c r="G21" s="427" t="s">
        <v>1874</v>
      </c>
      <c r="H21" s="429">
        <v>2000</v>
      </c>
      <c r="I21" s="430" t="s">
        <v>1875</v>
      </c>
      <c r="J21" s="428" t="s">
        <v>1852</v>
      </c>
      <c r="K21" s="427" t="s">
        <v>1873</v>
      </c>
      <c r="L21" s="428"/>
      <c r="M21" s="427" t="s">
        <v>1854</v>
      </c>
      <c r="N21" s="427" t="s">
        <v>1855</v>
      </c>
    </row>
    <row r="22" spans="1:14" ht="105" x14ac:dyDescent="0.25">
      <c r="A22" s="422">
        <v>2010</v>
      </c>
      <c r="B22" s="424" t="s">
        <v>280</v>
      </c>
      <c r="C22" s="422">
        <v>2010401</v>
      </c>
      <c r="D22" s="422">
        <v>2010401001</v>
      </c>
      <c r="E22" s="422" t="s">
        <v>1876</v>
      </c>
      <c r="F22" s="422"/>
      <c r="G22" s="422"/>
      <c r="H22" s="425">
        <v>5500</v>
      </c>
      <c r="I22" s="426"/>
      <c r="J22" s="422"/>
      <c r="K22" s="422" t="s">
        <v>1873</v>
      </c>
      <c r="L22" s="424" t="s">
        <v>184</v>
      </c>
      <c r="M22" s="422" t="s">
        <v>1854</v>
      </c>
      <c r="N22" s="422" t="s">
        <v>1855</v>
      </c>
    </row>
    <row r="23" spans="1:14" ht="105" x14ac:dyDescent="0.25">
      <c r="A23" s="427">
        <v>2010</v>
      </c>
      <c r="B23" s="428" t="s">
        <v>280</v>
      </c>
      <c r="C23" s="427">
        <v>2010401</v>
      </c>
      <c r="D23" s="427">
        <v>2010401001</v>
      </c>
      <c r="E23" s="427" t="s">
        <v>1876</v>
      </c>
      <c r="F23" s="427">
        <v>1</v>
      </c>
      <c r="G23" s="427" t="s">
        <v>1877</v>
      </c>
      <c r="H23" s="429">
        <v>5500</v>
      </c>
      <c r="I23" s="430" t="s">
        <v>1875</v>
      </c>
      <c r="J23" s="428" t="s">
        <v>1852</v>
      </c>
      <c r="K23" s="427" t="s">
        <v>1873</v>
      </c>
      <c r="L23" s="428"/>
      <c r="M23" s="427" t="s">
        <v>1854</v>
      </c>
      <c r="N23" s="427" t="s">
        <v>1855</v>
      </c>
    </row>
    <row r="24" spans="1:14" ht="63" x14ac:dyDescent="0.25">
      <c r="A24" s="422">
        <v>3009</v>
      </c>
      <c r="B24" s="424" t="s">
        <v>280</v>
      </c>
      <c r="C24" s="422">
        <v>3059999</v>
      </c>
      <c r="D24" s="422">
        <v>3059999999</v>
      </c>
      <c r="E24" s="422" t="s">
        <v>1878</v>
      </c>
      <c r="F24" s="422"/>
      <c r="G24" s="422"/>
      <c r="H24" s="425">
        <v>0</v>
      </c>
      <c r="I24" s="426"/>
      <c r="J24" s="422"/>
      <c r="K24" s="422" t="s">
        <v>1873</v>
      </c>
      <c r="L24" s="424" t="s">
        <v>184</v>
      </c>
      <c r="M24" s="422" t="s">
        <v>1854</v>
      </c>
      <c r="N24" s="422" t="s">
        <v>1855</v>
      </c>
    </row>
    <row r="25" spans="1:14" ht="63" x14ac:dyDescent="0.25">
      <c r="A25" s="427">
        <v>3009</v>
      </c>
      <c r="B25" s="428" t="s">
        <v>280</v>
      </c>
      <c r="C25" s="427">
        <v>3059999</v>
      </c>
      <c r="D25" s="427">
        <v>3059999999</v>
      </c>
      <c r="E25" s="427" t="s">
        <v>1878</v>
      </c>
      <c r="F25" s="427">
        <v>1</v>
      </c>
      <c r="G25" s="427" t="s">
        <v>1856</v>
      </c>
      <c r="H25" s="429">
        <v>0</v>
      </c>
      <c r="I25" s="430" t="s">
        <v>1875</v>
      </c>
      <c r="J25" s="428" t="s">
        <v>1852</v>
      </c>
      <c r="K25" s="427" t="s">
        <v>1873</v>
      </c>
      <c r="L25" s="428"/>
      <c r="M25" s="427" t="s">
        <v>1854</v>
      </c>
      <c r="N25" s="427" t="s">
        <v>1855</v>
      </c>
    </row>
    <row r="26" spans="1:14" ht="63" x14ac:dyDescent="0.25">
      <c r="A26" s="422">
        <v>4006</v>
      </c>
      <c r="B26" s="424" t="s">
        <v>280</v>
      </c>
      <c r="C26" s="422">
        <v>4020102</v>
      </c>
      <c r="D26" s="422">
        <v>4020102001</v>
      </c>
      <c r="E26" s="422" t="s">
        <v>1879</v>
      </c>
      <c r="F26" s="422"/>
      <c r="G26" s="422"/>
      <c r="H26" s="425">
        <v>0</v>
      </c>
      <c r="I26" s="426"/>
      <c r="J26" s="424"/>
      <c r="K26" s="422" t="s">
        <v>1873</v>
      </c>
      <c r="L26" s="424" t="s">
        <v>184</v>
      </c>
      <c r="M26" s="422" t="s">
        <v>1854</v>
      </c>
      <c r="N26" s="422" t="s">
        <v>1855</v>
      </c>
    </row>
    <row r="27" spans="1:14" ht="84" x14ac:dyDescent="0.25">
      <c r="A27" s="427">
        <v>4006</v>
      </c>
      <c r="B27" s="428" t="s">
        <v>280</v>
      </c>
      <c r="C27" s="427">
        <v>4020102</v>
      </c>
      <c r="D27" s="427">
        <v>4020102001</v>
      </c>
      <c r="E27" s="427" t="s">
        <v>1879</v>
      </c>
      <c r="F27" s="427">
        <v>1</v>
      </c>
      <c r="G27" s="427" t="s">
        <v>1880</v>
      </c>
      <c r="H27" s="429">
        <v>0</v>
      </c>
      <c r="I27" s="430" t="s">
        <v>1875</v>
      </c>
      <c r="J27" s="427" t="s">
        <v>1852</v>
      </c>
      <c r="K27" s="427" t="s">
        <v>1873</v>
      </c>
      <c r="L27" s="428"/>
      <c r="M27" s="427" t="s">
        <v>1854</v>
      </c>
      <c r="N27" s="427" t="s">
        <v>1855</v>
      </c>
    </row>
    <row r="28" spans="1:14" ht="126" x14ac:dyDescent="0.25">
      <c r="A28" s="422">
        <v>4007</v>
      </c>
      <c r="B28" s="424" t="s">
        <v>280</v>
      </c>
      <c r="C28" s="422">
        <v>4020401</v>
      </c>
      <c r="D28" s="422"/>
      <c r="E28" s="422" t="s">
        <v>1881</v>
      </c>
      <c r="F28" s="422"/>
      <c r="G28" s="422"/>
      <c r="H28" s="425">
        <v>0</v>
      </c>
      <c r="I28" s="426"/>
      <c r="J28" s="424"/>
      <c r="K28" s="422" t="s">
        <v>1873</v>
      </c>
      <c r="L28" s="424" t="s">
        <v>184</v>
      </c>
      <c r="M28" s="422" t="s">
        <v>1854</v>
      </c>
      <c r="N28" s="422" t="s">
        <v>1855</v>
      </c>
    </row>
    <row r="29" spans="1:14" ht="126" x14ac:dyDescent="0.25">
      <c r="A29" s="427">
        <v>4007</v>
      </c>
      <c r="B29" s="428" t="s">
        <v>280</v>
      </c>
      <c r="C29" s="427">
        <v>4020401</v>
      </c>
      <c r="D29" s="427"/>
      <c r="E29" s="427" t="s">
        <v>1881</v>
      </c>
      <c r="F29" s="427">
        <v>1</v>
      </c>
      <c r="G29" s="427" t="s">
        <v>1882</v>
      </c>
      <c r="H29" s="429">
        <v>0</v>
      </c>
      <c r="I29" s="430" t="s">
        <v>1875</v>
      </c>
      <c r="J29" s="427" t="s">
        <v>1852</v>
      </c>
      <c r="K29" s="427" t="s">
        <v>1873</v>
      </c>
      <c r="L29" s="428"/>
      <c r="M29" s="427" t="s">
        <v>1854</v>
      </c>
      <c r="N29" s="427" t="s">
        <v>1855</v>
      </c>
    </row>
    <row r="30" spans="1:14" ht="42" x14ac:dyDescent="0.25">
      <c r="A30" s="422">
        <v>1</v>
      </c>
      <c r="B30" s="424" t="s">
        <v>280</v>
      </c>
      <c r="C30" s="422" t="s">
        <v>184</v>
      </c>
      <c r="D30" s="422"/>
      <c r="E30" s="422" t="s">
        <v>1883</v>
      </c>
      <c r="F30" s="422"/>
      <c r="G30" s="422"/>
      <c r="H30" s="425">
        <v>172523.32</v>
      </c>
      <c r="I30" s="426"/>
      <c r="J30" s="422"/>
      <c r="K30" s="422" t="s">
        <v>1884</v>
      </c>
      <c r="L30" s="424" t="s">
        <v>184</v>
      </c>
      <c r="M30" s="422" t="s">
        <v>1885</v>
      </c>
      <c r="N30" s="422" t="s">
        <v>1855</v>
      </c>
    </row>
    <row r="31" spans="1:14" ht="63" x14ac:dyDescent="0.25">
      <c r="A31" s="427">
        <v>1</v>
      </c>
      <c r="B31" s="428" t="s">
        <v>280</v>
      </c>
      <c r="C31" s="427" t="s">
        <v>184</v>
      </c>
      <c r="D31" s="427"/>
      <c r="E31" s="427" t="s">
        <v>1883</v>
      </c>
      <c r="F31" s="427">
        <v>1</v>
      </c>
      <c r="G31" s="427" t="s">
        <v>1886</v>
      </c>
      <c r="H31" s="429">
        <v>172523.32</v>
      </c>
      <c r="I31" s="430" t="s">
        <v>1887</v>
      </c>
      <c r="J31" s="428" t="s">
        <v>1852</v>
      </c>
      <c r="K31" s="427" t="s">
        <v>1884</v>
      </c>
      <c r="L31" s="428"/>
      <c r="M31" s="427" t="s">
        <v>1885</v>
      </c>
      <c r="N31" s="427" t="s">
        <v>1855</v>
      </c>
    </row>
    <row r="32" spans="1:14" ht="42" x14ac:dyDescent="0.25">
      <c r="A32" s="422">
        <v>2</v>
      </c>
      <c r="B32" s="424" t="s">
        <v>280</v>
      </c>
      <c r="C32" s="422" t="s">
        <v>184</v>
      </c>
      <c r="D32" s="422"/>
      <c r="E32" s="422" t="s">
        <v>1888</v>
      </c>
      <c r="F32" s="422"/>
      <c r="G32" s="422"/>
      <c r="H32" s="425">
        <f>548259.72+354973.24</f>
        <v>903232.96</v>
      </c>
      <c r="I32" s="426"/>
      <c r="J32" s="422"/>
      <c r="K32" s="422" t="s">
        <v>1884</v>
      </c>
      <c r="L32" s="424" t="s">
        <v>184</v>
      </c>
      <c r="M32" s="422" t="s">
        <v>1885</v>
      </c>
      <c r="N32" s="422" t="s">
        <v>1855</v>
      </c>
    </row>
    <row r="33" spans="1:14" ht="42" x14ac:dyDescent="0.25">
      <c r="A33" s="427">
        <v>2</v>
      </c>
      <c r="B33" s="428" t="s">
        <v>280</v>
      </c>
      <c r="C33" s="427" t="s">
        <v>184</v>
      </c>
      <c r="D33" s="427"/>
      <c r="E33" s="427" t="s">
        <v>1888</v>
      </c>
      <c r="F33" s="427">
        <v>1</v>
      </c>
      <c r="G33" s="427" t="s">
        <v>1889</v>
      </c>
      <c r="H33" s="429">
        <f>548259.72+354973.24</f>
        <v>903232.96</v>
      </c>
      <c r="I33" s="430" t="s">
        <v>1887</v>
      </c>
      <c r="J33" s="428" t="s">
        <v>1852</v>
      </c>
      <c r="K33" s="427" t="s">
        <v>1884</v>
      </c>
      <c r="L33" s="428"/>
      <c r="M33" s="427" t="s">
        <v>1885</v>
      </c>
      <c r="N33" s="427" t="s">
        <v>1855</v>
      </c>
    </row>
    <row r="34" spans="1:14" ht="42" x14ac:dyDescent="0.25">
      <c r="A34" s="422">
        <v>3</v>
      </c>
      <c r="B34" s="424" t="s">
        <v>280</v>
      </c>
      <c r="C34" s="422" t="s">
        <v>184</v>
      </c>
      <c r="D34" s="422"/>
      <c r="E34" s="422" t="s">
        <v>1890</v>
      </c>
      <c r="F34" s="422"/>
      <c r="G34" s="422"/>
      <c r="H34" s="425">
        <v>0</v>
      </c>
      <c r="I34" s="426"/>
      <c r="J34" s="422"/>
      <c r="K34" s="422" t="s">
        <v>1884</v>
      </c>
      <c r="L34" s="424" t="s">
        <v>184</v>
      </c>
      <c r="M34" s="422" t="s">
        <v>1885</v>
      </c>
      <c r="N34" s="422" t="s">
        <v>1855</v>
      </c>
    </row>
    <row r="35" spans="1:14" ht="63" x14ac:dyDescent="0.25">
      <c r="A35" s="427">
        <v>3</v>
      </c>
      <c r="B35" s="428" t="s">
        <v>280</v>
      </c>
      <c r="C35" s="427" t="s">
        <v>184</v>
      </c>
      <c r="D35" s="427"/>
      <c r="E35" s="427" t="s">
        <v>1890</v>
      </c>
      <c r="F35" s="427">
        <v>1</v>
      </c>
      <c r="G35" s="427" t="s">
        <v>1891</v>
      </c>
      <c r="H35" s="429">
        <v>0</v>
      </c>
      <c r="I35" s="430" t="s">
        <v>1887</v>
      </c>
      <c r="J35" s="428" t="s">
        <v>1892</v>
      </c>
      <c r="K35" s="427" t="s">
        <v>1884</v>
      </c>
      <c r="L35" s="428"/>
      <c r="M35" s="427" t="s">
        <v>1885</v>
      </c>
      <c r="N35" s="427" t="s">
        <v>1855</v>
      </c>
    </row>
    <row r="36" spans="1:14" ht="42" x14ac:dyDescent="0.25">
      <c r="A36" s="422">
        <v>3</v>
      </c>
      <c r="B36" s="424" t="s">
        <v>279</v>
      </c>
      <c r="C36" s="422" t="s">
        <v>184</v>
      </c>
      <c r="D36" s="422"/>
      <c r="E36" s="422" t="s">
        <v>1890</v>
      </c>
      <c r="F36" s="422"/>
      <c r="G36" s="422"/>
      <c r="H36" s="425">
        <v>0</v>
      </c>
      <c r="I36" s="426"/>
      <c r="J36" s="422"/>
      <c r="K36" s="422" t="s">
        <v>1884</v>
      </c>
      <c r="L36" s="424" t="s">
        <v>184</v>
      </c>
      <c r="M36" s="422" t="s">
        <v>1885</v>
      </c>
      <c r="N36" s="422" t="s">
        <v>1855</v>
      </c>
    </row>
    <row r="37" spans="1:14" ht="63" x14ac:dyDescent="0.25">
      <c r="A37" s="427">
        <v>3</v>
      </c>
      <c r="B37" s="428" t="s">
        <v>279</v>
      </c>
      <c r="C37" s="427" t="s">
        <v>184</v>
      </c>
      <c r="D37" s="427"/>
      <c r="E37" s="427" t="s">
        <v>1890</v>
      </c>
      <c r="F37" s="427">
        <v>1</v>
      </c>
      <c r="G37" s="427" t="s">
        <v>1891</v>
      </c>
      <c r="H37" s="429">
        <v>0</v>
      </c>
      <c r="I37" s="430" t="s">
        <v>1887</v>
      </c>
      <c r="J37" s="428" t="s">
        <v>1893</v>
      </c>
      <c r="K37" s="427" t="s">
        <v>1884</v>
      </c>
      <c r="L37" s="428"/>
      <c r="M37" s="427" t="s">
        <v>1885</v>
      </c>
      <c r="N37" s="427" t="s">
        <v>1855</v>
      </c>
    </row>
    <row r="38" spans="1:14" ht="42" x14ac:dyDescent="0.25">
      <c r="A38" s="422">
        <v>4</v>
      </c>
      <c r="B38" s="424" t="s">
        <v>280</v>
      </c>
      <c r="C38" s="422" t="s">
        <v>184</v>
      </c>
      <c r="D38" s="422"/>
      <c r="E38" s="422" t="s">
        <v>1894</v>
      </c>
      <c r="F38" s="422"/>
      <c r="G38" s="422"/>
      <c r="H38" s="425">
        <v>0</v>
      </c>
      <c r="I38" s="426"/>
      <c r="J38" s="422"/>
      <c r="K38" s="422" t="s">
        <v>1884</v>
      </c>
      <c r="L38" s="424" t="s">
        <v>184</v>
      </c>
      <c r="M38" s="422" t="s">
        <v>1885</v>
      </c>
      <c r="N38" s="422" t="s">
        <v>1855</v>
      </c>
    </row>
    <row r="39" spans="1:14" ht="42" x14ac:dyDescent="0.25">
      <c r="A39" s="427">
        <v>4</v>
      </c>
      <c r="B39" s="428" t="s">
        <v>280</v>
      </c>
      <c r="C39" s="427" t="s">
        <v>184</v>
      </c>
      <c r="D39" s="427"/>
      <c r="E39" s="427" t="s">
        <v>1894</v>
      </c>
      <c r="F39" s="427">
        <v>1</v>
      </c>
      <c r="G39" s="427" t="s">
        <v>1895</v>
      </c>
      <c r="H39" s="429">
        <v>0</v>
      </c>
      <c r="I39" s="430" t="s">
        <v>1887</v>
      </c>
      <c r="J39" s="428" t="s">
        <v>1848</v>
      </c>
      <c r="K39" s="427" t="s">
        <v>1884</v>
      </c>
      <c r="L39" s="428"/>
      <c r="M39" s="427" t="s">
        <v>1885</v>
      </c>
      <c r="N39" s="427" t="s">
        <v>1855</v>
      </c>
    </row>
    <row r="40" spans="1:14" ht="63" x14ac:dyDescent="0.25">
      <c r="A40" s="422">
        <v>7</v>
      </c>
      <c r="B40" s="424" t="s">
        <v>280</v>
      </c>
      <c r="C40" s="422" t="s">
        <v>184</v>
      </c>
      <c r="D40" s="422"/>
      <c r="E40" s="422" t="s">
        <v>1896</v>
      </c>
      <c r="F40" s="422"/>
      <c r="G40" s="422"/>
      <c r="H40" s="425">
        <v>0</v>
      </c>
      <c r="I40" s="426"/>
      <c r="J40" s="424"/>
      <c r="K40" s="422" t="s">
        <v>1884</v>
      </c>
      <c r="L40" s="424" t="s">
        <v>184</v>
      </c>
      <c r="M40" s="422" t="s">
        <v>1885</v>
      </c>
      <c r="N40" s="422" t="s">
        <v>1855</v>
      </c>
    </row>
    <row r="41" spans="1:14" ht="63" x14ac:dyDescent="0.25">
      <c r="A41" s="427">
        <v>7</v>
      </c>
      <c r="B41" s="428" t="s">
        <v>280</v>
      </c>
      <c r="C41" s="427" t="s">
        <v>184</v>
      </c>
      <c r="D41" s="427"/>
      <c r="E41" s="427" t="s">
        <v>1896</v>
      </c>
      <c r="F41" s="427">
        <v>1</v>
      </c>
      <c r="G41" s="427" t="s">
        <v>1897</v>
      </c>
      <c r="H41" s="429">
        <v>0</v>
      </c>
      <c r="I41" s="430" t="s">
        <v>1887</v>
      </c>
      <c r="J41" s="427" t="s">
        <v>1852</v>
      </c>
      <c r="K41" s="427" t="s">
        <v>1884</v>
      </c>
      <c r="L41" s="428"/>
      <c r="M41" s="427" t="s">
        <v>1885</v>
      </c>
      <c r="N41" s="427" t="s">
        <v>1855</v>
      </c>
    </row>
    <row r="42" spans="1:14" ht="63" x14ac:dyDescent="0.25">
      <c r="A42" s="422">
        <v>7</v>
      </c>
      <c r="B42" s="424" t="s">
        <v>279</v>
      </c>
      <c r="C42" s="422" t="s">
        <v>184</v>
      </c>
      <c r="D42" s="422"/>
      <c r="E42" s="422" t="s">
        <v>1896</v>
      </c>
      <c r="F42" s="422"/>
      <c r="G42" s="422"/>
      <c r="H42" s="425">
        <v>0</v>
      </c>
      <c r="I42" s="426"/>
      <c r="J42" s="424"/>
      <c r="K42" s="422" t="s">
        <v>1884</v>
      </c>
      <c r="L42" s="424" t="s">
        <v>184</v>
      </c>
      <c r="M42" s="422" t="s">
        <v>1885</v>
      </c>
      <c r="N42" s="422" t="s">
        <v>1855</v>
      </c>
    </row>
    <row r="43" spans="1:14" ht="63" x14ac:dyDescent="0.25">
      <c r="A43" s="427">
        <v>7</v>
      </c>
      <c r="B43" s="428" t="s">
        <v>279</v>
      </c>
      <c r="C43" s="427" t="s">
        <v>184</v>
      </c>
      <c r="D43" s="427"/>
      <c r="E43" s="427" t="s">
        <v>1896</v>
      </c>
      <c r="F43" s="427">
        <v>1</v>
      </c>
      <c r="G43" s="427" t="s">
        <v>1898</v>
      </c>
      <c r="H43" s="429">
        <v>0</v>
      </c>
      <c r="I43" s="430" t="s">
        <v>1887</v>
      </c>
      <c r="J43" s="427" t="s">
        <v>1893</v>
      </c>
      <c r="K43" s="427" t="s">
        <v>1884</v>
      </c>
      <c r="L43" s="428"/>
      <c r="M43" s="427" t="s">
        <v>1885</v>
      </c>
      <c r="N43" s="427" t="s">
        <v>1855</v>
      </c>
    </row>
    <row r="44" spans="1:14" ht="63" x14ac:dyDescent="0.25">
      <c r="A44" s="422">
        <v>8</v>
      </c>
      <c r="B44" s="424" t="s">
        <v>280</v>
      </c>
      <c r="C44" s="422" t="s">
        <v>184</v>
      </c>
      <c r="D44" s="422"/>
      <c r="E44" s="422" t="s">
        <v>1899</v>
      </c>
      <c r="F44" s="422"/>
      <c r="G44" s="422"/>
      <c r="H44" s="425">
        <v>15000</v>
      </c>
      <c r="I44" s="426"/>
      <c r="J44" s="424"/>
      <c r="K44" s="422" t="s">
        <v>1884</v>
      </c>
      <c r="L44" s="424" t="s">
        <v>184</v>
      </c>
      <c r="M44" s="422" t="s">
        <v>1885</v>
      </c>
      <c r="N44" s="422" t="s">
        <v>1855</v>
      </c>
    </row>
    <row r="45" spans="1:14" ht="84" x14ac:dyDescent="0.25">
      <c r="A45" s="427">
        <v>8</v>
      </c>
      <c r="B45" s="428" t="s">
        <v>280</v>
      </c>
      <c r="C45" s="427" t="s">
        <v>184</v>
      </c>
      <c r="D45" s="427"/>
      <c r="E45" s="427" t="s">
        <v>1899</v>
      </c>
      <c r="F45" s="427">
        <v>1</v>
      </c>
      <c r="G45" s="427" t="s">
        <v>1900</v>
      </c>
      <c r="H45" s="429">
        <v>15000</v>
      </c>
      <c r="I45" s="430" t="s">
        <v>1887</v>
      </c>
      <c r="J45" s="427" t="s">
        <v>1852</v>
      </c>
      <c r="K45" s="427" t="s">
        <v>1884</v>
      </c>
      <c r="L45" s="428"/>
      <c r="M45" s="427" t="s">
        <v>1885</v>
      </c>
      <c r="N45" s="427" t="s">
        <v>1855</v>
      </c>
    </row>
    <row r="46" spans="1:14" ht="63" x14ac:dyDescent="0.25">
      <c r="A46" s="422">
        <v>9</v>
      </c>
      <c r="B46" s="424" t="s">
        <v>280</v>
      </c>
      <c r="C46" s="422" t="s">
        <v>184</v>
      </c>
      <c r="D46" s="422"/>
      <c r="E46" s="422" t="s">
        <v>1901</v>
      </c>
      <c r="F46" s="422"/>
      <c r="G46" s="422"/>
      <c r="H46" s="425">
        <v>0</v>
      </c>
      <c r="I46" s="426"/>
      <c r="J46" s="424"/>
      <c r="K46" s="422" t="s">
        <v>1884</v>
      </c>
      <c r="L46" s="424" t="s">
        <v>184</v>
      </c>
      <c r="M46" s="422" t="s">
        <v>1885</v>
      </c>
      <c r="N46" s="422" t="s">
        <v>1855</v>
      </c>
    </row>
    <row r="47" spans="1:14" ht="84" x14ac:dyDescent="0.25">
      <c r="A47" s="427">
        <v>9</v>
      </c>
      <c r="B47" s="428" t="s">
        <v>280</v>
      </c>
      <c r="C47" s="427" t="s">
        <v>184</v>
      </c>
      <c r="D47" s="427"/>
      <c r="E47" s="427" t="s">
        <v>1901</v>
      </c>
      <c r="F47" s="427">
        <v>1</v>
      </c>
      <c r="G47" s="427" t="s">
        <v>1902</v>
      </c>
      <c r="H47" s="429">
        <v>0</v>
      </c>
      <c r="I47" s="430" t="s">
        <v>1887</v>
      </c>
      <c r="J47" s="427" t="s">
        <v>1852</v>
      </c>
      <c r="K47" s="427" t="s">
        <v>1884</v>
      </c>
      <c r="L47" s="428"/>
      <c r="M47" s="427" t="s">
        <v>1885</v>
      </c>
      <c r="N47" s="427" t="s">
        <v>1855</v>
      </c>
    </row>
    <row r="48" spans="1:14" ht="189" x14ac:dyDescent="0.25">
      <c r="A48" s="422">
        <v>11</v>
      </c>
      <c r="B48" s="424" t="s">
        <v>279</v>
      </c>
      <c r="C48" s="422" t="s">
        <v>184</v>
      </c>
      <c r="D48" s="422"/>
      <c r="E48" s="422" t="s">
        <v>1903</v>
      </c>
      <c r="F48" s="422"/>
      <c r="G48" s="422"/>
      <c r="H48" s="425">
        <v>850000</v>
      </c>
      <c r="I48" s="426"/>
      <c r="J48" s="424"/>
      <c r="K48" s="422" t="s">
        <v>1884</v>
      </c>
      <c r="L48" s="424" t="s">
        <v>184</v>
      </c>
      <c r="M48" s="422" t="s">
        <v>1885</v>
      </c>
      <c r="N48" s="422" t="s">
        <v>1855</v>
      </c>
    </row>
    <row r="49" spans="1:14" ht="189" x14ac:dyDescent="0.25">
      <c r="A49" s="427">
        <v>11</v>
      </c>
      <c r="B49" s="428" t="s">
        <v>279</v>
      </c>
      <c r="C49" s="427" t="s">
        <v>184</v>
      </c>
      <c r="D49" s="427"/>
      <c r="E49" s="427" t="s">
        <v>1903</v>
      </c>
      <c r="F49" s="427">
        <v>1</v>
      </c>
      <c r="G49" s="427" t="s">
        <v>1904</v>
      </c>
      <c r="H49" s="429">
        <v>850000</v>
      </c>
      <c r="I49" s="430" t="s">
        <v>1887</v>
      </c>
      <c r="J49" s="427" t="s">
        <v>1848</v>
      </c>
      <c r="K49" s="427" t="s">
        <v>1884</v>
      </c>
      <c r="L49" s="428"/>
      <c r="M49" s="427" t="s">
        <v>1885</v>
      </c>
      <c r="N49" s="427" t="s">
        <v>1855</v>
      </c>
    </row>
    <row r="50" spans="1:14" ht="168" x14ac:dyDescent="0.25">
      <c r="A50" s="422">
        <v>12</v>
      </c>
      <c r="B50" s="424" t="s">
        <v>279</v>
      </c>
      <c r="C50" s="422" t="s">
        <v>184</v>
      </c>
      <c r="D50" s="422"/>
      <c r="E50" s="422" t="s">
        <v>1905</v>
      </c>
      <c r="F50" s="422"/>
      <c r="G50" s="422"/>
      <c r="H50" s="425">
        <v>652717.73</v>
      </c>
      <c r="I50" s="426"/>
      <c r="J50" s="424"/>
      <c r="K50" s="422" t="s">
        <v>1884</v>
      </c>
      <c r="L50" s="424" t="s">
        <v>184</v>
      </c>
      <c r="M50" s="422" t="s">
        <v>1885</v>
      </c>
      <c r="N50" s="422" t="s">
        <v>1855</v>
      </c>
    </row>
    <row r="51" spans="1:14" ht="189" x14ac:dyDescent="0.25">
      <c r="A51" s="427">
        <v>12</v>
      </c>
      <c r="B51" s="428" t="s">
        <v>279</v>
      </c>
      <c r="C51" s="427" t="s">
        <v>184</v>
      </c>
      <c r="D51" s="427"/>
      <c r="E51" s="427" t="s">
        <v>1905</v>
      </c>
      <c r="F51" s="427">
        <v>1</v>
      </c>
      <c r="G51" s="427" t="s">
        <v>1906</v>
      </c>
      <c r="H51" s="429">
        <v>652717.73</v>
      </c>
      <c r="I51" s="430" t="s">
        <v>1887</v>
      </c>
      <c r="J51" s="427" t="s">
        <v>1848</v>
      </c>
      <c r="K51" s="427" t="s">
        <v>1884</v>
      </c>
      <c r="L51" s="428"/>
      <c r="M51" s="427" t="s">
        <v>1885</v>
      </c>
      <c r="N51" s="427" t="s">
        <v>1855</v>
      </c>
    </row>
    <row r="52" spans="1:14" ht="84" x14ac:dyDescent="0.25">
      <c r="A52" s="422">
        <v>13</v>
      </c>
      <c r="B52" s="424" t="s">
        <v>279</v>
      </c>
      <c r="C52" s="422" t="s">
        <v>184</v>
      </c>
      <c r="D52" s="422"/>
      <c r="E52" s="422" t="s">
        <v>1907</v>
      </c>
      <c r="F52" s="422"/>
      <c r="G52" s="422"/>
      <c r="H52" s="425">
        <v>3162456.4</v>
      </c>
      <c r="I52" s="426"/>
      <c r="J52" s="424"/>
      <c r="K52" s="422" t="s">
        <v>1884</v>
      </c>
      <c r="L52" s="424" t="s">
        <v>184</v>
      </c>
      <c r="M52" s="422" t="s">
        <v>1885</v>
      </c>
      <c r="N52" s="422" t="s">
        <v>1855</v>
      </c>
    </row>
    <row r="53" spans="1:14" ht="84" x14ac:dyDescent="0.25">
      <c r="A53" s="427">
        <v>13</v>
      </c>
      <c r="B53" s="428" t="s">
        <v>279</v>
      </c>
      <c r="C53" s="427" t="s">
        <v>184</v>
      </c>
      <c r="D53" s="427"/>
      <c r="E53" s="427" t="s">
        <v>1907</v>
      </c>
      <c r="F53" s="427">
        <v>1</v>
      </c>
      <c r="G53" s="427" t="s">
        <v>1908</v>
      </c>
      <c r="H53" s="429">
        <v>3162456.4</v>
      </c>
      <c r="I53" s="430" t="s">
        <v>1887</v>
      </c>
      <c r="J53" s="427" t="s">
        <v>1848</v>
      </c>
      <c r="K53" s="427" t="s">
        <v>1884</v>
      </c>
      <c r="L53" s="428"/>
      <c r="M53" s="427" t="s">
        <v>1885</v>
      </c>
      <c r="N53" s="427" t="s">
        <v>1855</v>
      </c>
    </row>
    <row r="54" spans="1:14" ht="105" x14ac:dyDescent="0.25">
      <c r="A54" s="422">
        <v>14</v>
      </c>
      <c r="B54" s="424" t="s">
        <v>279</v>
      </c>
      <c r="C54" s="422" t="s">
        <v>184</v>
      </c>
      <c r="D54" s="422"/>
      <c r="E54" s="422" t="s">
        <v>1909</v>
      </c>
      <c r="F54" s="422"/>
      <c r="G54" s="422"/>
      <c r="H54" s="425">
        <v>273088.7</v>
      </c>
      <c r="I54" s="426"/>
      <c r="J54" s="424"/>
      <c r="K54" s="422" t="s">
        <v>1884</v>
      </c>
      <c r="L54" s="424" t="s">
        <v>184</v>
      </c>
      <c r="M54" s="422" t="s">
        <v>1885</v>
      </c>
      <c r="N54" s="422" t="s">
        <v>1855</v>
      </c>
    </row>
    <row r="55" spans="1:14" ht="126" x14ac:dyDescent="0.25">
      <c r="A55" s="427">
        <v>14</v>
      </c>
      <c r="B55" s="428" t="s">
        <v>279</v>
      </c>
      <c r="C55" s="427" t="s">
        <v>184</v>
      </c>
      <c r="D55" s="427"/>
      <c r="E55" s="427" t="s">
        <v>1909</v>
      </c>
      <c r="F55" s="427">
        <v>1</v>
      </c>
      <c r="G55" s="427" t="s">
        <v>1910</v>
      </c>
      <c r="H55" s="429">
        <v>273088.7</v>
      </c>
      <c r="I55" s="430" t="s">
        <v>1887</v>
      </c>
      <c r="J55" s="427" t="s">
        <v>1848</v>
      </c>
      <c r="K55" s="427" t="s">
        <v>1884</v>
      </c>
      <c r="L55" s="428"/>
      <c r="M55" s="427" t="s">
        <v>1885</v>
      </c>
      <c r="N55" s="427" t="s">
        <v>1855</v>
      </c>
    </row>
    <row r="56" spans="1:14" ht="126" x14ac:dyDescent="0.25">
      <c r="A56" s="422">
        <v>15</v>
      </c>
      <c r="B56" s="424" t="s">
        <v>279</v>
      </c>
      <c r="C56" s="422" t="s">
        <v>184</v>
      </c>
      <c r="D56" s="422"/>
      <c r="E56" s="422" t="s">
        <v>1911</v>
      </c>
      <c r="F56" s="422"/>
      <c r="G56" s="422"/>
      <c r="H56" s="425">
        <v>23959.69</v>
      </c>
      <c r="I56" s="426"/>
      <c r="J56" s="424"/>
      <c r="K56" s="422" t="s">
        <v>1884</v>
      </c>
      <c r="L56" s="424" t="s">
        <v>184</v>
      </c>
      <c r="M56" s="422" t="s">
        <v>1885</v>
      </c>
      <c r="N56" s="422" t="s">
        <v>1855</v>
      </c>
    </row>
    <row r="57" spans="1:14" ht="147" x14ac:dyDescent="0.25">
      <c r="A57" s="427">
        <v>15</v>
      </c>
      <c r="B57" s="428" t="s">
        <v>279</v>
      </c>
      <c r="C57" s="427" t="s">
        <v>184</v>
      </c>
      <c r="D57" s="427"/>
      <c r="E57" s="427" t="s">
        <v>1911</v>
      </c>
      <c r="F57" s="427">
        <v>1</v>
      </c>
      <c r="G57" s="427" t="s">
        <v>1912</v>
      </c>
      <c r="H57" s="429">
        <v>23959.69</v>
      </c>
      <c r="I57" s="430" t="s">
        <v>1887</v>
      </c>
      <c r="J57" s="427" t="s">
        <v>1848</v>
      </c>
      <c r="K57" s="427" t="s">
        <v>1884</v>
      </c>
      <c r="L57" s="428"/>
      <c r="M57" s="427" t="s">
        <v>1885</v>
      </c>
      <c r="N57" s="427" t="s">
        <v>1855</v>
      </c>
    </row>
    <row r="58" spans="1:14" ht="105" x14ac:dyDescent="0.25">
      <c r="A58" s="422">
        <v>16</v>
      </c>
      <c r="B58" s="424" t="s">
        <v>279</v>
      </c>
      <c r="C58" s="422" t="s">
        <v>184</v>
      </c>
      <c r="D58" s="422"/>
      <c r="E58" s="422" t="s">
        <v>1913</v>
      </c>
      <c r="F58" s="422"/>
      <c r="G58" s="422"/>
      <c r="H58" s="425">
        <v>16920</v>
      </c>
      <c r="I58" s="426"/>
      <c r="J58" s="424"/>
      <c r="K58" s="422" t="s">
        <v>1884</v>
      </c>
      <c r="L58" s="424" t="s">
        <v>184</v>
      </c>
      <c r="M58" s="422" t="s">
        <v>1885</v>
      </c>
      <c r="N58" s="422" t="s">
        <v>1855</v>
      </c>
    </row>
    <row r="59" spans="1:14" ht="105" x14ac:dyDescent="0.25">
      <c r="A59" s="427">
        <v>16</v>
      </c>
      <c r="B59" s="428" t="s">
        <v>279</v>
      </c>
      <c r="C59" s="427" t="s">
        <v>184</v>
      </c>
      <c r="D59" s="427"/>
      <c r="E59" s="427" t="s">
        <v>1913</v>
      </c>
      <c r="F59" s="427">
        <v>1</v>
      </c>
      <c r="G59" s="427" t="s">
        <v>1914</v>
      </c>
      <c r="H59" s="429">
        <v>16920</v>
      </c>
      <c r="I59" s="430" t="s">
        <v>1887</v>
      </c>
      <c r="J59" s="427" t="s">
        <v>1848</v>
      </c>
      <c r="K59" s="427" t="s">
        <v>1884</v>
      </c>
      <c r="L59" s="428"/>
      <c r="M59" s="427" t="s">
        <v>1885</v>
      </c>
      <c r="N59" s="427" t="s">
        <v>1855</v>
      </c>
    </row>
    <row r="60" spans="1:14" ht="105" x14ac:dyDescent="0.25">
      <c r="A60" s="422">
        <v>17</v>
      </c>
      <c r="B60" s="424" t="s">
        <v>279</v>
      </c>
      <c r="C60" s="422" t="s">
        <v>184</v>
      </c>
      <c r="D60" s="422"/>
      <c r="E60" s="422" t="s">
        <v>1915</v>
      </c>
      <c r="F60" s="422"/>
      <c r="G60" s="422"/>
      <c r="H60" s="425">
        <v>0</v>
      </c>
      <c r="I60" s="426"/>
      <c r="J60" s="424"/>
      <c r="K60" s="422" t="s">
        <v>1884</v>
      </c>
      <c r="L60" s="424" t="s">
        <v>184</v>
      </c>
      <c r="M60" s="422" t="s">
        <v>1885</v>
      </c>
      <c r="N60" s="422" t="s">
        <v>1855</v>
      </c>
    </row>
    <row r="61" spans="1:14" ht="168" x14ac:dyDescent="0.25">
      <c r="A61" s="427">
        <v>17</v>
      </c>
      <c r="B61" s="428" t="s">
        <v>279</v>
      </c>
      <c r="C61" s="427" t="s">
        <v>184</v>
      </c>
      <c r="D61" s="427"/>
      <c r="E61" s="427" t="s">
        <v>1915</v>
      </c>
      <c r="F61" s="427">
        <v>1</v>
      </c>
      <c r="G61" s="427" t="s">
        <v>1916</v>
      </c>
      <c r="H61" s="429">
        <v>0</v>
      </c>
      <c r="I61" s="430" t="s">
        <v>1887</v>
      </c>
      <c r="J61" s="427" t="s">
        <v>1848</v>
      </c>
      <c r="K61" s="427" t="s">
        <v>1884</v>
      </c>
      <c r="L61" s="428"/>
      <c r="M61" s="427" t="s">
        <v>1885</v>
      </c>
      <c r="N61" s="427" t="s">
        <v>1855</v>
      </c>
    </row>
    <row r="62" spans="1:14" ht="84" x14ac:dyDescent="0.25">
      <c r="A62" s="422">
        <v>18</v>
      </c>
      <c r="B62" s="424" t="s">
        <v>279</v>
      </c>
      <c r="C62" s="422" t="s">
        <v>184</v>
      </c>
      <c r="D62" s="422"/>
      <c r="E62" s="422" t="s">
        <v>1917</v>
      </c>
      <c r="F62" s="422"/>
      <c r="G62" s="422"/>
      <c r="H62" s="425">
        <v>0</v>
      </c>
      <c r="I62" s="426"/>
      <c r="J62" s="424"/>
      <c r="K62" s="422" t="s">
        <v>1884</v>
      </c>
      <c r="L62" s="424"/>
      <c r="M62" s="422" t="s">
        <v>1885</v>
      </c>
      <c r="N62" s="422" t="s">
        <v>1855</v>
      </c>
    </row>
    <row r="63" spans="1:14" ht="105" x14ac:dyDescent="0.25">
      <c r="A63" s="427">
        <v>18</v>
      </c>
      <c r="B63" s="428" t="s">
        <v>279</v>
      </c>
      <c r="C63" s="427" t="s">
        <v>184</v>
      </c>
      <c r="D63" s="427"/>
      <c r="E63" s="427" t="s">
        <v>1917</v>
      </c>
      <c r="F63" s="427">
        <v>1</v>
      </c>
      <c r="G63" s="427" t="s">
        <v>1918</v>
      </c>
      <c r="H63" s="429">
        <v>0</v>
      </c>
      <c r="I63" s="430" t="s">
        <v>1887</v>
      </c>
      <c r="J63" s="427" t="s">
        <v>1848</v>
      </c>
      <c r="K63" s="427" t="s">
        <v>1884</v>
      </c>
      <c r="L63" s="428"/>
      <c r="M63" s="427" t="s">
        <v>1885</v>
      </c>
      <c r="N63" s="427" t="s">
        <v>1855</v>
      </c>
    </row>
    <row r="64" spans="1:14" ht="105" x14ac:dyDescent="0.25">
      <c r="A64" s="422">
        <v>19</v>
      </c>
      <c r="B64" s="424" t="s">
        <v>279</v>
      </c>
      <c r="C64" s="422" t="s">
        <v>184</v>
      </c>
      <c r="D64" s="422"/>
      <c r="E64" s="422" t="s">
        <v>1919</v>
      </c>
      <c r="F64" s="422"/>
      <c r="G64" s="422"/>
      <c r="H64" s="425">
        <v>0</v>
      </c>
      <c r="I64" s="426"/>
      <c r="J64" s="424"/>
      <c r="K64" s="422" t="s">
        <v>1884</v>
      </c>
      <c r="L64" s="424"/>
      <c r="M64" s="422" t="s">
        <v>1885</v>
      </c>
      <c r="N64" s="422" t="s">
        <v>1855</v>
      </c>
    </row>
    <row r="65" spans="1:14" ht="147" x14ac:dyDescent="0.25">
      <c r="A65" s="427">
        <v>19</v>
      </c>
      <c r="B65" s="428" t="s">
        <v>279</v>
      </c>
      <c r="C65" s="427" t="s">
        <v>184</v>
      </c>
      <c r="D65" s="427"/>
      <c r="E65" s="427" t="s">
        <v>1919</v>
      </c>
      <c r="F65" s="427">
        <v>1</v>
      </c>
      <c r="G65" s="427" t="s">
        <v>1920</v>
      </c>
      <c r="H65" s="429">
        <v>0</v>
      </c>
      <c r="I65" s="430" t="s">
        <v>1887</v>
      </c>
      <c r="J65" s="427" t="s">
        <v>1848</v>
      </c>
      <c r="K65" s="427" t="s">
        <v>1884</v>
      </c>
      <c r="L65" s="428"/>
      <c r="M65" s="427" t="s">
        <v>1885</v>
      </c>
      <c r="N65" s="427" t="s">
        <v>1855</v>
      </c>
    </row>
    <row r="66" spans="1:14" ht="42" x14ac:dyDescent="0.25">
      <c r="A66" s="422">
        <v>2005</v>
      </c>
      <c r="B66" s="424" t="s">
        <v>280</v>
      </c>
      <c r="C66" s="422">
        <v>2010104</v>
      </c>
      <c r="D66" s="422">
        <v>2010104001</v>
      </c>
      <c r="E66" s="422" t="s">
        <v>1921</v>
      </c>
      <c r="F66" s="422"/>
      <c r="G66" s="422"/>
      <c r="H66" s="425">
        <v>22300114</v>
      </c>
      <c r="I66" s="426"/>
      <c r="J66" s="424"/>
      <c r="K66" s="422" t="s">
        <v>1884</v>
      </c>
      <c r="L66" s="424" t="s">
        <v>1843</v>
      </c>
      <c r="M66" s="422" t="s">
        <v>1844</v>
      </c>
      <c r="N66" s="422" t="s">
        <v>1845</v>
      </c>
    </row>
    <row r="67" spans="1:14" ht="42" x14ac:dyDescent="0.25">
      <c r="A67" s="427">
        <v>2005</v>
      </c>
      <c r="B67" s="428" t="s">
        <v>280</v>
      </c>
      <c r="C67" s="427">
        <v>2010104</v>
      </c>
      <c r="D67" s="427">
        <v>2010104001</v>
      </c>
      <c r="E67" s="427" t="s">
        <v>1921</v>
      </c>
      <c r="F67" s="427">
        <v>1</v>
      </c>
      <c r="G67" s="427" t="s">
        <v>1922</v>
      </c>
      <c r="H67" s="429">
        <v>22300114</v>
      </c>
      <c r="I67" s="430" t="s">
        <v>1923</v>
      </c>
      <c r="J67" s="428" t="s">
        <v>1924</v>
      </c>
      <c r="K67" s="427" t="s">
        <v>1884</v>
      </c>
      <c r="L67" s="428"/>
      <c r="M67" s="427" t="s">
        <v>1925</v>
      </c>
      <c r="N67" s="427" t="s">
        <v>1845</v>
      </c>
    </row>
    <row r="68" spans="1:14" ht="63" x14ac:dyDescent="0.25">
      <c r="A68" s="422">
        <v>3006</v>
      </c>
      <c r="B68" s="424" t="s">
        <v>280</v>
      </c>
      <c r="C68" s="422">
        <v>3030304</v>
      </c>
      <c r="D68" s="422">
        <v>3030304001</v>
      </c>
      <c r="E68" s="422" t="s">
        <v>1926</v>
      </c>
      <c r="F68" s="422"/>
      <c r="G68" s="422"/>
      <c r="H68" s="425">
        <v>33379.68</v>
      </c>
      <c r="I68" s="426"/>
      <c r="J68" s="422"/>
      <c r="K68" s="422" t="s">
        <v>1884</v>
      </c>
      <c r="L68" s="424" t="s">
        <v>184</v>
      </c>
      <c r="M68" s="422" t="s">
        <v>1854</v>
      </c>
      <c r="N68" s="422" t="s">
        <v>1855</v>
      </c>
    </row>
    <row r="69" spans="1:14" ht="63" x14ac:dyDescent="0.25">
      <c r="A69" s="427">
        <v>3006</v>
      </c>
      <c r="B69" s="428" t="s">
        <v>280</v>
      </c>
      <c r="C69" s="427">
        <v>3030304</v>
      </c>
      <c r="D69" s="427">
        <v>3030304001</v>
      </c>
      <c r="E69" s="427" t="s">
        <v>1926</v>
      </c>
      <c r="F69" s="427">
        <v>1</v>
      </c>
      <c r="G69" s="427" t="s">
        <v>1927</v>
      </c>
      <c r="H69" s="429">
        <v>33379.68</v>
      </c>
      <c r="I69" s="430" t="s">
        <v>1923</v>
      </c>
      <c r="J69" s="428" t="s">
        <v>1852</v>
      </c>
      <c r="K69" s="427" t="s">
        <v>1884</v>
      </c>
      <c r="L69" s="428"/>
      <c r="M69" s="427" t="s">
        <v>1854</v>
      </c>
      <c r="N69" s="427" t="s">
        <v>1855</v>
      </c>
    </row>
    <row r="70" spans="1:14" ht="63" x14ac:dyDescent="0.25">
      <c r="A70" s="422">
        <v>3042</v>
      </c>
      <c r="B70" s="424" t="s">
        <v>280</v>
      </c>
      <c r="C70" s="422">
        <v>3059999</v>
      </c>
      <c r="D70" s="422">
        <v>3059999999</v>
      </c>
      <c r="E70" s="422" t="s">
        <v>1928</v>
      </c>
      <c r="F70" s="422"/>
      <c r="G70" s="422"/>
      <c r="H70" s="425">
        <v>0</v>
      </c>
      <c r="I70" s="426"/>
      <c r="J70" s="422"/>
      <c r="K70" s="422" t="s">
        <v>1884</v>
      </c>
      <c r="L70" s="424" t="s">
        <v>184</v>
      </c>
      <c r="M70" s="422" t="s">
        <v>1854</v>
      </c>
      <c r="N70" s="422" t="s">
        <v>1855</v>
      </c>
    </row>
    <row r="71" spans="1:14" ht="63" x14ac:dyDescent="0.25">
      <c r="A71" s="427">
        <v>3042</v>
      </c>
      <c r="B71" s="428" t="s">
        <v>280</v>
      </c>
      <c r="C71" s="427">
        <v>3059999</v>
      </c>
      <c r="D71" s="427">
        <v>3059999999</v>
      </c>
      <c r="E71" s="427" t="s">
        <v>1928</v>
      </c>
      <c r="F71" s="427">
        <v>1</v>
      </c>
      <c r="G71" s="427" t="s">
        <v>1929</v>
      </c>
      <c r="H71" s="429">
        <v>0</v>
      </c>
      <c r="I71" s="430" t="s">
        <v>1923</v>
      </c>
      <c r="J71" s="428" t="s">
        <v>1852</v>
      </c>
      <c r="K71" s="427" t="s">
        <v>1884</v>
      </c>
      <c r="L71" s="428"/>
      <c r="M71" s="427" t="s">
        <v>1854</v>
      </c>
      <c r="N71" s="427" t="s">
        <v>1855</v>
      </c>
    </row>
    <row r="72" spans="1:14" ht="63" x14ac:dyDescent="0.25">
      <c r="A72" s="422">
        <v>3047</v>
      </c>
      <c r="B72" s="424" t="s">
        <v>280</v>
      </c>
      <c r="C72" s="422">
        <v>3050203</v>
      </c>
      <c r="D72" s="422"/>
      <c r="E72" s="422" t="s">
        <v>1930</v>
      </c>
      <c r="F72" s="422"/>
      <c r="G72" s="422"/>
      <c r="H72" s="425">
        <v>0</v>
      </c>
      <c r="I72" s="426"/>
      <c r="J72" s="424"/>
      <c r="K72" s="422" t="s">
        <v>1884</v>
      </c>
      <c r="L72" s="424" t="s">
        <v>184</v>
      </c>
      <c r="M72" s="422" t="s">
        <v>1854</v>
      </c>
      <c r="N72" s="422" t="s">
        <v>1855</v>
      </c>
    </row>
    <row r="73" spans="1:14" ht="105" x14ac:dyDescent="0.25">
      <c r="A73" s="427">
        <v>3047</v>
      </c>
      <c r="B73" s="428" t="s">
        <v>280</v>
      </c>
      <c r="C73" s="427">
        <v>3050203</v>
      </c>
      <c r="D73" s="427"/>
      <c r="E73" s="427" t="s">
        <v>1930</v>
      </c>
      <c r="F73" s="427">
        <v>1</v>
      </c>
      <c r="G73" s="427" t="s">
        <v>1931</v>
      </c>
      <c r="H73" s="429">
        <v>0</v>
      </c>
      <c r="I73" s="430" t="s">
        <v>1887</v>
      </c>
      <c r="J73" s="427" t="s">
        <v>1852</v>
      </c>
      <c r="K73" s="427" t="s">
        <v>1884</v>
      </c>
      <c r="L73" s="428"/>
      <c r="M73" s="427" t="s">
        <v>1854</v>
      </c>
      <c r="N73" s="427" t="s">
        <v>1855</v>
      </c>
    </row>
    <row r="74" spans="1:14" ht="84" x14ac:dyDescent="0.25">
      <c r="A74" s="422">
        <v>3056</v>
      </c>
      <c r="B74" s="424" t="s">
        <v>280</v>
      </c>
      <c r="C74" s="422">
        <v>3059999</v>
      </c>
      <c r="D74" s="422"/>
      <c r="E74" s="422" t="s">
        <v>1932</v>
      </c>
      <c r="F74" s="422"/>
      <c r="G74" s="422"/>
      <c r="H74" s="425">
        <v>0</v>
      </c>
      <c r="I74" s="426"/>
      <c r="J74" s="424"/>
      <c r="K74" s="422" t="s">
        <v>1884</v>
      </c>
      <c r="L74" s="424" t="s">
        <v>184</v>
      </c>
      <c r="M74" s="422" t="s">
        <v>1854</v>
      </c>
      <c r="N74" s="422" t="s">
        <v>1855</v>
      </c>
    </row>
    <row r="75" spans="1:14" ht="105" x14ac:dyDescent="0.25">
      <c r="A75" s="427">
        <v>3056</v>
      </c>
      <c r="B75" s="428" t="s">
        <v>280</v>
      </c>
      <c r="C75" s="427">
        <v>3059999</v>
      </c>
      <c r="D75" s="427"/>
      <c r="E75" s="427" t="s">
        <v>1932</v>
      </c>
      <c r="F75" s="427">
        <v>1</v>
      </c>
      <c r="G75" s="427" t="s">
        <v>1933</v>
      </c>
      <c r="H75" s="429">
        <v>0</v>
      </c>
      <c r="I75" s="430" t="s">
        <v>1934</v>
      </c>
      <c r="J75" s="427" t="s">
        <v>1852</v>
      </c>
      <c r="K75" s="427" t="s">
        <v>1884</v>
      </c>
      <c r="L75" s="428"/>
      <c r="M75" s="427" t="s">
        <v>1854</v>
      </c>
      <c r="N75" s="427" t="s">
        <v>1855</v>
      </c>
    </row>
    <row r="76" spans="1:14" ht="63" x14ac:dyDescent="0.25">
      <c r="A76" s="422">
        <v>3060</v>
      </c>
      <c r="B76" s="424" t="s">
        <v>280</v>
      </c>
      <c r="C76" s="422">
        <v>3059999</v>
      </c>
      <c r="D76" s="422"/>
      <c r="E76" s="422" t="s">
        <v>1935</v>
      </c>
      <c r="F76" s="422"/>
      <c r="G76" s="422"/>
      <c r="H76" s="425">
        <v>0</v>
      </c>
      <c r="I76" s="426"/>
      <c r="J76" s="424"/>
      <c r="K76" s="422" t="s">
        <v>1884</v>
      </c>
      <c r="L76" s="424"/>
      <c r="M76" s="422" t="s">
        <v>1854</v>
      </c>
      <c r="N76" s="422" t="s">
        <v>1855</v>
      </c>
    </row>
    <row r="77" spans="1:14" ht="63" x14ac:dyDescent="0.25">
      <c r="A77" s="427">
        <v>3060</v>
      </c>
      <c r="B77" s="428" t="s">
        <v>280</v>
      </c>
      <c r="C77" s="427">
        <v>3059999</v>
      </c>
      <c r="D77" s="427"/>
      <c r="E77" s="427" t="s">
        <v>1935</v>
      </c>
      <c r="F77" s="427">
        <v>1</v>
      </c>
      <c r="G77" s="427" t="s">
        <v>1936</v>
      </c>
      <c r="H77" s="429">
        <v>0</v>
      </c>
      <c r="I77" s="430" t="s">
        <v>1934</v>
      </c>
      <c r="J77" s="427" t="s">
        <v>1852</v>
      </c>
      <c r="K77" s="427" t="s">
        <v>1884</v>
      </c>
      <c r="L77" s="428"/>
      <c r="M77" s="427" t="s">
        <v>1854</v>
      </c>
      <c r="N77" s="427" t="s">
        <v>1855</v>
      </c>
    </row>
    <row r="78" spans="1:14" ht="63" x14ac:dyDescent="0.25">
      <c r="A78" s="422">
        <v>3061</v>
      </c>
      <c r="B78" s="424" t="s">
        <v>280</v>
      </c>
      <c r="C78" s="422">
        <v>3059999</v>
      </c>
      <c r="D78" s="422"/>
      <c r="E78" s="422" t="s">
        <v>1937</v>
      </c>
      <c r="F78" s="422"/>
      <c r="G78" s="422"/>
      <c r="H78" s="425">
        <v>12200</v>
      </c>
      <c r="I78" s="426"/>
      <c r="J78" s="424"/>
      <c r="K78" s="422" t="s">
        <v>1884</v>
      </c>
      <c r="L78" s="424" t="s">
        <v>1843</v>
      </c>
      <c r="M78" s="422" t="s">
        <v>1925</v>
      </c>
      <c r="N78" s="422" t="s">
        <v>1845</v>
      </c>
    </row>
    <row r="79" spans="1:14" ht="63" x14ac:dyDescent="0.25">
      <c r="A79" s="427">
        <v>3061</v>
      </c>
      <c r="B79" s="428" t="s">
        <v>280</v>
      </c>
      <c r="C79" s="427">
        <v>3059999</v>
      </c>
      <c r="D79" s="427"/>
      <c r="E79" s="427" t="s">
        <v>1937</v>
      </c>
      <c r="F79" s="427">
        <v>1</v>
      </c>
      <c r="G79" s="427" t="s">
        <v>1938</v>
      </c>
      <c r="H79" s="429">
        <v>12200</v>
      </c>
      <c r="I79" s="430" t="s">
        <v>1934</v>
      </c>
      <c r="J79" s="427" t="s">
        <v>1852</v>
      </c>
      <c r="K79" s="427" t="s">
        <v>1884</v>
      </c>
      <c r="L79" s="428"/>
      <c r="M79" s="427" t="s">
        <v>1925</v>
      </c>
      <c r="N79" s="427" t="s">
        <v>1845</v>
      </c>
    </row>
    <row r="80" spans="1:14" ht="63" x14ac:dyDescent="0.25">
      <c r="A80" s="422">
        <v>3065</v>
      </c>
      <c r="B80" s="424" t="s">
        <v>280</v>
      </c>
      <c r="C80" s="422">
        <v>3010201</v>
      </c>
      <c r="D80" s="422"/>
      <c r="E80" s="422" t="s">
        <v>1939</v>
      </c>
      <c r="F80" s="422"/>
      <c r="G80" s="422"/>
      <c r="H80" s="425">
        <v>0</v>
      </c>
      <c r="I80" s="426"/>
      <c r="J80" s="424"/>
      <c r="K80" s="422" t="s">
        <v>1884</v>
      </c>
      <c r="L80" s="424" t="s">
        <v>184</v>
      </c>
      <c r="M80" s="422" t="s">
        <v>1854</v>
      </c>
      <c r="N80" s="422" t="s">
        <v>1855</v>
      </c>
    </row>
    <row r="81" spans="1:14" ht="63" x14ac:dyDescent="0.25">
      <c r="A81" s="427">
        <v>3065</v>
      </c>
      <c r="B81" s="428" t="s">
        <v>280</v>
      </c>
      <c r="C81" s="427">
        <v>3010201</v>
      </c>
      <c r="D81" s="427"/>
      <c r="E81" s="427" t="s">
        <v>1939</v>
      </c>
      <c r="F81" s="427">
        <v>1</v>
      </c>
      <c r="G81" s="427" t="s">
        <v>1940</v>
      </c>
      <c r="H81" s="429">
        <v>0</v>
      </c>
      <c r="I81" s="430" t="s">
        <v>1887</v>
      </c>
      <c r="J81" s="427" t="s">
        <v>1852</v>
      </c>
      <c r="K81" s="427" t="s">
        <v>1884</v>
      </c>
      <c r="L81" s="428"/>
      <c r="M81" s="427" t="s">
        <v>1854</v>
      </c>
      <c r="N81" s="427" t="s">
        <v>1855</v>
      </c>
    </row>
    <row r="82" spans="1:14" ht="63" x14ac:dyDescent="0.25">
      <c r="A82" s="422">
        <v>4003</v>
      </c>
      <c r="B82" s="424" t="s">
        <v>280</v>
      </c>
      <c r="C82" s="422">
        <v>4020104</v>
      </c>
      <c r="D82" s="422">
        <v>4020104001</v>
      </c>
      <c r="E82" s="422" t="s">
        <v>1941</v>
      </c>
      <c r="F82" s="422"/>
      <c r="G82" s="422"/>
      <c r="H82" s="425">
        <v>797886</v>
      </c>
      <c r="I82" s="426"/>
      <c r="J82" s="424"/>
      <c r="K82" s="422" t="s">
        <v>1884</v>
      </c>
      <c r="L82" s="424" t="s">
        <v>1843</v>
      </c>
      <c r="M82" s="422" t="s">
        <v>1925</v>
      </c>
      <c r="N82" s="422" t="s">
        <v>1845</v>
      </c>
    </row>
    <row r="83" spans="1:14" ht="84" x14ac:dyDescent="0.25">
      <c r="A83" s="427">
        <v>4003</v>
      </c>
      <c r="B83" s="428" t="s">
        <v>280</v>
      </c>
      <c r="C83" s="427">
        <v>4020104</v>
      </c>
      <c r="D83" s="427">
        <v>4020104001</v>
      </c>
      <c r="E83" s="427" t="s">
        <v>1941</v>
      </c>
      <c r="F83" s="427">
        <v>1</v>
      </c>
      <c r="G83" s="427" t="s">
        <v>1942</v>
      </c>
      <c r="H83" s="429">
        <v>797886</v>
      </c>
      <c r="I83" s="430" t="s">
        <v>1923</v>
      </c>
      <c r="J83" s="431" t="s">
        <v>1943</v>
      </c>
      <c r="K83" s="427" t="s">
        <v>1884</v>
      </c>
      <c r="L83" s="428"/>
      <c r="M83" s="427" t="s">
        <v>1925</v>
      </c>
      <c r="N83" s="427" t="s">
        <v>1845</v>
      </c>
    </row>
    <row r="84" spans="1:14" ht="84" x14ac:dyDescent="0.25">
      <c r="A84" s="422">
        <v>4008</v>
      </c>
      <c r="B84" s="424" t="s">
        <v>280</v>
      </c>
      <c r="C84" s="422">
        <v>4020104</v>
      </c>
      <c r="D84" s="422">
        <v>4020104001</v>
      </c>
      <c r="E84" s="422" t="s">
        <v>1944</v>
      </c>
      <c r="F84" s="422"/>
      <c r="G84" s="422"/>
      <c r="H84" s="425">
        <v>700000</v>
      </c>
      <c r="I84" s="426"/>
      <c r="J84" s="424"/>
      <c r="K84" s="422" t="s">
        <v>1884</v>
      </c>
      <c r="L84" s="424" t="s">
        <v>1843</v>
      </c>
      <c r="M84" s="422" t="s">
        <v>1925</v>
      </c>
      <c r="N84" s="422" t="s">
        <v>1845</v>
      </c>
    </row>
    <row r="85" spans="1:14" ht="84" x14ac:dyDescent="0.25">
      <c r="A85" s="427">
        <v>4008</v>
      </c>
      <c r="B85" s="428" t="s">
        <v>280</v>
      </c>
      <c r="C85" s="427">
        <v>4020104</v>
      </c>
      <c r="D85" s="427">
        <v>4020104001</v>
      </c>
      <c r="E85" s="427" t="s">
        <v>1944</v>
      </c>
      <c r="F85" s="427">
        <v>1</v>
      </c>
      <c r="G85" s="427" t="s">
        <v>1945</v>
      </c>
      <c r="H85" s="429">
        <v>700000</v>
      </c>
      <c r="I85" s="430" t="s">
        <v>1887</v>
      </c>
      <c r="J85" s="427" t="s">
        <v>1924</v>
      </c>
      <c r="K85" s="427" t="s">
        <v>1884</v>
      </c>
      <c r="L85" s="428"/>
      <c r="M85" s="427" t="s">
        <v>1925</v>
      </c>
      <c r="N85" s="427" t="s">
        <v>1845</v>
      </c>
    </row>
    <row r="86" spans="1:14" ht="42" x14ac:dyDescent="0.25">
      <c r="A86" s="422">
        <v>9001</v>
      </c>
      <c r="B86" s="424" t="s">
        <v>280</v>
      </c>
      <c r="C86" s="422">
        <v>9010302</v>
      </c>
      <c r="D86" s="422">
        <v>9010302001</v>
      </c>
      <c r="E86" s="422" t="s">
        <v>1946</v>
      </c>
      <c r="F86" s="422"/>
      <c r="G86" s="422"/>
      <c r="H86" s="425">
        <v>1500</v>
      </c>
      <c r="I86" s="426"/>
      <c r="J86" s="424"/>
      <c r="K86" s="422" t="s">
        <v>1884</v>
      </c>
      <c r="L86" s="424" t="s">
        <v>184</v>
      </c>
      <c r="M86" s="422" t="s">
        <v>1859</v>
      </c>
      <c r="N86" s="422" t="s">
        <v>1855</v>
      </c>
    </row>
    <row r="87" spans="1:14" ht="84" x14ac:dyDescent="0.25">
      <c r="A87" s="427">
        <v>9001</v>
      </c>
      <c r="B87" s="428" t="s">
        <v>280</v>
      </c>
      <c r="C87" s="427">
        <v>9010302</v>
      </c>
      <c r="D87" s="427">
        <v>9010302001</v>
      </c>
      <c r="E87" s="427" t="s">
        <v>1946</v>
      </c>
      <c r="F87" s="427">
        <v>1</v>
      </c>
      <c r="G87" s="427" t="s">
        <v>1947</v>
      </c>
      <c r="H87" s="429">
        <v>1500</v>
      </c>
      <c r="I87" s="430" t="s">
        <v>1948</v>
      </c>
      <c r="J87" s="427" t="s">
        <v>1924</v>
      </c>
      <c r="K87" s="427" t="s">
        <v>1884</v>
      </c>
      <c r="L87" s="428"/>
      <c r="M87" s="427" t="s">
        <v>1859</v>
      </c>
      <c r="N87" s="427" t="s">
        <v>1855</v>
      </c>
    </row>
    <row r="88" spans="1:14" ht="42" x14ac:dyDescent="0.25">
      <c r="A88" s="422">
        <v>9004</v>
      </c>
      <c r="B88" s="424" t="s">
        <v>280</v>
      </c>
      <c r="C88" s="422">
        <v>9010101</v>
      </c>
      <c r="D88" s="422">
        <v>9010101001</v>
      </c>
      <c r="E88" s="422" t="s">
        <v>1949</v>
      </c>
      <c r="F88" s="422"/>
      <c r="G88" s="422"/>
      <c r="H88" s="425">
        <v>15000</v>
      </c>
      <c r="I88" s="426"/>
      <c r="J88" s="424"/>
      <c r="K88" s="422" t="s">
        <v>1884</v>
      </c>
      <c r="L88" s="424" t="s">
        <v>184</v>
      </c>
      <c r="M88" s="422" t="s">
        <v>1859</v>
      </c>
      <c r="N88" s="422" t="s">
        <v>1855</v>
      </c>
    </row>
    <row r="89" spans="1:14" ht="42" x14ac:dyDescent="0.25">
      <c r="A89" s="427">
        <v>9004</v>
      </c>
      <c r="B89" s="428" t="s">
        <v>280</v>
      </c>
      <c r="C89" s="427">
        <v>9010101</v>
      </c>
      <c r="D89" s="427">
        <v>9010101001</v>
      </c>
      <c r="E89" s="427" t="s">
        <v>1949</v>
      </c>
      <c r="F89" s="427">
        <v>1</v>
      </c>
      <c r="G89" s="427" t="s">
        <v>1950</v>
      </c>
      <c r="H89" s="429">
        <v>15000</v>
      </c>
      <c r="I89" s="430" t="s">
        <v>1948</v>
      </c>
      <c r="J89" s="427" t="s">
        <v>1924</v>
      </c>
      <c r="K89" s="427" t="s">
        <v>1884</v>
      </c>
      <c r="L89" s="428"/>
      <c r="M89" s="427" t="s">
        <v>1859</v>
      </c>
      <c r="N89" s="427" t="s">
        <v>1855</v>
      </c>
    </row>
    <row r="90" spans="1:14" ht="63" x14ac:dyDescent="0.25">
      <c r="A90" s="422">
        <v>9010</v>
      </c>
      <c r="B90" s="424" t="s">
        <v>280</v>
      </c>
      <c r="C90" s="422">
        <v>9019903</v>
      </c>
      <c r="D90" s="422">
        <v>9019903001</v>
      </c>
      <c r="E90" s="422" t="s">
        <v>1228</v>
      </c>
      <c r="F90" s="422"/>
      <c r="G90" s="422"/>
      <c r="H90" s="425">
        <v>5000</v>
      </c>
      <c r="I90" s="426"/>
      <c r="J90" s="424"/>
      <c r="K90" s="422" t="s">
        <v>1884</v>
      </c>
      <c r="L90" s="424" t="s">
        <v>184</v>
      </c>
      <c r="M90" s="422" t="s">
        <v>1859</v>
      </c>
      <c r="N90" s="422" t="s">
        <v>1855</v>
      </c>
    </row>
    <row r="91" spans="1:14" ht="63" x14ac:dyDescent="0.25">
      <c r="A91" s="427">
        <v>9010</v>
      </c>
      <c r="B91" s="428" t="s">
        <v>280</v>
      </c>
      <c r="C91" s="427">
        <v>9019903</v>
      </c>
      <c r="D91" s="427">
        <v>9019903001</v>
      </c>
      <c r="E91" s="427" t="s">
        <v>1228</v>
      </c>
      <c r="F91" s="427">
        <v>1</v>
      </c>
      <c r="G91" s="427" t="s">
        <v>1951</v>
      </c>
      <c r="H91" s="429">
        <v>5000</v>
      </c>
      <c r="I91" s="430" t="s">
        <v>1923</v>
      </c>
      <c r="J91" s="427" t="s">
        <v>1924</v>
      </c>
      <c r="K91" s="427" t="s">
        <v>1884</v>
      </c>
      <c r="L91" s="428"/>
      <c r="M91" s="427" t="s">
        <v>1859</v>
      </c>
      <c r="N91" s="427" t="s">
        <v>1855</v>
      </c>
    </row>
    <row r="92" spans="1:14" ht="42" x14ac:dyDescent="0.25">
      <c r="A92" s="422">
        <v>9013</v>
      </c>
      <c r="B92" s="424" t="s">
        <v>280</v>
      </c>
      <c r="C92" s="422">
        <v>9010201</v>
      </c>
      <c r="D92" s="422">
        <v>9010201001</v>
      </c>
      <c r="E92" s="422" t="s">
        <v>1952</v>
      </c>
      <c r="F92" s="422"/>
      <c r="G92" s="422"/>
      <c r="H92" s="425">
        <v>3200000</v>
      </c>
      <c r="I92" s="426"/>
      <c r="J92" s="424"/>
      <c r="K92" s="422" t="s">
        <v>1884</v>
      </c>
      <c r="L92" s="424" t="s">
        <v>184</v>
      </c>
      <c r="M92" s="422" t="s">
        <v>1859</v>
      </c>
      <c r="N92" s="422" t="s">
        <v>1855</v>
      </c>
    </row>
    <row r="93" spans="1:14" ht="63" x14ac:dyDescent="0.25">
      <c r="A93" s="427">
        <v>9013</v>
      </c>
      <c r="B93" s="428" t="s">
        <v>280</v>
      </c>
      <c r="C93" s="427">
        <v>9010201</v>
      </c>
      <c r="D93" s="427">
        <v>9010201001</v>
      </c>
      <c r="E93" s="427" t="s">
        <v>1952</v>
      </c>
      <c r="F93" s="427">
        <v>1</v>
      </c>
      <c r="G93" s="427" t="s">
        <v>1953</v>
      </c>
      <c r="H93" s="429">
        <v>3200000</v>
      </c>
      <c r="I93" s="430" t="s">
        <v>1948</v>
      </c>
      <c r="J93" s="427" t="s">
        <v>1924</v>
      </c>
      <c r="K93" s="427" t="s">
        <v>1884</v>
      </c>
      <c r="L93" s="428"/>
      <c r="M93" s="427" t="s">
        <v>1859</v>
      </c>
      <c r="N93" s="427" t="s">
        <v>1855</v>
      </c>
    </row>
    <row r="94" spans="1:14" ht="42" x14ac:dyDescent="0.25">
      <c r="A94" s="422">
        <v>9014</v>
      </c>
      <c r="B94" s="424" t="s">
        <v>280</v>
      </c>
      <c r="C94" s="422">
        <v>9010301</v>
      </c>
      <c r="D94" s="422">
        <v>9010301001</v>
      </c>
      <c r="E94" s="422" t="s">
        <v>1954</v>
      </c>
      <c r="F94" s="422"/>
      <c r="G94" s="422"/>
      <c r="H94" s="425">
        <v>30000</v>
      </c>
      <c r="I94" s="426"/>
      <c r="J94" s="424"/>
      <c r="K94" s="422" t="s">
        <v>1884</v>
      </c>
      <c r="L94" s="424" t="s">
        <v>184</v>
      </c>
      <c r="M94" s="422" t="s">
        <v>1859</v>
      </c>
      <c r="N94" s="422" t="s">
        <v>1855</v>
      </c>
    </row>
    <row r="95" spans="1:14" ht="63" x14ac:dyDescent="0.25">
      <c r="A95" s="427">
        <v>9014</v>
      </c>
      <c r="B95" s="428" t="s">
        <v>280</v>
      </c>
      <c r="C95" s="427">
        <v>9010301</v>
      </c>
      <c r="D95" s="427">
        <v>9010301001</v>
      </c>
      <c r="E95" s="427" t="s">
        <v>1954</v>
      </c>
      <c r="F95" s="427">
        <v>1</v>
      </c>
      <c r="G95" s="427" t="s">
        <v>1955</v>
      </c>
      <c r="H95" s="429">
        <v>30000</v>
      </c>
      <c r="I95" s="430" t="s">
        <v>1948</v>
      </c>
      <c r="J95" s="427" t="s">
        <v>1924</v>
      </c>
      <c r="K95" s="427" t="s">
        <v>1884</v>
      </c>
      <c r="L95" s="428"/>
      <c r="M95" s="427" t="s">
        <v>1859</v>
      </c>
      <c r="N95" s="427" t="s">
        <v>1855</v>
      </c>
    </row>
    <row r="96" spans="1:14" ht="42" x14ac:dyDescent="0.25">
      <c r="A96" s="422">
        <v>9015</v>
      </c>
      <c r="B96" s="424" t="s">
        <v>280</v>
      </c>
      <c r="C96" s="422">
        <v>9010102</v>
      </c>
      <c r="D96" s="422">
        <v>9010102001</v>
      </c>
      <c r="E96" s="422" t="s">
        <v>1956</v>
      </c>
      <c r="F96" s="422"/>
      <c r="G96" s="422"/>
      <c r="H96" s="425">
        <v>1069992.21</v>
      </c>
      <c r="I96" s="426"/>
      <c r="J96" s="424"/>
      <c r="K96" s="422" t="s">
        <v>1884</v>
      </c>
      <c r="L96" s="424" t="s">
        <v>184</v>
      </c>
      <c r="M96" s="422" t="s">
        <v>1859</v>
      </c>
      <c r="N96" s="422" t="s">
        <v>1855</v>
      </c>
    </row>
    <row r="97" spans="1:14" ht="63" x14ac:dyDescent="0.25">
      <c r="A97" s="427">
        <v>9015</v>
      </c>
      <c r="B97" s="428" t="s">
        <v>280</v>
      </c>
      <c r="C97" s="427">
        <v>9010102</v>
      </c>
      <c r="D97" s="427">
        <v>9010102001</v>
      </c>
      <c r="E97" s="427" t="s">
        <v>1956</v>
      </c>
      <c r="F97" s="427">
        <v>1</v>
      </c>
      <c r="G97" s="427" t="s">
        <v>1957</v>
      </c>
      <c r="H97" s="429">
        <v>1069992.21</v>
      </c>
      <c r="I97" s="430" t="s">
        <v>1948</v>
      </c>
      <c r="J97" s="427" t="s">
        <v>1924</v>
      </c>
      <c r="K97" s="427" t="s">
        <v>1884</v>
      </c>
      <c r="L97" s="428"/>
      <c r="M97" s="427" t="s">
        <v>1859</v>
      </c>
      <c r="N97" s="427" t="s">
        <v>1855</v>
      </c>
    </row>
    <row r="98" spans="1:14" ht="63" x14ac:dyDescent="0.25">
      <c r="A98" s="422">
        <v>9019</v>
      </c>
      <c r="B98" s="424" t="s">
        <v>280</v>
      </c>
      <c r="C98" s="422">
        <v>9010202</v>
      </c>
      <c r="D98" s="422">
        <v>9010202001</v>
      </c>
      <c r="E98" s="422" t="s">
        <v>1958</v>
      </c>
      <c r="F98" s="422"/>
      <c r="G98" s="422"/>
      <c r="H98" s="425">
        <v>1000</v>
      </c>
      <c r="I98" s="426"/>
      <c r="J98" s="424"/>
      <c r="K98" s="422" t="s">
        <v>1884</v>
      </c>
      <c r="L98" s="424" t="s">
        <v>184</v>
      </c>
      <c r="M98" s="422" t="s">
        <v>1859</v>
      </c>
      <c r="N98" s="422" t="s">
        <v>1855</v>
      </c>
    </row>
    <row r="99" spans="1:14" ht="105" x14ac:dyDescent="0.25">
      <c r="A99" s="427">
        <v>9019</v>
      </c>
      <c r="B99" s="428" t="s">
        <v>280</v>
      </c>
      <c r="C99" s="427">
        <v>9010202</v>
      </c>
      <c r="D99" s="427">
        <v>9010202001</v>
      </c>
      <c r="E99" s="427" t="s">
        <v>1958</v>
      </c>
      <c r="F99" s="427">
        <v>1</v>
      </c>
      <c r="G99" s="427" t="s">
        <v>1959</v>
      </c>
      <c r="H99" s="429">
        <v>1000</v>
      </c>
      <c r="I99" s="430" t="s">
        <v>1948</v>
      </c>
      <c r="J99" s="427" t="s">
        <v>1924</v>
      </c>
      <c r="K99" s="427" t="s">
        <v>1884</v>
      </c>
      <c r="L99" s="428"/>
      <c r="M99" s="427" t="s">
        <v>1859</v>
      </c>
      <c r="N99" s="427" t="s">
        <v>1855</v>
      </c>
    </row>
    <row r="100" spans="1:14" ht="42" x14ac:dyDescent="0.25">
      <c r="A100" s="422">
        <v>9022</v>
      </c>
      <c r="B100" s="424" t="s">
        <v>280</v>
      </c>
      <c r="C100" s="422">
        <v>9010199</v>
      </c>
      <c r="D100" s="422">
        <v>9010199999</v>
      </c>
      <c r="E100" s="422" t="s">
        <v>1960</v>
      </c>
      <c r="F100" s="422"/>
      <c r="G100" s="422"/>
      <c r="H100" s="425">
        <v>30000</v>
      </c>
      <c r="I100" s="426"/>
      <c r="J100" s="424"/>
      <c r="K100" s="422" t="s">
        <v>1884</v>
      </c>
      <c r="L100" s="424" t="s">
        <v>184</v>
      </c>
      <c r="M100" s="422" t="s">
        <v>1859</v>
      </c>
      <c r="N100" s="422" t="s">
        <v>1855</v>
      </c>
    </row>
    <row r="101" spans="1:14" ht="42" x14ac:dyDescent="0.25">
      <c r="A101" s="427">
        <v>9022</v>
      </c>
      <c r="B101" s="428" t="s">
        <v>280</v>
      </c>
      <c r="C101" s="427">
        <v>9010199</v>
      </c>
      <c r="D101" s="427">
        <v>9010199999</v>
      </c>
      <c r="E101" s="427" t="s">
        <v>1960</v>
      </c>
      <c r="F101" s="427">
        <v>1</v>
      </c>
      <c r="G101" s="427" t="s">
        <v>1961</v>
      </c>
      <c r="H101" s="429">
        <v>30000</v>
      </c>
      <c r="I101" s="430" t="s">
        <v>1948</v>
      </c>
      <c r="J101" s="427" t="s">
        <v>1924</v>
      </c>
      <c r="K101" s="427" t="s">
        <v>1884</v>
      </c>
      <c r="L101" s="428"/>
      <c r="M101" s="427" t="s">
        <v>1859</v>
      </c>
      <c r="N101" s="427" t="s">
        <v>1855</v>
      </c>
    </row>
    <row r="102" spans="1:14" ht="63" x14ac:dyDescent="0.25">
      <c r="A102" s="422">
        <v>9025</v>
      </c>
      <c r="B102" s="424" t="s">
        <v>280</v>
      </c>
      <c r="C102" s="422">
        <v>9019903</v>
      </c>
      <c r="D102" s="422">
        <v>9019903001</v>
      </c>
      <c r="E102" s="422" t="s">
        <v>1234</v>
      </c>
      <c r="F102" s="422"/>
      <c r="G102" s="422"/>
      <c r="H102" s="425">
        <v>25000</v>
      </c>
      <c r="I102" s="426"/>
      <c r="J102" s="424"/>
      <c r="K102" s="422" t="s">
        <v>1884</v>
      </c>
      <c r="L102" s="424" t="s">
        <v>184</v>
      </c>
      <c r="M102" s="422" t="s">
        <v>1859</v>
      </c>
      <c r="N102" s="422" t="s">
        <v>1855</v>
      </c>
    </row>
    <row r="103" spans="1:14" ht="63" x14ac:dyDescent="0.25">
      <c r="A103" s="427">
        <v>9025</v>
      </c>
      <c r="B103" s="428" t="s">
        <v>280</v>
      </c>
      <c r="C103" s="427">
        <v>9019903</v>
      </c>
      <c r="D103" s="427">
        <v>9019903001</v>
      </c>
      <c r="E103" s="427" t="s">
        <v>1234</v>
      </c>
      <c r="F103" s="427">
        <v>1</v>
      </c>
      <c r="G103" s="427" t="s">
        <v>1962</v>
      </c>
      <c r="H103" s="429">
        <v>25000</v>
      </c>
      <c r="I103" s="430" t="s">
        <v>1923</v>
      </c>
      <c r="J103" s="427" t="s">
        <v>1924</v>
      </c>
      <c r="K103" s="427" t="s">
        <v>1884</v>
      </c>
      <c r="L103" s="428"/>
      <c r="M103" s="427" t="s">
        <v>1859</v>
      </c>
      <c r="N103" s="427" t="s">
        <v>1855</v>
      </c>
    </row>
    <row r="104" spans="1:14" ht="42" x14ac:dyDescent="0.25">
      <c r="A104" s="422">
        <v>9027</v>
      </c>
      <c r="B104" s="424" t="s">
        <v>280</v>
      </c>
      <c r="C104" s="422">
        <v>9019901</v>
      </c>
      <c r="D104" s="422">
        <v>9019901001</v>
      </c>
      <c r="E104" s="422" t="s">
        <v>1963</v>
      </c>
      <c r="F104" s="422"/>
      <c r="G104" s="422"/>
      <c r="H104" s="425">
        <f>60000-10000</f>
        <v>50000</v>
      </c>
      <c r="I104" s="426"/>
      <c r="J104" s="424"/>
      <c r="K104" s="422" t="s">
        <v>1884</v>
      </c>
      <c r="L104" s="424" t="s">
        <v>184</v>
      </c>
      <c r="M104" s="422" t="s">
        <v>1859</v>
      </c>
      <c r="N104" s="422" t="s">
        <v>1855</v>
      </c>
    </row>
    <row r="105" spans="1:14" ht="42" x14ac:dyDescent="0.25">
      <c r="A105" s="427">
        <v>9027</v>
      </c>
      <c r="B105" s="428" t="s">
        <v>280</v>
      </c>
      <c r="C105" s="427">
        <v>9019901</v>
      </c>
      <c r="D105" s="427">
        <v>9019901001</v>
      </c>
      <c r="E105" s="427" t="s">
        <v>1963</v>
      </c>
      <c r="F105" s="427">
        <v>1</v>
      </c>
      <c r="G105" s="427" t="s">
        <v>1964</v>
      </c>
      <c r="H105" s="429">
        <v>50000</v>
      </c>
      <c r="I105" s="430" t="s">
        <v>1923</v>
      </c>
      <c r="J105" s="427" t="s">
        <v>1852</v>
      </c>
      <c r="K105" s="427" t="s">
        <v>1884</v>
      </c>
      <c r="L105" s="428"/>
      <c r="M105" s="427" t="s">
        <v>1859</v>
      </c>
      <c r="N105" s="427" t="s">
        <v>1855</v>
      </c>
    </row>
    <row r="106" spans="1:14" ht="42" x14ac:dyDescent="0.25">
      <c r="A106" s="422">
        <v>9028</v>
      </c>
      <c r="B106" s="424" t="s">
        <v>280</v>
      </c>
      <c r="C106" s="422">
        <v>9010199</v>
      </c>
      <c r="D106" s="422">
        <v>9010199999</v>
      </c>
      <c r="E106" s="422" t="s">
        <v>1965</v>
      </c>
      <c r="F106" s="422"/>
      <c r="G106" s="422"/>
      <c r="H106" s="425">
        <v>25000</v>
      </c>
      <c r="I106" s="426"/>
      <c r="J106" s="424"/>
      <c r="K106" s="422" t="s">
        <v>1884</v>
      </c>
      <c r="L106" s="424" t="s">
        <v>184</v>
      </c>
      <c r="M106" s="422" t="s">
        <v>1859</v>
      </c>
      <c r="N106" s="422" t="s">
        <v>1855</v>
      </c>
    </row>
    <row r="107" spans="1:14" ht="42" x14ac:dyDescent="0.25">
      <c r="A107" s="427">
        <v>9028</v>
      </c>
      <c r="B107" s="428" t="s">
        <v>280</v>
      </c>
      <c r="C107" s="427">
        <v>9010199</v>
      </c>
      <c r="D107" s="427">
        <v>9010199999</v>
      </c>
      <c r="E107" s="427" t="s">
        <v>1965</v>
      </c>
      <c r="F107" s="427">
        <v>1</v>
      </c>
      <c r="G107" s="427" t="s">
        <v>1966</v>
      </c>
      <c r="H107" s="429">
        <v>25000</v>
      </c>
      <c r="I107" s="430" t="s">
        <v>1923</v>
      </c>
      <c r="J107" s="427" t="s">
        <v>1924</v>
      </c>
      <c r="K107" s="427" t="s">
        <v>1884</v>
      </c>
      <c r="L107" s="428"/>
      <c r="M107" s="427" t="s">
        <v>1859</v>
      </c>
      <c r="N107" s="427" t="s">
        <v>1855</v>
      </c>
    </row>
    <row r="108" spans="1:14" ht="63" x14ac:dyDescent="0.25">
      <c r="A108" s="422">
        <v>9029</v>
      </c>
      <c r="B108" s="424" t="s">
        <v>280</v>
      </c>
      <c r="C108" s="422">
        <v>9010199</v>
      </c>
      <c r="D108" s="422">
        <v>9010199999</v>
      </c>
      <c r="E108" s="422" t="s">
        <v>1967</v>
      </c>
      <c r="F108" s="422"/>
      <c r="G108" s="422"/>
      <c r="H108" s="425">
        <v>5000</v>
      </c>
      <c r="I108" s="426"/>
      <c r="J108" s="424"/>
      <c r="K108" s="422" t="s">
        <v>1884</v>
      </c>
      <c r="L108" s="424" t="s">
        <v>184</v>
      </c>
      <c r="M108" s="422" t="s">
        <v>1859</v>
      </c>
      <c r="N108" s="422" t="s">
        <v>1855</v>
      </c>
    </row>
    <row r="109" spans="1:14" ht="63" x14ac:dyDescent="0.25">
      <c r="A109" s="427">
        <v>9029</v>
      </c>
      <c r="B109" s="428" t="s">
        <v>280</v>
      </c>
      <c r="C109" s="427">
        <v>9010199</v>
      </c>
      <c r="D109" s="427">
        <v>9010199999</v>
      </c>
      <c r="E109" s="427" t="s">
        <v>1967</v>
      </c>
      <c r="F109" s="427">
        <v>1</v>
      </c>
      <c r="G109" s="427" t="s">
        <v>1968</v>
      </c>
      <c r="H109" s="429">
        <v>5000</v>
      </c>
      <c r="I109" s="430" t="s">
        <v>1934</v>
      </c>
      <c r="J109" s="427" t="s">
        <v>1924</v>
      </c>
      <c r="K109" s="427" t="s">
        <v>1884</v>
      </c>
      <c r="L109" s="428"/>
      <c r="M109" s="427" t="s">
        <v>1859</v>
      </c>
      <c r="N109" s="427" t="s">
        <v>1855</v>
      </c>
    </row>
    <row r="110" spans="1:14" ht="42" x14ac:dyDescent="0.25">
      <c r="A110" s="422">
        <v>9031</v>
      </c>
      <c r="B110" s="424" t="s">
        <v>280</v>
      </c>
      <c r="C110" s="422">
        <v>9019903</v>
      </c>
      <c r="D110" s="422" t="s">
        <v>184</v>
      </c>
      <c r="E110" s="422" t="s">
        <v>1969</v>
      </c>
      <c r="F110" s="422"/>
      <c r="G110" s="422"/>
      <c r="H110" s="425">
        <v>10000</v>
      </c>
      <c r="I110" s="426"/>
      <c r="J110" s="424"/>
      <c r="K110" s="422" t="s">
        <v>1884</v>
      </c>
      <c r="L110" s="424"/>
      <c r="M110" s="422" t="s">
        <v>1859</v>
      </c>
      <c r="N110" s="422" t="s">
        <v>1855</v>
      </c>
    </row>
    <row r="111" spans="1:14" ht="42" x14ac:dyDescent="0.25">
      <c r="A111" s="427">
        <v>9031</v>
      </c>
      <c r="B111" s="428" t="s">
        <v>280</v>
      </c>
      <c r="C111" s="427">
        <v>9019903</v>
      </c>
      <c r="D111" s="427" t="s">
        <v>184</v>
      </c>
      <c r="E111" s="427" t="s">
        <v>1969</v>
      </c>
      <c r="F111" s="427">
        <v>1</v>
      </c>
      <c r="G111" s="432" t="s">
        <v>1970</v>
      </c>
      <c r="H111" s="429">
        <v>10000</v>
      </c>
      <c r="I111" s="430" t="s">
        <v>1887</v>
      </c>
      <c r="J111" s="427" t="s">
        <v>1852</v>
      </c>
      <c r="K111" s="427" t="s">
        <v>1884</v>
      </c>
      <c r="L111" s="428"/>
      <c r="M111" s="427" t="s">
        <v>1859</v>
      </c>
      <c r="N111" s="427" t="s">
        <v>1855</v>
      </c>
    </row>
    <row r="112" spans="1:14" ht="63" x14ac:dyDescent="0.25">
      <c r="A112" s="422">
        <v>9033</v>
      </c>
      <c r="B112" s="424" t="s">
        <v>280</v>
      </c>
      <c r="C112" s="422">
        <v>9010199</v>
      </c>
      <c r="D112" s="422">
        <v>9010199999</v>
      </c>
      <c r="E112" s="422" t="s">
        <v>1971</v>
      </c>
      <c r="F112" s="422"/>
      <c r="G112" s="422"/>
      <c r="H112" s="425">
        <v>215650</v>
      </c>
      <c r="I112" s="426"/>
      <c r="J112" s="424"/>
      <c r="K112" s="422" t="s">
        <v>1884</v>
      </c>
      <c r="L112" s="424" t="s">
        <v>184</v>
      </c>
      <c r="M112" s="422" t="s">
        <v>1859</v>
      </c>
      <c r="N112" s="422" t="s">
        <v>1855</v>
      </c>
    </row>
    <row r="113" spans="1:14" ht="63" x14ac:dyDescent="0.25">
      <c r="A113" s="427">
        <v>9033</v>
      </c>
      <c r="B113" s="428" t="s">
        <v>280</v>
      </c>
      <c r="C113" s="427">
        <v>9010199</v>
      </c>
      <c r="D113" s="427">
        <v>9010199999</v>
      </c>
      <c r="E113" s="427" t="s">
        <v>1971</v>
      </c>
      <c r="F113" s="427">
        <v>1</v>
      </c>
      <c r="G113" s="427" t="s">
        <v>1972</v>
      </c>
      <c r="H113" s="429">
        <v>215650</v>
      </c>
      <c r="I113" s="430" t="s">
        <v>1934</v>
      </c>
      <c r="J113" s="427" t="s">
        <v>1924</v>
      </c>
      <c r="K113" s="427" t="s">
        <v>1884</v>
      </c>
      <c r="L113" s="428"/>
      <c r="M113" s="427" t="s">
        <v>1859</v>
      </c>
      <c r="N113" s="427" t="s">
        <v>1855</v>
      </c>
    </row>
    <row r="114" spans="1:14" ht="105" x14ac:dyDescent="0.25">
      <c r="A114" s="422">
        <v>9034</v>
      </c>
      <c r="B114" s="424" t="s">
        <v>280</v>
      </c>
      <c r="C114" s="422">
        <v>9010199</v>
      </c>
      <c r="D114" s="422">
        <v>9010199999</v>
      </c>
      <c r="E114" s="422" t="s">
        <v>1973</v>
      </c>
      <c r="F114" s="422"/>
      <c r="G114" s="422"/>
      <c r="H114" s="425">
        <v>100000</v>
      </c>
      <c r="I114" s="426"/>
      <c r="J114" s="424"/>
      <c r="K114" s="422" t="s">
        <v>1884</v>
      </c>
      <c r="L114" s="424" t="s">
        <v>184</v>
      </c>
      <c r="M114" s="422" t="s">
        <v>1859</v>
      </c>
      <c r="N114" s="422" t="s">
        <v>1855</v>
      </c>
    </row>
    <row r="115" spans="1:14" ht="105" x14ac:dyDescent="0.25">
      <c r="A115" s="427">
        <v>9034</v>
      </c>
      <c r="B115" s="428" t="s">
        <v>280</v>
      </c>
      <c r="C115" s="427">
        <v>9010199</v>
      </c>
      <c r="D115" s="427">
        <v>9010199999</v>
      </c>
      <c r="E115" s="427" t="s">
        <v>1973</v>
      </c>
      <c r="F115" s="427">
        <v>1</v>
      </c>
      <c r="G115" s="427" t="s">
        <v>1974</v>
      </c>
      <c r="H115" s="429">
        <v>100000</v>
      </c>
      <c r="I115" s="430" t="s">
        <v>1934</v>
      </c>
      <c r="J115" s="427" t="s">
        <v>1924</v>
      </c>
      <c r="K115" s="427" t="s">
        <v>1884</v>
      </c>
      <c r="L115" s="428"/>
      <c r="M115" s="427" t="s">
        <v>1859</v>
      </c>
      <c r="N115" s="427" t="s">
        <v>1855</v>
      </c>
    </row>
    <row r="116" spans="1:14" ht="105" x14ac:dyDescent="0.25">
      <c r="A116" s="422">
        <v>9035</v>
      </c>
      <c r="B116" s="424" t="s">
        <v>280</v>
      </c>
      <c r="C116" s="422">
        <v>9010199</v>
      </c>
      <c r="D116" s="422">
        <v>9010199999</v>
      </c>
      <c r="E116" s="422" t="s">
        <v>1975</v>
      </c>
      <c r="F116" s="422"/>
      <c r="G116" s="422"/>
      <c r="H116" s="425">
        <v>476800</v>
      </c>
      <c r="I116" s="426"/>
      <c r="J116" s="424"/>
      <c r="K116" s="422" t="s">
        <v>1884</v>
      </c>
      <c r="L116" s="424" t="s">
        <v>184</v>
      </c>
      <c r="M116" s="422" t="s">
        <v>1859</v>
      </c>
      <c r="N116" s="422" t="s">
        <v>1855</v>
      </c>
    </row>
    <row r="117" spans="1:14" ht="105" x14ac:dyDescent="0.25">
      <c r="A117" s="427">
        <v>9035</v>
      </c>
      <c r="B117" s="428" t="s">
        <v>280</v>
      </c>
      <c r="C117" s="427">
        <v>9010199</v>
      </c>
      <c r="D117" s="427">
        <v>9010199999</v>
      </c>
      <c r="E117" s="427" t="s">
        <v>1975</v>
      </c>
      <c r="F117" s="427">
        <v>1</v>
      </c>
      <c r="G117" s="427" t="s">
        <v>1976</v>
      </c>
      <c r="H117" s="429">
        <v>476800</v>
      </c>
      <c r="I117" s="430" t="s">
        <v>1934</v>
      </c>
      <c r="J117" s="427" t="s">
        <v>1924</v>
      </c>
      <c r="K117" s="427" t="s">
        <v>1884</v>
      </c>
      <c r="L117" s="428"/>
      <c r="M117" s="427" t="s">
        <v>1859</v>
      </c>
      <c r="N117" s="427" t="s">
        <v>1855</v>
      </c>
    </row>
    <row r="118" spans="1:14" ht="105" x14ac:dyDescent="0.25">
      <c r="A118" s="422">
        <v>9036</v>
      </c>
      <c r="B118" s="424" t="s">
        <v>280</v>
      </c>
      <c r="C118" s="422">
        <v>9010199</v>
      </c>
      <c r="D118" s="422">
        <v>9010199999</v>
      </c>
      <c r="E118" s="422" t="s">
        <v>1977</v>
      </c>
      <c r="F118" s="422"/>
      <c r="G118" s="422"/>
      <c r="H118" s="425">
        <v>10000</v>
      </c>
      <c r="I118" s="426"/>
      <c r="J118" s="424"/>
      <c r="K118" s="422" t="s">
        <v>1884</v>
      </c>
      <c r="L118" s="424" t="s">
        <v>184</v>
      </c>
      <c r="M118" s="422" t="s">
        <v>1859</v>
      </c>
      <c r="N118" s="422" t="s">
        <v>1855</v>
      </c>
    </row>
    <row r="119" spans="1:14" ht="105" x14ac:dyDescent="0.25">
      <c r="A119" s="427">
        <v>9036</v>
      </c>
      <c r="B119" s="428" t="s">
        <v>280</v>
      </c>
      <c r="C119" s="427">
        <v>9010199</v>
      </c>
      <c r="D119" s="427">
        <v>9010199999</v>
      </c>
      <c r="E119" s="427" t="s">
        <v>1977</v>
      </c>
      <c r="F119" s="427">
        <v>1</v>
      </c>
      <c r="G119" s="427" t="s">
        <v>1978</v>
      </c>
      <c r="H119" s="429">
        <v>10000</v>
      </c>
      <c r="I119" s="430" t="s">
        <v>1979</v>
      </c>
      <c r="J119" s="427" t="s">
        <v>1980</v>
      </c>
      <c r="K119" s="427" t="s">
        <v>1884</v>
      </c>
      <c r="L119" s="428"/>
      <c r="M119" s="427" t="s">
        <v>1859</v>
      </c>
      <c r="N119" s="427" t="s">
        <v>1855</v>
      </c>
    </row>
    <row r="120" spans="1:14" ht="42" x14ac:dyDescent="0.25">
      <c r="A120" s="422">
        <v>9037</v>
      </c>
      <c r="B120" s="424" t="s">
        <v>280</v>
      </c>
      <c r="C120" s="422">
        <v>9010199</v>
      </c>
      <c r="D120" s="422"/>
      <c r="E120" s="422" t="s">
        <v>1981</v>
      </c>
      <c r="F120" s="422"/>
      <c r="G120" s="422"/>
      <c r="H120" s="425">
        <v>10000</v>
      </c>
      <c r="I120" s="426"/>
      <c r="J120" s="424"/>
      <c r="K120" s="422" t="s">
        <v>1884</v>
      </c>
      <c r="L120" s="424" t="s">
        <v>184</v>
      </c>
      <c r="M120" s="422" t="s">
        <v>1859</v>
      </c>
      <c r="N120" s="422" t="s">
        <v>1855</v>
      </c>
    </row>
    <row r="121" spans="1:14" ht="42" x14ac:dyDescent="0.25">
      <c r="A121" s="427">
        <v>9037</v>
      </c>
      <c r="B121" s="428" t="s">
        <v>280</v>
      </c>
      <c r="C121" s="427">
        <v>9010199</v>
      </c>
      <c r="D121" s="427"/>
      <c r="E121" s="427" t="s">
        <v>1981</v>
      </c>
      <c r="F121" s="427">
        <v>1</v>
      </c>
      <c r="G121" s="427" t="s">
        <v>1982</v>
      </c>
      <c r="H121" s="429">
        <v>10000</v>
      </c>
      <c r="I121" s="430" t="s">
        <v>1934</v>
      </c>
      <c r="J121" s="427" t="s">
        <v>1924</v>
      </c>
      <c r="K121" s="427" t="s">
        <v>1884</v>
      </c>
      <c r="L121" s="428"/>
      <c r="M121" s="427" t="s">
        <v>1859</v>
      </c>
      <c r="N121" s="427" t="s">
        <v>1855</v>
      </c>
    </row>
    <row r="122" spans="1:14" ht="63" x14ac:dyDescent="0.25">
      <c r="A122" s="422">
        <v>9038</v>
      </c>
      <c r="B122" s="424" t="s">
        <v>280</v>
      </c>
      <c r="C122" s="422">
        <v>9010199</v>
      </c>
      <c r="D122" s="422">
        <v>9010199999</v>
      </c>
      <c r="E122" s="422" t="s">
        <v>1983</v>
      </c>
      <c r="F122" s="422"/>
      <c r="G122" s="422"/>
      <c r="H122" s="425">
        <v>30000</v>
      </c>
      <c r="I122" s="426"/>
      <c r="J122" s="424"/>
      <c r="K122" s="422" t="s">
        <v>1884</v>
      </c>
      <c r="L122" s="424" t="s">
        <v>184</v>
      </c>
      <c r="M122" s="422" t="s">
        <v>1859</v>
      </c>
      <c r="N122" s="422" t="s">
        <v>1855</v>
      </c>
    </row>
    <row r="123" spans="1:14" ht="63" x14ac:dyDescent="0.25">
      <c r="A123" s="427">
        <v>9038</v>
      </c>
      <c r="B123" s="428" t="s">
        <v>280</v>
      </c>
      <c r="C123" s="427">
        <v>9010199</v>
      </c>
      <c r="D123" s="427">
        <v>9010199999</v>
      </c>
      <c r="E123" s="427" t="s">
        <v>1983</v>
      </c>
      <c r="F123" s="427">
        <v>1</v>
      </c>
      <c r="G123" s="427" t="s">
        <v>1984</v>
      </c>
      <c r="H123" s="429">
        <v>30000</v>
      </c>
      <c r="I123" s="430" t="s">
        <v>1934</v>
      </c>
      <c r="J123" s="427" t="s">
        <v>1924</v>
      </c>
      <c r="K123" s="427" t="s">
        <v>1884</v>
      </c>
      <c r="L123" s="428"/>
      <c r="M123" s="427" t="s">
        <v>1859</v>
      </c>
      <c r="N123" s="427" t="s">
        <v>1855</v>
      </c>
    </row>
    <row r="124" spans="1:14" ht="63" x14ac:dyDescent="0.25">
      <c r="A124" s="422">
        <v>9040</v>
      </c>
      <c r="B124" s="424" t="s">
        <v>280</v>
      </c>
      <c r="C124" s="422">
        <v>9010299</v>
      </c>
      <c r="D124" s="422">
        <v>9010299999</v>
      </c>
      <c r="E124" s="422" t="s">
        <v>1985</v>
      </c>
      <c r="F124" s="422"/>
      <c r="G124" s="422"/>
      <c r="H124" s="425">
        <v>5000</v>
      </c>
      <c r="I124" s="426"/>
      <c r="J124" s="424"/>
      <c r="K124" s="422" t="s">
        <v>1884</v>
      </c>
      <c r="L124" s="424" t="s">
        <v>184</v>
      </c>
      <c r="M124" s="422" t="s">
        <v>1859</v>
      </c>
      <c r="N124" s="422" t="s">
        <v>1855</v>
      </c>
    </row>
    <row r="125" spans="1:14" ht="84" x14ac:dyDescent="0.25">
      <c r="A125" s="427">
        <v>9040</v>
      </c>
      <c r="B125" s="428" t="s">
        <v>280</v>
      </c>
      <c r="C125" s="427">
        <v>9010299</v>
      </c>
      <c r="D125" s="427">
        <v>9010299999</v>
      </c>
      <c r="E125" s="427" t="s">
        <v>1985</v>
      </c>
      <c r="F125" s="427">
        <v>1</v>
      </c>
      <c r="G125" s="427" t="s">
        <v>1986</v>
      </c>
      <c r="H125" s="429">
        <v>5000</v>
      </c>
      <c r="I125" s="430" t="s">
        <v>1934</v>
      </c>
      <c r="J125" s="427" t="s">
        <v>1852</v>
      </c>
      <c r="K125" s="427" t="s">
        <v>1884</v>
      </c>
      <c r="L125" s="428"/>
      <c r="M125" s="427" t="s">
        <v>1859</v>
      </c>
      <c r="N125" s="427" t="s">
        <v>1855</v>
      </c>
    </row>
    <row r="126" spans="1:14" ht="126" x14ac:dyDescent="0.25">
      <c r="A126" s="422">
        <v>9041</v>
      </c>
      <c r="B126" s="424" t="s">
        <v>280</v>
      </c>
      <c r="C126" s="422">
        <v>9019999</v>
      </c>
      <c r="D126" s="422"/>
      <c r="E126" s="422" t="s">
        <v>1987</v>
      </c>
      <c r="F126" s="422"/>
      <c r="G126" s="422"/>
      <c r="H126" s="425">
        <v>10000</v>
      </c>
      <c r="I126" s="426"/>
      <c r="J126" s="424"/>
      <c r="K126" s="422" t="s">
        <v>1884</v>
      </c>
      <c r="L126" s="424" t="s">
        <v>184</v>
      </c>
      <c r="M126" s="422" t="s">
        <v>1859</v>
      </c>
      <c r="N126" s="422" t="s">
        <v>1855</v>
      </c>
    </row>
    <row r="127" spans="1:14" ht="126" x14ac:dyDescent="0.25">
      <c r="A127" s="427">
        <v>9041</v>
      </c>
      <c r="B127" s="428" t="s">
        <v>280</v>
      </c>
      <c r="C127" s="427">
        <v>9019999</v>
      </c>
      <c r="D127" s="427"/>
      <c r="E127" s="427" t="s">
        <v>1987</v>
      </c>
      <c r="F127" s="427">
        <v>1</v>
      </c>
      <c r="G127" s="427" t="s">
        <v>1988</v>
      </c>
      <c r="H127" s="429">
        <v>10000</v>
      </c>
      <c r="I127" s="430" t="s">
        <v>1948</v>
      </c>
      <c r="J127" s="427" t="s">
        <v>1852</v>
      </c>
      <c r="K127" s="427" t="s">
        <v>1884</v>
      </c>
      <c r="L127" s="428"/>
      <c r="M127" s="427" t="s">
        <v>1859</v>
      </c>
      <c r="N127" s="427" t="s">
        <v>1855</v>
      </c>
    </row>
    <row r="128" spans="1:14" ht="42" x14ac:dyDescent="0.25">
      <c r="A128" s="422">
        <v>9043</v>
      </c>
      <c r="B128" s="424" t="s">
        <v>280</v>
      </c>
      <c r="C128" s="422">
        <v>9029999</v>
      </c>
      <c r="D128" s="422"/>
      <c r="E128" s="422" t="s">
        <v>1989</v>
      </c>
      <c r="F128" s="422"/>
      <c r="G128" s="422"/>
      <c r="H128" s="425">
        <v>20000</v>
      </c>
      <c r="I128" s="426"/>
      <c r="J128" s="424"/>
      <c r="K128" s="422" t="s">
        <v>1884</v>
      </c>
      <c r="L128" s="424" t="s">
        <v>184</v>
      </c>
      <c r="M128" s="422" t="s">
        <v>1859</v>
      </c>
      <c r="N128" s="422" t="s">
        <v>1855</v>
      </c>
    </row>
    <row r="129" spans="1:14" ht="42" x14ac:dyDescent="0.25">
      <c r="A129" s="427">
        <v>9043</v>
      </c>
      <c r="B129" s="428" t="s">
        <v>280</v>
      </c>
      <c r="C129" s="427">
        <v>9029999</v>
      </c>
      <c r="D129" s="427"/>
      <c r="E129" s="427" t="s">
        <v>1989</v>
      </c>
      <c r="F129" s="427">
        <v>1</v>
      </c>
      <c r="G129" s="427" t="s">
        <v>1681</v>
      </c>
      <c r="H129" s="429">
        <v>20000</v>
      </c>
      <c r="I129" s="430" t="s">
        <v>1887</v>
      </c>
      <c r="J129" s="427" t="s">
        <v>1852</v>
      </c>
      <c r="K129" s="427" t="s">
        <v>1884</v>
      </c>
      <c r="L129" s="428"/>
      <c r="M129" s="427" t="s">
        <v>1859</v>
      </c>
      <c r="N129" s="427" t="s">
        <v>1855</v>
      </c>
    </row>
    <row r="130" spans="1:14" ht="42" x14ac:dyDescent="0.25">
      <c r="A130" s="422">
        <v>9044</v>
      </c>
      <c r="B130" s="424" t="s">
        <v>280</v>
      </c>
      <c r="C130" s="422">
        <v>9010199</v>
      </c>
      <c r="D130" s="422"/>
      <c r="E130" s="422" t="s">
        <v>1990</v>
      </c>
      <c r="F130" s="422"/>
      <c r="G130" s="422"/>
      <c r="H130" s="425">
        <v>855000</v>
      </c>
      <c r="I130" s="426"/>
      <c r="J130" s="424"/>
      <c r="K130" s="422" t="s">
        <v>1884</v>
      </c>
      <c r="L130" s="424" t="s">
        <v>184</v>
      </c>
      <c r="M130" s="422" t="s">
        <v>1859</v>
      </c>
      <c r="N130" s="422" t="s">
        <v>1855</v>
      </c>
    </row>
    <row r="131" spans="1:14" ht="105" x14ac:dyDescent="0.25">
      <c r="A131" s="427">
        <v>9044</v>
      </c>
      <c r="B131" s="428" t="s">
        <v>280</v>
      </c>
      <c r="C131" s="427">
        <v>9010199</v>
      </c>
      <c r="D131" s="427"/>
      <c r="E131" s="427" t="s">
        <v>1990</v>
      </c>
      <c r="F131" s="427">
        <v>1</v>
      </c>
      <c r="G131" s="427" t="s">
        <v>1991</v>
      </c>
      <c r="H131" s="429">
        <v>855000</v>
      </c>
      <c r="I131" s="430" t="s">
        <v>1887</v>
      </c>
      <c r="J131" s="427" t="s">
        <v>1924</v>
      </c>
      <c r="K131" s="427" t="s">
        <v>1884</v>
      </c>
      <c r="L131" s="428"/>
      <c r="M131" s="427" t="s">
        <v>1859</v>
      </c>
      <c r="N131" s="427" t="s">
        <v>1855</v>
      </c>
    </row>
    <row r="132" spans="1:14" ht="42" x14ac:dyDescent="0.25">
      <c r="A132" s="422">
        <v>9060</v>
      </c>
      <c r="B132" s="424" t="s">
        <v>280</v>
      </c>
      <c r="C132" s="422">
        <v>9010199</v>
      </c>
      <c r="D132" s="422"/>
      <c r="E132" s="422" t="s">
        <v>1992</v>
      </c>
      <c r="F132" s="422"/>
      <c r="G132" s="422"/>
      <c r="H132" s="425">
        <v>380000</v>
      </c>
      <c r="I132" s="426"/>
      <c r="J132" s="424"/>
      <c r="K132" s="422" t="s">
        <v>1884</v>
      </c>
      <c r="L132" s="424" t="s">
        <v>184</v>
      </c>
      <c r="M132" s="422" t="s">
        <v>1859</v>
      </c>
      <c r="N132" s="422" t="s">
        <v>1855</v>
      </c>
    </row>
    <row r="133" spans="1:14" ht="63" x14ac:dyDescent="0.25">
      <c r="A133" s="427">
        <v>9060</v>
      </c>
      <c r="B133" s="428" t="s">
        <v>280</v>
      </c>
      <c r="C133" s="427">
        <v>9010199</v>
      </c>
      <c r="D133" s="427"/>
      <c r="E133" s="427" t="s">
        <v>1992</v>
      </c>
      <c r="F133" s="427">
        <v>1</v>
      </c>
      <c r="G133" s="427" t="s">
        <v>1993</v>
      </c>
      <c r="H133" s="429">
        <v>380000</v>
      </c>
      <c r="I133" s="430" t="s">
        <v>1934</v>
      </c>
      <c r="J133" s="428" t="s">
        <v>1924</v>
      </c>
      <c r="K133" s="427" t="s">
        <v>1884</v>
      </c>
      <c r="L133" s="428"/>
      <c r="M133" s="427" t="s">
        <v>1859</v>
      </c>
      <c r="N133" s="427" t="s">
        <v>1855</v>
      </c>
    </row>
    <row r="134" spans="1:14" ht="63" x14ac:dyDescent="0.25">
      <c r="A134" s="422">
        <v>3001</v>
      </c>
      <c r="B134" s="424" t="s">
        <v>280</v>
      </c>
      <c r="C134" s="422">
        <v>3059999</v>
      </c>
      <c r="D134" s="422">
        <v>3059999999</v>
      </c>
      <c r="E134" s="422" t="s">
        <v>1994</v>
      </c>
      <c r="F134" s="422"/>
      <c r="G134" s="422"/>
      <c r="H134" s="425">
        <v>100</v>
      </c>
      <c r="I134" s="426"/>
      <c r="J134" s="422"/>
      <c r="K134" s="422" t="s">
        <v>1995</v>
      </c>
      <c r="L134" s="424" t="s">
        <v>184</v>
      </c>
      <c r="M134" s="422" t="s">
        <v>1854</v>
      </c>
      <c r="N134" s="422" t="s">
        <v>1855</v>
      </c>
    </row>
    <row r="135" spans="1:14" ht="84" x14ac:dyDescent="0.25">
      <c r="A135" s="427">
        <v>3001</v>
      </c>
      <c r="B135" s="428" t="s">
        <v>280</v>
      </c>
      <c r="C135" s="427">
        <v>3059999</v>
      </c>
      <c r="D135" s="427">
        <v>3059999999</v>
      </c>
      <c r="E135" s="427" t="s">
        <v>1994</v>
      </c>
      <c r="F135" s="427">
        <v>1</v>
      </c>
      <c r="G135" s="427" t="s">
        <v>1996</v>
      </c>
      <c r="H135" s="429">
        <v>100</v>
      </c>
      <c r="I135" s="430" t="s">
        <v>1997</v>
      </c>
      <c r="J135" s="428" t="s">
        <v>1852</v>
      </c>
      <c r="K135" s="427" t="s">
        <v>1995</v>
      </c>
      <c r="L135" s="428"/>
      <c r="M135" s="427" t="s">
        <v>1854</v>
      </c>
      <c r="N135" s="427" t="s">
        <v>1855</v>
      </c>
    </row>
    <row r="136" spans="1:14" ht="84" x14ac:dyDescent="0.25">
      <c r="A136" s="422">
        <v>3005</v>
      </c>
      <c r="B136" s="424" t="s">
        <v>280</v>
      </c>
      <c r="C136" s="422">
        <v>3059999</v>
      </c>
      <c r="D136" s="422">
        <v>3059999999</v>
      </c>
      <c r="E136" s="422" t="s">
        <v>1998</v>
      </c>
      <c r="F136" s="422"/>
      <c r="G136" s="422"/>
      <c r="H136" s="425">
        <v>100</v>
      </c>
      <c r="I136" s="426"/>
      <c r="J136" s="422"/>
      <c r="K136" s="422" t="s">
        <v>1999</v>
      </c>
      <c r="L136" s="424" t="s">
        <v>184</v>
      </c>
      <c r="M136" s="422" t="s">
        <v>1854</v>
      </c>
      <c r="N136" s="422" t="s">
        <v>1855</v>
      </c>
    </row>
    <row r="137" spans="1:14" ht="84" x14ac:dyDescent="0.25">
      <c r="A137" s="427">
        <v>3005</v>
      </c>
      <c r="B137" s="428" t="s">
        <v>280</v>
      </c>
      <c r="C137" s="427">
        <v>3059999</v>
      </c>
      <c r="D137" s="427">
        <v>3059999999</v>
      </c>
      <c r="E137" s="427" t="s">
        <v>1998</v>
      </c>
      <c r="F137" s="427">
        <v>1</v>
      </c>
      <c r="G137" s="427" t="s">
        <v>1856</v>
      </c>
      <c r="H137" s="429">
        <v>100</v>
      </c>
      <c r="I137" s="430" t="s">
        <v>2000</v>
      </c>
      <c r="J137" s="428" t="s">
        <v>1852</v>
      </c>
      <c r="K137" s="427" t="s">
        <v>1999</v>
      </c>
      <c r="L137" s="428"/>
      <c r="M137" s="427" t="s">
        <v>1854</v>
      </c>
      <c r="N137" s="427" t="s">
        <v>1855</v>
      </c>
    </row>
    <row r="138" spans="1:14" ht="63" x14ac:dyDescent="0.25">
      <c r="A138" s="422">
        <v>3046</v>
      </c>
      <c r="B138" s="424" t="s">
        <v>280</v>
      </c>
      <c r="C138" s="422">
        <v>3050203</v>
      </c>
      <c r="D138" s="422"/>
      <c r="E138" s="422" t="s">
        <v>2001</v>
      </c>
      <c r="F138" s="422"/>
      <c r="G138" s="422"/>
      <c r="H138" s="425">
        <v>0</v>
      </c>
      <c r="I138" s="426"/>
      <c r="J138" s="422"/>
      <c r="K138" s="422" t="s">
        <v>1999</v>
      </c>
      <c r="L138" s="424" t="s">
        <v>184</v>
      </c>
      <c r="M138" s="422" t="s">
        <v>2002</v>
      </c>
      <c r="N138" s="422" t="s">
        <v>1855</v>
      </c>
    </row>
    <row r="139" spans="1:14" ht="63" x14ac:dyDescent="0.25">
      <c r="A139" s="427">
        <v>3046</v>
      </c>
      <c r="B139" s="428" t="s">
        <v>280</v>
      </c>
      <c r="C139" s="427">
        <v>3050203</v>
      </c>
      <c r="D139" s="427"/>
      <c r="E139" s="427" t="s">
        <v>2001</v>
      </c>
      <c r="F139" s="427">
        <v>1</v>
      </c>
      <c r="G139" s="427" t="s">
        <v>1858</v>
      </c>
      <c r="H139" s="429">
        <v>0</v>
      </c>
      <c r="I139" s="430" t="s">
        <v>2000</v>
      </c>
      <c r="J139" s="428" t="s">
        <v>1852</v>
      </c>
      <c r="K139" s="427" t="s">
        <v>1999</v>
      </c>
      <c r="L139" s="428"/>
      <c r="M139" s="427" t="s">
        <v>1854</v>
      </c>
      <c r="N139" s="427" t="s">
        <v>1855</v>
      </c>
    </row>
    <row r="140" spans="1:14" ht="105" x14ac:dyDescent="0.25">
      <c r="A140" s="422">
        <v>3048</v>
      </c>
      <c r="B140" s="424" t="s">
        <v>280</v>
      </c>
      <c r="C140" s="422">
        <v>3010201</v>
      </c>
      <c r="D140" s="422"/>
      <c r="E140" s="422" t="s">
        <v>2003</v>
      </c>
      <c r="F140" s="422"/>
      <c r="G140" s="422"/>
      <c r="H140" s="425">
        <v>0</v>
      </c>
      <c r="I140" s="426"/>
      <c r="J140" s="424"/>
      <c r="K140" s="422" t="s">
        <v>1999</v>
      </c>
      <c r="L140" s="424" t="s">
        <v>184</v>
      </c>
      <c r="M140" s="422" t="s">
        <v>1854</v>
      </c>
      <c r="N140" s="422" t="s">
        <v>1855</v>
      </c>
    </row>
    <row r="141" spans="1:14" ht="105" x14ac:dyDescent="0.25">
      <c r="A141" s="427">
        <v>3048</v>
      </c>
      <c r="B141" s="428" t="s">
        <v>280</v>
      </c>
      <c r="C141" s="427">
        <v>3010201</v>
      </c>
      <c r="D141" s="427"/>
      <c r="E141" s="427" t="s">
        <v>2003</v>
      </c>
      <c r="F141" s="427">
        <v>1</v>
      </c>
      <c r="G141" s="427" t="s">
        <v>2004</v>
      </c>
      <c r="H141" s="429">
        <v>0</v>
      </c>
      <c r="I141" s="430" t="s">
        <v>2005</v>
      </c>
      <c r="J141" s="427" t="s">
        <v>1852</v>
      </c>
      <c r="K141" s="427" t="s">
        <v>1999</v>
      </c>
      <c r="L141" s="428"/>
      <c r="M141" s="427" t="s">
        <v>1854</v>
      </c>
      <c r="N141" s="427" t="s">
        <v>1855</v>
      </c>
    </row>
    <row r="142" spans="1:14" ht="63" x14ac:dyDescent="0.25">
      <c r="A142" s="422">
        <v>3057</v>
      </c>
      <c r="B142" s="424" t="s">
        <v>280</v>
      </c>
      <c r="C142" s="422">
        <v>3059999</v>
      </c>
      <c r="D142" s="422"/>
      <c r="E142" s="422" t="s">
        <v>1166</v>
      </c>
      <c r="F142" s="422"/>
      <c r="G142" s="422"/>
      <c r="H142" s="425">
        <v>9734</v>
      </c>
      <c r="I142" s="426"/>
      <c r="J142" s="424"/>
      <c r="K142" s="422" t="s">
        <v>1999</v>
      </c>
      <c r="L142" s="424" t="s">
        <v>184</v>
      </c>
      <c r="M142" s="422" t="s">
        <v>1854</v>
      </c>
      <c r="N142" s="422" t="s">
        <v>1855</v>
      </c>
    </row>
    <row r="143" spans="1:14" ht="84" x14ac:dyDescent="0.25">
      <c r="A143" s="427">
        <v>3057</v>
      </c>
      <c r="B143" s="428" t="s">
        <v>280</v>
      </c>
      <c r="C143" s="427">
        <v>3059999</v>
      </c>
      <c r="D143" s="427"/>
      <c r="E143" s="427" t="s">
        <v>1166</v>
      </c>
      <c r="F143" s="427">
        <v>1</v>
      </c>
      <c r="G143" s="427" t="s">
        <v>2006</v>
      </c>
      <c r="H143" s="429">
        <v>9734</v>
      </c>
      <c r="I143" s="430" t="s">
        <v>2000</v>
      </c>
      <c r="J143" s="427" t="s">
        <v>1852</v>
      </c>
      <c r="K143" s="427" t="s">
        <v>1999</v>
      </c>
      <c r="L143" s="428"/>
      <c r="M143" s="427" t="s">
        <v>1854</v>
      </c>
      <c r="N143" s="427" t="s">
        <v>1855</v>
      </c>
    </row>
    <row r="144" spans="1:14" ht="63" x14ac:dyDescent="0.25">
      <c r="A144" s="422">
        <v>2004</v>
      </c>
      <c r="B144" s="424" t="s">
        <v>280</v>
      </c>
      <c r="C144" s="422">
        <v>2010104</v>
      </c>
      <c r="D144" s="422">
        <v>2010104001</v>
      </c>
      <c r="E144" s="422" t="s">
        <v>1179</v>
      </c>
      <c r="F144" s="422"/>
      <c r="G144" s="422"/>
      <c r="H144" s="425">
        <v>40000</v>
      </c>
      <c r="I144" s="426"/>
      <c r="J144" s="424"/>
      <c r="K144" s="422" t="s">
        <v>2007</v>
      </c>
      <c r="L144" s="424" t="s">
        <v>184</v>
      </c>
      <c r="M144" s="422" t="s">
        <v>1854</v>
      </c>
      <c r="N144" s="422" t="s">
        <v>1855</v>
      </c>
    </row>
    <row r="145" spans="1:14" ht="84" x14ac:dyDescent="0.25">
      <c r="A145" s="427">
        <v>2004</v>
      </c>
      <c r="B145" s="428" t="s">
        <v>280</v>
      </c>
      <c r="C145" s="427">
        <v>2010104</v>
      </c>
      <c r="D145" s="427">
        <v>2010104001</v>
      </c>
      <c r="E145" s="427" t="s">
        <v>1179</v>
      </c>
      <c r="F145" s="427">
        <v>1</v>
      </c>
      <c r="G145" s="427" t="s">
        <v>2008</v>
      </c>
      <c r="H145" s="429">
        <v>40000</v>
      </c>
      <c r="I145" s="430" t="s">
        <v>2009</v>
      </c>
      <c r="J145" s="427" t="s">
        <v>1852</v>
      </c>
      <c r="K145" s="427" t="s">
        <v>2007</v>
      </c>
      <c r="L145" s="428"/>
      <c r="M145" s="427" t="s">
        <v>1854</v>
      </c>
      <c r="N145" s="427" t="s">
        <v>1855</v>
      </c>
    </row>
    <row r="146" spans="1:14" ht="63" x14ac:dyDescent="0.25">
      <c r="A146" s="422">
        <v>3004</v>
      </c>
      <c r="B146" s="424" t="s">
        <v>280</v>
      </c>
      <c r="C146" s="422">
        <v>3010201</v>
      </c>
      <c r="D146" s="422"/>
      <c r="E146" s="422" t="s">
        <v>2010</v>
      </c>
      <c r="F146" s="422"/>
      <c r="G146" s="422"/>
      <c r="H146" s="425">
        <v>2000</v>
      </c>
      <c r="I146" s="426"/>
      <c r="J146" s="422"/>
      <c r="K146" s="422" t="s">
        <v>2007</v>
      </c>
      <c r="L146" s="424" t="s">
        <v>184</v>
      </c>
      <c r="M146" s="422" t="s">
        <v>1854</v>
      </c>
      <c r="N146" s="422" t="s">
        <v>1855</v>
      </c>
    </row>
    <row r="147" spans="1:14" ht="63" x14ac:dyDescent="0.25">
      <c r="A147" s="427">
        <v>3004</v>
      </c>
      <c r="B147" s="428" t="s">
        <v>280</v>
      </c>
      <c r="C147" s="427">
        <v>3010201</v>
      </c>
      <c r="D147" s="427"/>
      <c r="E147" s="427" t="s">
        <v>2010</v>
      </c>
      <c r="F147" s="427">
        <v>1</v>
      </c>
      <c r="G147" s="427" t="s">
        <v>2011</v>
      </c>
      <c r="H147" s="429">
        <v>2000</v>
      </c>
      <c r="I147" s="430" t="s">
        <v>2012</v>
      </c>
      <c r="J147" s="428" t="s">
        <v>1852</v>
      </c>
      <c r="K147" s="427" t="s">
        <v>2007</v>
      </c>
      <c r="L147" s="428"/>
      <c r="M147" s="427" t="s">
        <v>1854</v>
      </c>
      <c r="N147" s="427" t="s">
        <v>1855</v>
      </c>
    </row>
    <row r="148" spans="1:14" ht="63" x14ac:dyDescent="0.25">
      <c r="A148" s="422">
        <v>3010</v>
      </c>
      <c r="B148" s="424" t="s">
        <v>280</v>
      </c>
      <c r="C148" s="422">
        <v>3059999</v>
      </c>
      <c r="D148" s="422">
        <v>3059999999</v>
      </c>
      <c r="E148" s="422" t="s">
        <v>2013</v>
      </c>
      <c r="F148" s="422"/>
      <c r="G148" s="422"/>
      <c r="H148" s="425">
        <v>50</v>
      </c>
      <c r="I148" s="426"/>
      <c r="J148" s="422"/>
      <c r="K148" s="422" t="s">
        <v>2007</v>
      </c>
      <c r="L148" s="424" t="s">
        <v>184</v>
      </c>
      <c r="M148" s="422" t="s">
        <v>1854</v>
      </c>
      <c r="N148" s="422" t="s">
        <v>1855</v>
      </c>
    </row>
    <row r="149" spans="1:14" ht="63" x14ac:dyDescent="0.25">
      <c r="A149" s="427">
        <v>3010</v>
      </c>
      <c r="B149" s="428" t="s">
        <v>280</v>
      </c>
      <c r="C149" s="427">
        <v>3059999</v>
      </c>
      <c r="D149" s="427">
        <v>3059999999</v>
      </c>
      <c r="E149" s="427" t="s">
        <v>2013</v>
      </c>
      <c r="F149" s="427">
        <v>1</v>
      </c>
      <c r="G149" s="427" t="s">
        <v>1856</v>
      </c>
      <c r="H149" s="429">
        <v>50</v>
      </c>
      <c r="I149" s="430" t="s">
        <v>2014</v>
      </c>
      <c r="J149" s="428" t="s">
        <v>1852</v>
      </c>
      <c r="K149" s="427" t="s">
        <v>2007</v>
      </c>
      <c r="L149" s="428"/>
      <c r="M149" s="427" t="s">
        <v>1854</v>
      </c>
      <c r="N149" s="427" t="s">
        <v>1855</v>
      </c>
    </row>
    <row r="150" spans="1:14" ht="63" x14ac:dyDescent="0.25">
      <c r="A150" s="422">
        <v>3044</v>
      </c>
      <c r="B150" s="424" t="s">
        <v>280</v>
      </c>
      <c r="C150" s="422">
        <v>4050302</v>
      </c>
      <c r="D150" s="422"/>
      <c r="E150" s="422" t="s">
        <v>2015</v>
      </c>
      <c r="F150" s="422"/>
      <c r="G150" s="422"/>
      <c r="H150" s="425">
        <v>0</v>
      </c>
      <c r="I150" s="426"/>
      <c r="J150" s="422"/>
      <c r="K150" s="422" t="s">
        <v>2007</v>
      </c>
      <c r="L150" s="424" t="s">
        <v>184</v>
      </c>
      <c r="M150" s="422" t="s">
        <v>1854</v>
      </c>
      <c r="N150" s="422" t="s">
        <v>1855</v>
      </c>
    </row>
    <row r="151" spans="1:14" ht="63" x14ac:dyDescent="0.25">
      <c r="A151" s="427">
        <v>3044</v>
      </c>
      <c r="B151" s="428" t="s">
        <v>280</v>
      </c>
      <c r="C151" s="427">
        <v>4050302</v>
      </c>
      <c r="D151" s="427"/>
      <c r="E151" s="427" t="s">
        <v>2015</v>
      </c>
      <c r="F151" s="427">
        <v>1</v>
      </c>
      <c r="G151" s="427" t="s">
        <v>2016</v>
      </c>
      <c r="H151" s="429">
        <v>0</v>
      </c>
      <c r="I151" s="430" t="s">
        <v>2017</v>
      </c>
      <c r="J151" s="428" t="s">
        <v>1852</v>
      </c>
      <c r="K151" s="427" t="s">
        <v>2007</v>
      </c>
      <c r="L151" s="428"/>
      <c r="M151" s="427" t="s">
        <v>1854</v>
      </c>
      <c r="N151" s="427" t="s">
        <v>1855</v>
      </c>
    </row>
    <row r="152" spans="1:14" ht="63" x14ac:dyDescent="0.25">
      <c r="A152" s="422">
        <v>3053</v>
      </c>
      <c r="B152" s="424" t="s">
        <v>280</v>
      </c>
      <c r="C152" s="422">
        <v>3010301</v>
      </c>
      <c r="D152" s="422"/>
      <c r="E152" s="422" t="s">
        <v>2018</v>
      </c>
      <c r="F152" s="422"/>
      <c r="G152" s="422"/>
      <c r="H152" s="425">
        <v>0</v>
      </c>
      <c r="I152" s="426"/>
      <c r="J152" s="424"/>
      <c r="K152" s="422" t="s">
        <v>2007</v>
      </c>
      <c r="L152" s="424" t="s">
        <v>184</v>
      </c>
      <c r="M152" s="422" t="s">
        <v>1854</v>
      </c>
      <c r="N152" s="422" t="s">
        <v>1855</v>
      </c>
    </row>
    <row r="153" spans="1:14" ht="84" x14ac:dyDescent="0.25">
      <c r="A153" s="427">
        <v>3053</v>
      </c>
      <c r="B153" s="428" t="s">
        <v>280</v>
      </c>
      <c r="C153" s="427">
        <v>3010301</v>
      </c>
      <c r="D153" s="427"/>
      <c r="E153" s="427" t="s">
        <v>2018</v>
      </c>
      <c r="F153" s="427">
        <v>1</v>
      </c>
      <c r="G153" s="427" t="s">
        <v>2019</v>
      </c>
      <c r="H153" s="429">
        <v>0</v>
      </c>
      <c r="I153" s="430" t="s">
        <v>2017</v>
      </c>
      <c r="J153" s="427" t="s">
        <v>2020</v>
      </c>
      <c r="K153" s="427" t="s">
        <v>2007</v>
      </c>
      <c r="L153" s="428"/>
      <c r="M153" s="427" t="s">
        <v>1854</v>
      </c>
      <c r="N153" s="427" t="s">
        <v>1855</v>
      </c>
    </row>
    <row r="154" spans="1:14" ht="63" x14ac:dyDescent="0.25">
      <c r="A154" s="422">
        <v>3054</v>
      </c>
      <c r="B154" s="424" t="s">
        <v>280</v>
      </c>
      <c r="C154" s="422">
        <v>3010302</v>
      </c>
      <c r="D154" s="422"/>
      <c r="E154" s="422" t="s">
        <v>2021</v>
      </c>
      <c r="F154" s="422"/>
      <c r="G154" s="422"/>
      <c r="H154" s="425">
        <v>0</v>
      </c>
      <c r="I154" s="426"/>
      <c r="J154" s="424"/>
      <c r="K154" s="422" t="s">
        <v>2007</v>
      </c>
      <c r="L154" s="424" t="s">
        <v>184</v>
      </c>
      <c r="M154" s="422" t="s">
        <v>1854</v>
      </c>
      <c r="N154" s="422" t="s">
        <v>1855</v>
      </c>
    </row>
    <row r="155" spans="1:14" ht="84" x14ac:dyDescent="0.25">
      <c r="A155" s="427">
        <v>3054</v>
      </c>
      <c r="B155" s="428" t="s">
        <v>280</v>
      </c>
      <c r="C155" s="427">
        <v>3010302</v>
      </c>
      <c r="D155" s="427"/>
      <c r="E155" s="427" t="s">
        <v>2021</v>
      </c>
      <c r="F155" s="427">
        <v>1</v>
      </c>
      <c r="G155" s="427" t="s">
        <v>2022</v>
      </c>
      <c r="H155" s="429">
        <v>0</v>
      </c>
      <c r="I155" s="430" t="s">
        <v>2017</v>
      </c>
      <c r="J155" s="427" t="s">
        <v>1852</v>
      </c>
      <c r="K155" s="427" t="s">
        <v>2007</v>
      </c>
      <c r="L155" s="428"/>
      <c r="M155" s="427" t="s">
        <v>1854</v>
      </c>
      <c r="N155" s="427" t="s">
        <v>1855</v>
      </c>
    </row>
    <row r="156" spans="1:14" ht="63" x14ac:dyDescent="0.25">
      <c r="A156" s="422">
        <v>3059</v>
      </c>
      <c r="B156" s="424" t="s">
        <v>280</v>
      </c>
      <c r="C156" s="422">
        <v>3050203</v>
      </c>
      <c r="D156" s="422"/>
      <c r="E156" s="422" t="s">
        <v>2023</v>
      </c>
      <c r="F156" s="422"/>
      <c r="G156" s="422"/>
      <c r="H156" s="425">
        <v>0</v>
      </c>
      <c r="I156" s="426"/>
      <c r="J156" s="422"/>
      <c r="K156" s="422" t="s">
        <v>2007</v>
      </c>
      <c r="L156" s="424" t="s">
        <v>184</v>
      </c>
      <c r="M156" s="422" t="s">
        <v>1854</v>
      </c>
      <c r="N156" s="422" t="s">
        <v>1855</v>
      </c>
    </row>
    <row r="157" spans="1:14" ht="63" x14ac:dyDescent="0.25">
      <c r="A157" s="427">
        <v>3059</v>
      </c>
      <c r="B157" s="428" t="s">
        <v>280</v>
      </c>
      <c r="C157" s="427">
        <v>3050203</v>
      </c>
      <c r="D157" s="427"/>
      <c r="E157" s="427" t="s">
        <v>2023</v>
      </c>
      <c r="F157" s="427">
        <v>1</v>
      </c>
      <c r="G157" s="427" t="s">
        <v>1858</v>
      </c>
      <c r="H157" s="429">
        <v>0</v>
      </c>
      <c r="I157" s="430" t="s">
        <v>2014</v>
      </c>
      <c r="J157" s="427" t="s">
        <v>1852</v>
      </c>
      <c r="K157" s="427" t="s">
        <v>2007</v>
      </c>
      <c r="L157" s="428"/>
      <c r="M157" s="427" t="s">
        <v>1854</v>
      </c>
      <c r="N157" s="427" t="s">
        <v>1855</v>
      </c>
    </row>
    <row r="158" spans="1:14" ht="63" x14ac:dyDescent="0.25">
      <c r="A158" s="422">
        <v>3063</v>
      </c>
      <c r="B158" s="424" t="s">
        <v>280</v>
      </c>
      <c r="C158" s="424">
        <v>3030399</v>
      </c>
      <c r="D158" s="422" t="s">
        <v>184</v>
      </c>
      <c r="E158" s="422" t="s">
        <v>1867</v>
      </c>
      <c r="F158" s="422"/>
      <c r="G158" s="422" t="s">
        <v>184</v>
      </c>
      <c r="H158" s="425">
        <v>0</v>
      </c>
      <c r="I158" s="426"/>
      <c r="J158" s="424" t="s">
        <v>184</v>
      </c>
      <c r="K158" s="422" t="s">
        <v>2007</v>
      </c>
      <c r="L158" s="424" t="s">
        <v>184</v>
      </c>
      <c r="M158" s="422" t="s">
        <v>1854</v>
      </c>
      <c r="N158" s="422" t="s">
        <v>1855</v>
      </c>
    </row>
    <row r="159" spans="1:14" ht="84" x14ac:dyDescent="0.25">
      <c r="A159" s="427">
        <v>3063</v>
      </c>
      <c r="B159" s="428" t="s">
        <v>280</v>
      </c>
      <c r="C159" s="428">
        <v>3030399</v>
      </c>
      <c r="D159" s="427" t="s">
        <v>184</v>
      </c>
      <c r="E159" s="427" t="s">
        <v>1867</v>
      </c>
      <c r="F159" s="427">
        <v>1</v>
      </c>
      <c r="G159" s="428" t="s">
        <v>2024</v>
      </c>
      <c r="H159" s="429">
        <v>0</v>
      </c>
      <c r="I159" s="429" t="s">
        <v>2014</v>
      </c>
      <c r="J159" s="430" t="s">
        <v>1852</v>
      </c>
      <c r="K159" s="427" t="s">
        <v>2007</v>
      </c>
      <c r="L159" s="428"/>
      <c r="M159" s="427" t="s">
        <v>1854</v>
      </c>
      <c r="N159" s="427" t="s">
        <v>1855</v>
      </c>
    </row>
    <row r="160" spans="1:14" ht="63" x14ac:dyDescent="0.25">
      <c r="A160" s="422">
        <v>3013</v>
      </c>
      <c r="B160" s="424" t="s">
        <v>280</v>
      </c>
      <c r="C160" s="422">
        <v>3059999</v>
      </c>
      <c r="D160" s="422">
        <v>3059999999</v>
      </c>
      <c r="E160" s="422" t="s">
        <v>2025</v>
      </c>
      <c r="F160" s="422"/>
      <c r="G160" s="422"/>
      <c r="H160" s="425">
        <v>228</v>
      </c>
      <c r="I160" s="426"/>
      <c r="J160" s="422"/>
      <c r="K160" s="422" t="s">
        <v>2026</v>
      </c>
      <c r="L160" s="424" t="s">
        <v>184</v>
      </c>
      <c r="M160" s="422" t="s">
        <v>1854</v>
      </c>
      <c r="N160" s="422" t="s">
        <v>1855</v>
      </c>
    </row>
    <row r="161" spans="1:14" ht="105" x14ac:dyDescent="0.25">
      <c r="A161" s="427">
        <v>3013</v>
      </c>
      <c r="B161" s="428" t="s">
        <v>280</v>
      </c>
      <c r="C161" s="427">
        <v>3059999</v>
      </c>
      <c r="D161" s="427">
        <v>3059999999</v>
      </c>
      <c r="E161" s="427" t="s">
        <v>2025</v>
      </c>
      <c r="F161" s="427">
        <v>1</v>
      </c>
      <c r="G161" s="427" t="s">
        <v>2027</v>
      </c>
      <c r="H161" s="429">
        <v>228</v>
      </c>
      <c r="I161" s="430" t="s">
        <v>2028</v>
      </c>
      <c r="J161" s="428" t="s">
        <v>1852</v>
      </c>
      <c r="K161" s="427" t="s">
        <v>2026</v>
      </c>
      <c r="L161" s="428"/>
      <c r="M161" s="427" t="s">
        <v>1854</v>
      </c>
      <c r="N161" s="427" t="s">
        <v>1855</v>
      </c>
    </row>
    <row r="162" spans="1:14" ht="84" x14ac:dyDescent="0.25">
      <c r="A162" s="422">
        <v>3045</v>
      </c>
      <c r="B162" s="424" t="s">
        <v>280</v>
      </c>
      <c r="C162" s="422">
        <v>3050203</v>
      </c>
      <c r="D162" s="422"/>
      <c r="E162" s="422" t="s">
        <v>2029</v>
      </c>
      <c r="F162" s="422"/>
      <c r="G162" s="422"/>
      <c r="H162" s="425">
        <v>17859.25</v>
      </c>
      <c r="I162" s="426"/>
      <c r="J162" s="422"/>
      <c r="K162" s="422" t="s">
        <v>2026</v>
      </c>
      <c r="L162" s="424" t="s">
        <v>184</v>
      </c>
      <c r="M162" s="422" t="s">
        <v>1854</v>
      </c>
      <c r="N162" s="422" t="s">
        <v>1855</v>
      </c>
    </row>
    <row r="163" spans="1:14" ht="84" x14ac:dyDescent="0.25">
      <c r="A163" s="427">
        <v>3045</v>
      </c>
      <c r="B163" s="428" t="s">
        <v>280</v>
      </c>
      <c r="C163" s="427">
        <v>3050203</v>
      </c>
      <c r="D163" s="427"/>
      <c r="E163" s="427" t="s">
        <v>2029</v>
      </c>
      <c r="F163" s="427">
        <v>1</v>
      </c>
      <c r="G163" s="427" t="s">
        <v>1858</v>
      </c>
      <c r="H163" s="429">
        <v>17859.25</v>
      </c>
      <c r="I163" s="430" t="s">
        <v>2028</v>
      </c>
      <c r="J163" s="428" t="s">
        <v>1852</v>
      </c>
      <c r="K163" s="427" t="s">
        <v>2026</v>
      </c>
      <c r="L163" s="428"/>
      <c r="M163" s="427" t="s">
        <v>1854</v>
      </c>
      <c r="N163" s="427" t="s">
        <v>1855</v>
      </c>
    </row>
    <row r="164" spans="1:14" ht="63" x14ac:dyDescent="0.25">
      <c r="A164" s="422">
        <v>3034</v>
      </c>
      <c r="B164" s="424" t="s">
        <v>280</v>
      </c>
      <c r="C164" s="422">
        <v>3050203</v>
      </c>
      <c r="D164" s="422"/>
      <c r="E164" s="422" t="s">
        <v>2030</v>
      </c>
      <c r="F164" s="422"/>
      <c r="G164" s="422"/>
      <c r="H164" s="425">
        <v>0</v>
      </c>
      <c r="I164" s="426"/>
      <c r="J164" s="422"/>
      <c r="K164" s="422" t="s">
        <v>2031</v>
      </c>
      <c r="L164" s="424" t="s">
        <v>184</v>
      </c>
      <c r="M164" s="422" t="s">
        <v>1854</v>
      </c>
      <c r="N164" s="422" t="s">
        <v>1855</v>
      </c>
    </row>
    <row r="165" spans="1:14" ht="63" x14ac:dyDescent="0.25">
      <c r="A165" s="427">
        <v>3034</v>
      </c>
      <c r="B165" s="428" t="s">
        <v>280</v>
      </c>
      <c r="C165" s="427">
        <v>3050203</v>
      </c>
      <c r="D165" s="427"/>
      <c r="E165" s="427" t="s">
        <v>2030</v>
      </c>
      <c r="F165" s="427">
        <v>1</v>
      </c>
      <c r="G165" s="427" t="s">
        <v>2032</v>
      </c>
      <c r="H165" s="429">
        <v>0</v>
      </c>
      <c r="I165" s="430" t="s">
        <v>2017</v>
      </c>
      <c r="J165" s="428" t="s">
        <v>1852</v>
      </c>
      <c r="K165" s="427" t="s">
        <v>2031</v>
      </c>
      <c r="L165" s="428"/>
      <c r="M165" s="427" t="s">
        <v>1854</v>
      </c>
      <c r="N165" s="427" t="s">
        <v>1855</v>
      </c>
    </row>
    <row r="166" spans="1:14" ht="42" x14ac:dyDescent="0.25">
      <c r="A166" s="422">
        <v>3016</v>
      </c>
      <c r="B166" s="424" t="s">
        <v>280</v>
      </c>
      <c r="C166" s="422">
        <v>3050203</v>
      </c>
      <c r="D166" s="422">
        <v>3050203005</v>
      </c>
      <c r="E166" s="422" t="s">
        <v>2033</v>
      </c>
      <c r="F166" s="422"/>
      <c r="G166" s="422"/>
      <c r="H166" s="425">
        <v>1650</v>
      </c>
      <c r="I166" s="426"/>
      <c r="J166" s="422"/>
      <c r="K166" s="422" t="s">
        <v>2034</v>
      </c>
      <c r="L166" s="424" t="s">
        <v>184</v>
      </c>
      <c r="M166" s="422" t="s">
        <v>2035</v>
      </c>
      <c r="N166" s="422" t="s">
        <v>1855</v>
      </c>
    </row>
    <row r="167" spans="1:14" ht="84" x14ac:dyDescent="0.25">
      <c r="A167" s="427">
        <v>3016</v>
      </c>
      <c r="B167" s="428" t="s">
        <v>280</v>
      </c>
      <c r="C167" s="427">
        <v>3050203</v>
      </c>
      <c r="D167" s="427">
        <v>3050203005</v>
      </c>
      <c r="E167" s="427" t="s">
        <v>2033</v>
      </c>
      <c r="F167" s="427">
        <v>1</v>
      </c>
      <c r="G167" s="427" t="s">
        <v>2036</v>
      </c>
      <c r="H167" s="429">
        <v>1650</v>
      </c>
      <c r="I167" s="430" t="s">
        <v>2017</v>
      </c>
      <c r="J167" s="428" t="s">
        <v>2037</v>
      </c>
      <c r="K167" s="427" t="s">
        <v>2034</v>
      </c>
      <c r="L167" s="428"/>
      <c r="M167" s="427" t="s">
        <v>2035</v>
      </c>
      <c r="N167" s="427" t="s">
        <v>1855</v>
      </c>
    </row>
    <row r="168" spans="1:14" ht="63" x14ac:dyDescent="0.25">
      <c r="A168" s="422">
        <v>3019</v>
      </c>
      <c r="B168" s="424" t="s">
        <v>280</v>
      </c>
      <c r="C168" s="422">
        <v>3050203</v>
      </c>
      <c r="D168" s="422">
        <v>3050203002</v>
      </c>
      <c r="E168" s="422" t="s">
        <v>1175</v>
      </c>
      <c r="F168" s="422"/>
      <c r="G168" s="422"/>
      <c r="H168" s="425">
        <v>132195.5</v>
      </c>
      <c r="I168" s="426"/>
      <c r="J168" s="422"/>
      <c r="K168" s="422" t="s">
        <v>2034</v>
      </c>
      <c r="L168" s="424" t="s">
        <v>184</v>
      </c>
      <c r="M168" s="422" t="s">
        <v>1854</v>
      </c>
      <c r="N168" s="422" t="s">
        <v>1855</v>
      </c>
    </row>
    <row r="169" spans="1:14" ht="105" x14ac:dyDescent="0.25">
      <c r="A169" s="427">
        <v>3019</v>
      </c>
      <c r="B169" s="428" t="s">
        <v>280</v>
      </c>
      <c r="C169" s="427">
        <v>3050203</v>
      </c>
      <c r="D169" s="427">
        <v>3050203002</v>
      </c>
      <c r="E169" s="427" t="s">
        <v>1175</v>
      </c>
      <c r="F169" s="427">
        <v>1</v>
      </c>
      <c r="G169" s="427" t="s">
        <v>2038</v>
      </c>
      <c r="H169" s="429">
        <v>132195.5</v>
      </c>
      <c r="I169" s="430" t="s">
        <v>2039</v>
      </c>
      <c r="J169" s="428" t="s">
        <v>2037</v>
      </c>
      <c r="K169" s="427" t="s">
        <v>2034</v>
      </c>
      <c r="L169" s="428"/>
      <c r="M169" s="427" t="s">
        <v>1854</v>
      </c>
      <c r="N169" s="427" t="s">
        <v>1855</v>
      </c>
    </row>
    <row r="170" spans="1:14" ht="84" x14ac:dyDescent="0.25">
      <c r="A170" s="422">
        <v>3020</v>
      </c>
      <c r="B170" s="424" t="s">
        <v>280</v>
      </c>
      <c r="C170" s="422">
        <v>3050203</v>
      </c>
      <c r="D170" s="422">
        <v>3050203004</v>
      </c>
      <c r="E170" s="422" t="s">
        <v>2040</v>
      </c>
      <c r="F170" s="422"/>
      <c r="G170" s="422"/>
      <c r="H170" s="425">
        <v>41870.5</v>
      </c>
      <c r="I170" s="426"/>
      <c r="J170" s="422"/>
      <c r="K170" s="422" t="s">
        <v>2034</v>
      </c>
      <c r="L170" s="424" t="s">
        <v>184</v>
      </c>
      <c r="M170" s="422" t="s">
        <v>2041</v>
      </c>
      <c r="N170" s="422" t="s">
        <v>1855</v>
      </c>
    </row>
    <row r="171" spans="1:14" ht="126" x14ac:dyDescent="0.25">
      <c r="A171" s="427">
        <v>3020</v>
      </c>
      <c r="B171" s="428" t="s">
        <v>280</v>
      </c>
      <c r="C171" s="427">
        <v>3050203</v>
      </c>
      <c r="D171" s="427">
        <v>3050203004</v>
      </c>
      <c r="E171" s="427" t="s">
        <v>2040</v>
      </c>
      <c r="F171" s="427">
        <v>1</v>
      </c>
      <c r="G171" s="427" t="s">
        <v>2042</v>
      </c>
      <c r="H171" s="429">
        <v>41870.5</v>
      </c>
      <c r="I171" s="430" t="s">
        <v>2017</v>
      </c>
      <c r="J171" s="428" t="s">
        <v>2037</v>
      </c>
      <c r="K171" s="427" t="s">
        <v>2034</v>
      </c>
      <c r="L171" s="428"/>
      <c r="M171" s="427" t="s">
        <v>2041</v>
      </c>
      <c r="N171" s="427" t="s">
        <v>1855</v>
      </c>
    </row>
    <row r="172" spans="1:14" ht="63" x14ac:dyDescent="0.25">
      <c r="A172" s="422">
        <v>3022</v>
      </c>
      <c r="B172" s="424" t="s">
        <v>280</v>
      </c>
      <c r="C172" s="422">
        <v>3059999</v>
      </c>
      <c r="D172" s="422">
        <v>3059999999</v>
      </c>
      <c r="E172" s="422" t="s">
        <v>2043</v>
      </c>
      <c r="F172" s="422"/>
      <c r="G172" s="422"/>
      <c r="H172" s="425">
        <v>500</v>
      </c>
      <c r="I172" s="426"/>
      <c r="J172" s="422"/>
      <c r="K172" s="422" t="s">
        <v>2034</v>
      </c>
      <c r="L172" s="424" t="s">
        <v>184</v>
      </c>
      <c r="M172" s="422" t="s">
        <v>1854</v>
      </c>
      <c r="N172" s="422" t="s">
        <v>1855</v>
      </c>
    </row>
    <row r="173" spans="1:14" ht="63" x14ac:dyDescent="0.25">
      <c r="A173" s="427">
        <v>3022</v>
      </c>
      <c r="B173" s="428" t="s">
        <v>280</v>
      </c>
      <c r="C173" s="427">
        <v>3059999</v>
      </c>
      <c r="D173" s="427">
        <v>3059999999</v>
      </c>
      <c r="E173" s="427" t="s">
        <v>2043</v>
      </c>
      <c r="F173" s="427">
        <v>1</v>
      </c>
      <c r="G173" s="427" t="s">
        <v>2044</v>
      </c>
      <c r="H173" s="429">
        <v>500</v>
      </c>
      <c r="I173" s="430" t="s">
        <v>2045</v>
      </c>
      <c r="J173" s="428" t="s">
        <v>1852</v>
      </c>
      <c r="K173" s="427" t="s">
        <v>2034</v>
      </c>
      <c r="L173" s="428"/>
      <c r="M173" s="427" t="s">
        <v>1854</v>
      </c>
      <c r="N173" s="427" t="s">
        <v>1855</v>
      </c>
    </row>
    <row r="174" spans="1:14" ht="63" x14ac:dyDescent="0.25">
      <c r="A174" s="422">
        <v>3023</v>
      </c>
      <c r="B174" s="424" t="s">
        <v>280</v>
      </c>
      <c r="C174" s="422">
        <v>3020301</v>
      </c>
      <c r="D174" s="422">
        <v>3020301001</v>
      </c>
      <c r="E174" s="422" t="s">
        <v>2046</v>
      </c>
      <c r="F174" s="422"/>
      <c r="G174" s="422"/>
      <c r="H174" s="425">
        <v>100</v>
      </c>
      <c r="I174" s="426"/>
      <c r="J174" s="422"/>
      <c r="K174" s="422" t="s">
        <v>2034</v>
      </c>
      <c r="L174" s="424" t="s">
        <v>1843</v>
      </c>
      <c r="M174" s="422" t="s">
        <v>1844</v>
      </c>
      <c r="N174" s="422" t="s">
        <v>1845</v>
      </c>
    </row>
    <row r="175" spans="1:14" ht="63" x14ac:dyDescent="0.25">
      <c r="A175" s="427">
        <v>3023</v>
      </c>
      <c r="B175" s="428" t="s">
        <v>280</v>
      </c>
      <c r="C175" s="427">
        <v>3020301</v>
      </c>
      <c r="D175" s="427">
        <v>3020301001</v>
      </c>
      <c r="E175" s="427" t="s">
        <v>2046</v>
      </c>
      <c r="F175" s="427">
        <v>1</v>
      </c>
      <c r="G175" s="427" t="s">
        <v>2047</v>
      </c>
      <c r="H175" s="429">
        <v>100</v>
      </c>
      <c r="I175" s="430" t="s">
        <v>2048</v>
      </c>
      <c r="J175" s="428" t="s">
        <v>1852</v>
      </c>
      <c r="K175" s="427" t="s">
        <v>2034</v>
      </c>
      <c r="L175" s="428"/>
      <c r="M175" s="427" t="s">
        <v>1844</v>
      </c>
      <c r="N175" s="427" t="s">
        <v>1845</v>
      </c>
    </row>
    <row r="176" spans="1:14" ht="63" x14ac:dyDescent="0.25">
      <c r="A176" s="422">
        <v>3024</v>
      </c>
      <c r="B176" s="424" t="s">
        <v>280</v>
      </c>
      <c r="C176" s="422">
        <v>3050203</v>
      </c>
      <c r="D176" s="422">
        <v>3050203005</v>
      </c>
      <c r="E176" s="422" t="s">
        <v>1224</v>
      </c>
      <c r="F176" s="422"/>
      <c r="G176" s="422"/>
      <c r="H176" s="425">
        <v>500</v>
      </c>
      <c r="I176" s="426"/>
      <c r="J176" s="422"/>
      <c r="K176" s="422" t="s">
        <v>2034</v>
      </c>
      <c r="L176" s="424" t="s">
        <v>184</v>
      </c>
      <c r="M176" s="422" t="s">
        <v>1854</v>
      </c>
      <c r="N176" s="422" t="s">
        <v>1855</v>
      </c>
    </row>
    <row r="177" spans="1:14" ht="63" x14ac:dyDescent="0.25">
      <c r="A177" s="427">
        <v>3024</v>
      </c>
      <c r="B177" s="428" t="s">
        <v>280</v>
      </c>
      <c r="C177" s="427">
        <v>3050203</v>
      </c>
      <c r="D177" s="427">
        <v>3050203005</v>
      </c>
      <c r="E177" s="427" t="s">
        <v>1224</v>
      </c>
      <c r="F177" s="427">
        <v>1</v>
      </c>
      <c r="G177" s="427" t="s">
        <v>2049</v>
      </c>
      <c r="H177" s="429">
        <v>500</v>
      </c>
      <c r="I177" s="430" t="s">
        <v>2017</v>
      </c>
      <c r="J177" s="428" t="s">
        <v>1852</v>
      </c>
      <c r="K177" s="427" t="s">
        <v>2034</v>
      </c>
      <c r="L177" s="428"/>
      <c r="M177" s="427" t="s">
        <v>1854</v>
      </c>
      <c r="N177" s="427" t="s">
        <v>1855</v>
      </c>
    </row>
    <row r="178" spans="1:14" ht="42" x14ac:dyDescent="0.25">
      <c r="A178" s="422">
        <v>3027</v>
      </c>
      <c r="B178" s="424" t="s">
        <v>280</v>
      </c>
      <c r="C178" s="422">
        <v>3030399</v>
      </c>
      <c r="D178" s="422">
        <v>3030399999</v>
      </c>
      <c r="E178" s="422" t="s">
        <v>2050</v>
      </c>
      <c r="F178" s="422"/>
      <c r="G178" s="422"/>
      <c r="H178" s="425">
        <v>20</v>
      </c>
      <c r="I178" s="426"/>
      <c r="J178" s="422"/>
      <c r="K178" s="422" t="s">
        <v>2034</v>
      </c>
      <c r="L178" s="424" t="s">
        <v>1843</v>
      </c>
      <c r="M178" s="422" t="s">
        <v>1844</v>
      </c>
      <c r="N178" s="422" t="s">
        <v>1845</v>
      </c>
    </row>
    <row r="179" spans="1:14" ht="63" x14ac:dyDescent="0.25">
      <c r="A179" s="427">
        <v>3027</v>
      </c>
      <c r="B179" s="428" t="s">
        <v>280</v>
      </c>
      <c r="C179" s="427">
        <v>3030399</v>
      </c>
      <c r="D179" s="427">
        <v>3030399999</v>
      </c>
      <c r="E179" s="427" t="s">
        <v>2050</v>
      </c>
      <c r="F179" s="427">
        <v>1</v>
      </c>
      <c r="G179" s="427" t="s">
        <v>2051</v>
      </c>
      <c r="H179" s="429">
        <v>20</v>
      </c>
      <c r="I179" s="430" t="s">
        <v>2017</v>
      </c>
      <c r="J179" s="428" t="s">
        <v>1852</v>
      </c>
      <c r="K179" s="427" t="s">
        <v>2034</v>
      </c>
      <c r="L179" s="428"/>
      <c r="M179" s="427" t="s">
        <v>1844</v>
      </c>
      <c r="N179" s="427" t="s">
        <v>1845</v>
      </c>
    </row>
    <row r="180" spans="1:14" ht="63" x14ac:dyDescent="0.25">
      <c r="A180" s="422">
        <v>3043</v>
      </c>
      <c r="B180" s="424" t="s">
        <v>280</v>
      </c>
      <c r="C180" s="422">
        <v>3059999</v>
      </c>
      <c r="D180" s="422"/>
      <c r="E180" s="422" t="s">
        <v>2052</v>
      </c>
      <c r="F180" s="422"/>
      <c r="G180" s="422"/>
      <c r="H180" s="425">
        <v>10000</v>
      </c>
      <c r="I180" s="426"/>
      <c r="J180" s="422"/>
      <c r="K180" s="422" t="s">
        <v>2034</v>
      </c>
      <c r="L180" s="424" t="s">
        <v>184</v>
      </c>
      <c r="M180" s="422" t="s">
        <v>1854</v>
      </c>
      <c r="N180" s="422" t="s">
        <v>1855</v>
      </c>
    </row>
    <row r="181" spans="1:14" ht="84" x14ac:dyDescent="0.25">
      <c r="A181" s="427">
        <v>3043</v>
      </c>
      <c r="B181" s="428" t="s">
        <v>280</v>
      </c>
      <c r="C181" s="427">
        <v>3059999</v>
      </c>
      <c r="D181" s="427"/>
      <c r="E181" s="427" t="s">
        <v>2052</v>
      </c>
      <c r="F181" s="427">
        <v>1</v>
      </c>
      <c r="G181" s="427" t="s">
        <v>2053</v>
      </c>
      <c r="H181" s="429">
        <v>10000</v>
      </c>
      <c r="I181" s="430" t="s">
        <v>2045</v>
      </c>
      <c r="J181" s="428" t="s">
        <v>1852</v>
      </c>
      <c r="K181" s="427" t="s">
        <v>2034</v>
      </c>
      <c r="L181" s="428"/>
      <c r="M181" s="427" t="s">
        <v>1854</v>
      </c>
      <c r="N181" s="427" t="s">
        <v>1855</v>
      </c>
    </row>
    <row r="182" spans="1:14" ht="84" x14ac:dyDescent="0.25">
      <c r="A182" s="422">
        <v>3052</v>
      </c>
      <c r="B182" s="424" t="s">
        <v>280</v>
      </c>
      <c r="C182" s="422">
        <v>3059999</v>
      </c>
      <c r="D182" s="422">
        <v>3059999999</v>
      </c>
      <c r="E182" s="422" t="s">
        <v>2054</v>
      </c>
      <c r="F182" s="422"/>
      <c r="G182" s="422"/>
      <c r="H182" s="425">
        <v>12100</v>
      </c>
      <c r="I182" s="426"/>
      <c r="J182" s="424"/>
      <c r="K182" s="422" t="s">
        <v>2034</v>
      </c>
      <c r="L182" s="424" t="s">
        <v>184</v>
      </c>
      <c r="M182" s="422" t="s">
        <v>2041</v>
      </c>
      <c r="N182" s="422" t="s">
        <v>1855</v>
      </c>
    </row>
    <row r="183" spans="1:14" ht="126" x14ac:dyDescent="0.25">
      <c r="A183" s="427">
        <v>3052</v>
      </c>
      <c r="B183" s="428" t="s">
        <v>280</v>
      </c>
      <c r="C183" s="427">
        <v>3059999</v>
      </c>
      <c r="D183" s="427">
        <v>3059999999</v>
      </c>
      <c r="E183" s="427" t="s">
        <v>2054</v>
      </c>
      <c r="F183" s="427">
        <v>1</v>
      </c>
      <c r="G183" s="427" t="s">
        <v>2055</v>
      </c>
      <c r="H183" s="429">
        <v>12100</v>
      </c>
      <c r="I183" s="430" t="s">
        <v>2056</v>
      </c>
      <c r="J183" s="427" t="s">
        <v>2037</v>
      </c>
      <c r="K183" s="427" t="s">
        <v>2034</v>
      </c>
      <c r="L183" s="428"/>
      <c r="M183" s="427" t="s">
        <v>2041</v>
      </c>
      <c r="N183" s="427" t="s">
        <v>1855</v>
      </c>
    </row>
    <row r="184" spans="1:14" ht="126" x14ac:dyDescent="0.25">
      <c r="A184" s="422">
        <v>3064</v>
      </c>
      <c r="B184" s="424" t="s">
        <v>280</v>
      </c>
      <c r="C184" s="424">
        <v>3010201</v>
      </c>
      <c r="D184" s="422" t="s">
        <v>184</v>
      </c>
      <c r="E184" s="422" t="s">
        <v>2057</v>
      </c>
      <c r="F184" s="422"/>
      <c r="G184" s="422" t="s">
        <v>184</v>
      </c>
      <c r="H184" s="425">
        <v>0</v>
      </c>
      <c r="I184" s="426"/>
      <c r="J184" s="424" t="s">
        <v>184</v>
      </c>
      <c r="K184" s="422" t="s">
        <v>2034</v>
      </c>
      <c r="L184" s="424" t="s">
        <v>184</v>
      </c>
      <c r="M184" s="422" t="s">
        <v>1854</v>
      </c>
      <c r="N184" s="422" t="s">
        <v>1855</v>
      </c>
    </row>
    <row r="185" spans="1:14" ht="126" x14ac:dyDescent="0.25">
      <c r="A185" s="427">
        <v>3064</v>
      </c>
      <c r="B185" s="428" t="s">
        <v>280</v>
      </c>
      <c r="C185" s="428">
        <v>3010201</v>
      </c>
      <c r="D185" s="427" t="s">
        <v>184</v>
      </c>
      <c r="E185" s="427" t="s">
        <v>2057</v>
      </c>
      <c r="F185" s="427">
        <v>1</v>
      </c>
      <c r="G185" s="428" t="s">
        <v>2058</v>
      </c>
      <c r="H185" s="429">
        <v>0</v>
      </c>
      <c r="I185" s="429" t="s">
        <v>2059</v>
      </c>
      <c r="J185" s="430" t="s">
        <v>1852</v>
      </c>
      <c r="K185" s="427" t="s">
        <v>2034</v>
      </c>
      <c r="L185" s="428"/>
      <c r="M185" s="427" t="s">
        <v>1854</v>
      </c>
      <c r="N185" s="427" t="s">
        <v>1855</v>
      </c>
    </row>
    <row r="186" spans="1:14" ht="84" x14ac:dyDescent="0.25">
      <c r="A186" s="422">
        <v>4002</v>
      </c>
      <c r="B186" s="424" t="s">
        <v>280</v>
      </c>
      <c r="C186" s="422">
        <v>4050499</v>
      </c>
      <c r="D186" s="422">
        <v>4050499999</v>
      </c>
      <c r="E186" s="422" t="s">
        <v>2060</v>
      </c>
      <c r="F186" s="422"/>
      <c r="G186" s="422"/>
      <c r="H186" s="425">
        <v>55000</v>
      </c>
      <c r="I186" s="426"/>
      <c r="J186" s="424"/>
      <c r="K186" s="422" t="s">
        <v>2034</v>
      </c>
      <c r="L186" s="424" t="s">
        <v>184</v>
      </c>
      <c r="M186" s="422" t="s">
        <v>2041</v>
      </c>
      <c r="N186" s="422" t="s">
        <v>1855</v>
      </c>
    </row>
    <row r="187" spans="1:14" ht="84" x14ac:dyDescent="0.25">
      <c r="A187" s="427">
        <v>4002</v>
      </c>
      <c r="B187" s="428" t="s">
        <v>280</v>
      </c>
      <c r="C187" s="427">
        <v>4050499</v>
      </c>
      <c r="D187" s="427">
        <v>4050499999</v>
      </c>
      <c r="E187" s="427" t="s">
        <v>2060</v>
      </c>
      <c r="F187" s="427">
        <v>1</v>
      </c>
      <c r="G187" s="427" t="s">
        <v>2061</v>
      </c>
      <c r="H187" s="429">
        <v>55000</v>
      </c>
      <c r="I187" s="430" t="s">
        <v>2056</v>
      </c>
      <c r="J187" s="427" t="s">
        <v>2037</v>
      </c>
      <c r="K187" s="427" t="s">
        <v>2034</v>
      </c>
      <c r="L187" s="428"/>
      <c r="M187" s="427" t="s">
        <v>2041</v>
      </c>
      <c r="N187" s="427" t="s">
        <v>1855</v>
      </c>
    </row>
    <row r="188" spans="1:14" ht="42" x14ac:dyDescent="0.25">
      <c r="A188" s="422">
        <v>9021</v>
      </c>
      <c r="B188" s="424" t="s">
        <v>280</v>
      </c>
      <c r="C188" s="422">
        <v>9020402</v>
      </c>
      <c r="D188" s="422">
        <v>9020402001</v>
      </c>
      <c r="E188" s="422" t="s">
        <v>2062</v>
      </c>
      <c r="F188" s="422"/>
      <c r="G188" s="422"/>
      <c r="H188" s="425">
        <v>1000</v>
      </c>
      <c r="I188" s="426"/>
      <c r="J188" s="424"/>
      <c r="K188" s="422" t="s">
        <v>2034</v>
      </c>
      <c r="L188" s="424" t="s">
        <v>184</v>
      </c>
      <c r="M188" s="422" t="s">
        <v>1859</v>
      </c>
      <c r="N188" s="422" t="s">
        <v>1855</v>
      </c>
    </row>
    <row r="189" spans="1:14" ht="42" x14ac:dyDescent="0.25">
      <c r="A189" s="427">
        <v>9021</v>
      </c>
      <c r="B189" s="428" t="s">
        <v>280</v>
      </c>
      <c r="C189" s="427">
        <v>9020402</v>
      </c>
      <c r="D189" s="427">
        <v>9020402001</v>
      </c>
      <c r="E189" s="427" t="s">
        <v>2062</v>
      </c>
      <c r="F189" s="427">
        <v>1</v>
      </c>
      <c r="G189" s="427" t="s">
        <v>2063</v>
      </c>
      <c r="H189" s="429">
        <v>1000</v>
      </c>
      <c r="I189" s="430" t="s">
        <v>2017</v>
      </c>
      <c r="J189" s="427" t="s">
        <v>1852</v>
      </c>
      <c r="K189" s="427" t="s">
        <v>2034</v>
      </c>
      <c r="L189" s="428"/>
      <c r="M189" s="427" t="s">
        <v>1859</v>
      </c>
      <c r="N189" s="427" t="s">
        <v>1855</v>
      </c>
    </row>
    <row r="190" spans="1:14" ht="63" x14ac:dyDescent="0.25">
      <c r="A190" s="422">
        <v>9042</v>
      </c>
      <c r="B190" s="424" t="s">
        <v>280</v>
      </c>
      <c r="C190" s="422">
        <v>9020401</v>
      </c>
      <c r="D190" s="422">
        <v>9020401001</v>
      </c>
      <c r="E190" s="422" t="s">
        <v>2064</v>
      </c>
      <c r="F190" s="422"/>
      <c r="G190" s="422"/>
      <c r="H190" s="425">
        <v>1000</v>
      </c>
      <c r="I190" s="426"/>
      <c r="J190" s="424"/>
      <c r="K190" s="422" t="s">
        <v>2034</v>
      </c>
      <c r="L190" s="424" t="s">
        <v>184</v>
      </c>
      <c r="M190" s="422" t="s">
        <v>1859</v>
      </c>
      <c r="N190" s="422" t="s">
        <v>1855</v>
      </c>
    </row>
    <row r="191" spans="1:14" ht="63" x14ac:dyDescent="0.25">
      <c r="A191" s="427">
        <v>9042</v>
      </c>
      <c r="B191" s="428" t="s">
        <v>280</v>
      </c>
      <c r="C191" s="427">
        <v>9020401</v>
      </c>
      <c r="D191" s="427">
        <v>9020401001</v>
      </c>
      <c r="E191" s="427" t="s">
        <v>2064</v>
      </c>
      <c r="F191" s="427">
        <v>1</v>
      </c>
      <c r="G191" s="427" t="s">
        <v>2065</v>
      </c>
      <c r="H191" s="429">
        <v>1000</v>
      </c>
      <c r="I191" s="430" t="s">
        <v>2017</v>
      </c>
      <c r="J191" s="427" t="s">
        <v>2037</v>
      </c>
      <c r="K191" s="427" t="s">
        <v>2034</v>
      </c>
      <c r="L191" s="428"/>
      <c r="M191" s="427" t="s">
        <v>1859</v>
      </c>
      <c r="N191" s="427" t="s">
        <v>1855</v>
      </c>
    </row>
    <row r="192" spans="1:14" ht="63" x14ac:dyDescent="0.25">
      <c r="A192" s="422">
        <v>3025</v>
      </c>
      <c r="B192" s="424" t="s">
        <v>280</v>
      </c>
      <c r="C192" s="422">
        <v>3059999</v>
      </c>
      <c r="D192" s="422"/>
      <c r="E192" s="422" t="s">
        <v>2066</v>
      </c>
      <c r="F192" s="422"/>
      <c r="G192" s="422"/>
      <c r="H192" s="425">
        <v>0</v>
      </c>
      <c r="I192" s="426"/>
      <c r="J192" s="422"/>
      <c r="K192" s="422" t="s">
        <v>2067</v>
      </c>
      <c r="L192" s="424" t="s">
        <v>184</v>
      </c>
      <c r="M192" s="422" t="s">
        <v>1854</v>
      </c>
      <c r="N192" s="422" t="s">
        <v>1855</v>
      </c>
    </row>
    <row r="193" spans="1:14" ht="63" x14ac:dyDescent="0.25">
      <c r="A193" s="427">
        <v>3025</v>
      </c>
      <c r="B193" s="428" t="s">
        <v>280</v>
      </c>
      <c r="C193" s="427">
        <v>3059999</v>
      </c>
      <c r="D193" s="427"/>
      <c r="E193" s="427" t="s">
        <v>2066</v>
      </c>
      <c r="F193" s="427">
        <v>1</v>
      </c>
      <c r="G193" s="427" t="s">
        <v>2068</v>
      </c>
      <c r="H193" s="429">
        <v>0</v>
      </c>
      <c r="I193" s="430" t="s">
        <v>2069</v>
      </c>
      <c r="J193" s="428" t="s">
        <v>1852</v>
      </c>
      <c r="K193" s="427" t="s">
        <v>2067</v>
      </c>
      <c r="L193" s="428"/>
      <c r="M193" s="427" t="s">
        <v>1854</v>
      </c>
      <c r="N193" s="427" t="s">
        <v>1855</v>
      </c>
    </row>
    <row r="194" spans="1:14" x14ac:dyDescent="0.25">
      <c r="B194" s="433"/>
      <c r="L194" s="433"/>
    </row>
    <row r="195" spans="1:14" x14ac:dyDescent="0.25">
      <c r="B195" s="433"/>
      <c r="H195" s="436"/>
      <c r="J195" s="433"/>
      <c r="K195" s="433"/>
      <c r="L195" s="433"/>
    </row>
    <row r="196" spans="1:14" x14ac:dyDescent="0.25">
      <c r="B196" s="433"/>
      <c r="L196" s="433"/>
    </row>
    <row r="197" spans="1:14" x14ac:dyDescent="0.25">
      <c r="B197" s="433"/>
      <c r="H197" s="436"/>
      <c r="J197" s="433"/>
      <c r="K197" s="433"/>
      <c r="L197" s="433"/>
    </row>
    <row r="198" spans="1:14" x14ac:dyDescent="0.25">
      <c r="B198" s="433"/>
      <c r="L198" s="433"/>
    </row>
    <row r="199" spans="1:14" x14ac:dyDescent="0.25">
      <c r="B199" s="433"/>
      <c r="H199" s="436"/>
      <c r="J199" s="433"/>
      <c r="K199" s="433"/>
      <c r="L199" s="433"/>
    </row>
    <row r="200" spans="1:14" x14ac:dyDescent="0.25">
      <c r="B200" s="433"/>
      <c r="L200" s="433"/>
    </row>
    <row r="201" spans="1:14" x14ac:dyDescent="0.25">
      <c r="B201" s="433"/>
      <c r="H201" s="436"/>
      <c r="J201" s="433"/>
      <c r="K201" s="433"/>
      <c r="L201" s="433"/>
    </row>
    <row r="202" spans="1:14" x14ac:dyDescent="0.25">
      <c r="B202" s="433"/>
      <c r="L202" s="433"/>
    </row>
    <row r="203" spans="1:14" x14ac:dyDescent="0.25">
      <c r="B203" s="433"/>
      <c r="H203" s="436"/>
      <c r="J203" s="433"/>
      <c r="K203" s="433"/>
      <c r="L203" s="433"/>
    </row>
    <row r="204" spans="1:14" x14ac:dyDescent="0.25">
      <c r="B204" s="433"/>
      <c r="L204" s="433"/>
    </row>
    <row r="205" spans="1:14" x14ac:dyDescent="0.25">
      <c r="B205" s="433"/>
      <c r="H205" s="436"/>
      <c r="J205" s="433"/>
      <c r="K205" s="433"/>
      <c r="L205" s="433"/>
    </row>
    <row r="206" spans="1:14" x14ac:dyDescent="0.25">
      <c r="B206" s="433"/>
      <c r="L206" s="433"/>
    </row>
    <row r="207" spans="1:14" x14ac:dyDescent="0.25">
      <c r="B207" s="433"/>
      <c r="H207" s="436"/>
      <c r="J207" s="433"/>
      <c r="K207" s="433"/>
      <c r="L207" s="433"/>
    </row>
    <row r="208" spans="1:14" x14ac:dyDescent="0.25">
      <c r="B208" s="433"/>
      <c r="L208" s="433"/>
    </row>
    <row r="209" spans="2:12" x14ac:dyDescent="0.25">
      <c r="B209" s="433"/>
      <c r="H209" s="436"/>
      <c r="J209" s="433"/>
      <c r="K209" s="433"/>
      <c r="L209" s="433"/>
    </row>
    <row r="210" spans="2:12" x14ac:dyDescent="0.25">
      <c r="B210" s="433"/>
      <c r="L210" s="433"/>
    </row>
    <row r="211" spans="2:12" x14ac:dyDescent="0.25">
      <c r="B211" s="433"/>
      <c r="H211" s="436"/>
      <c r="J211" s="433"/>
      <c r="K211" s="433"/>
      <c r="L211" s="433"/>
    </row>
    <row r="212" spans="2:12" x14ac:dyDescent="0.25">
      <c r="B212" s="433"/>
      <c r="L212" s="433"/>
    </row>
    <row r="213" spans="2:12" x14ac:dyDescent="0.25">
      <c r="B213" s="433"/>
      <c r="H213" s="436"/>
      <c r="J213" s="433"/>
      <c r="K213" s="433"/>
      <c r="L213" s="433"/>
    </row>
    <row r="214" spans="2:12" x14ac:dyDescent="0.25">
      <c r="B214" s="433"/>
      <c r="L214" s="433"/>
    </row>
    <row r="215" spans="2:12" x14ac:dyDescent="0.25">
      <c r="B215" s="433"/>
      <c r="H215" s="436"/>
      <c r="J215" s="433"/>
      <c r="K215" s="433"/>
      <c r="L215" s="433"/>
    </row>
    <row r="216" spans="2:12" x14ac:dyDescent="0.25">
      <c r="B216" s="433"/>
      <c r="L216" s="433"/>
    </row>
    <row r="217" spans="2:12" x14ac:dyDescent="0.25">
      <c r="B217" s="433"/>
      <c r="H217" s="436"/>
      <c r="J217" s="433"/>
      <c r="K217" s="433"/>
      <c r="L217" s="433"/>
    </row>
    <row r="218" spans="2:12" x14ac:dyDescent="0.25">
      <c r="B218" s="433"/>
      <c r="L218" s="433"/>
    </row>
    <row r="219" spans="2:12" x14ac:dyDescent="0.25">
      <c r="B219" s="433"/>
      <c r="H219" s="436"/>
      <c r="J219" s="433"/>
      <c r="K219" s="433"/>
      <c r="L219" s="433"/>
    </row>
    <row r="220" spans="2:12" x14ac:dyDescent="0.25">
      <c r="B220" s="433"/>
      <c r="L220" s="433"/>
    </row>
    <row r="221" spans="2:12" x14ac:dyDescent="0.25">
      <c r="B221" s="433"/>
      <c r="H221" s="436"/>
      <c r="J221" s="433"/>
      <c r="K221" s="433"/>
      <c r="L221" s="433"/>
    </row>
    <row r="222" spans="2:12" x14ac:dyDescent="0.25">
      <c r="B222" s="433"/>
      <c r="L222" s="433"/>
    </row>
    <row r="223" spans="2:12" x14ac:dyDescent="0.25">
      <c r="B223" s="433"/>
      <c r="H223" s="436"/>
      <c r="J223" s="433"/>
      <c r="K223" s="433"/>
      <c r="L223" s="433"/>
    </row>
    <row r="224" spans="2:12" x14ac:dyDescent="0.25">
      <c r="B224" s="433"/>
      <c r="L224" s="433"/>
    </row>
    <row r="225" spans="2:12" x14ac:dyDescent="0.25">
      <c r="B225" s="433"/>
      <c r="H225" s="436"/>
      <c r="J225" s="433"/>
      <c r="K225" s="433"/>
      <c r="L225" s="433"/>
    </row>
    <row r="226" spans="2:12" x14ac:dyDescent="0.25">
      <c r="B226" s="433"/>
      <c r="L226" s="433"/>
    </row>
    <row r="227" spans="2:12" x14ac:dyDescent="0.25">
      <c r="B227" s="433"/>
      <c r="H227" s="436"/>
      <c r="J227" s="433"/>
      <c r="K227" s="433"/>
      <c r="L227" s="433"/>
    </row>
    <row r="228" spans="2:12" x14ac:dyDescent="0.25">
      <c r="B228" s="433"/>
      <c r="L228" s="433"/>
    </row>
    <row r="229" spans="2:12" x14ac:dyDescent="0.25">
      <c r="B229" s="433"/>
      <c r="H229" s="436"/>
      <c r="J229" s="433"/>
      <c r="K229" s="433"/>
      <c r="L229" s="433"/>
    </row>
    <row r="230" spans="2:12" x14ac:dyDescent="0.25">
      <c r="B230" s="433"/>
      <c r="L230" s="433"/>
    </row>
    <row r="231" spans="2:12" x14ac:dyDescent="0.25">
      <c r="B231" s="433"/>
      <c r="H231" s="436"/>
      <c r="J231" s="433"/>
      <c r="K231" s="433"/>
      <c r="L231" s="433"/>
    </row>
    <row r="232" spans="2:12" x14ac:dyDescent="0.25">
      <c r="B232" s="433"/>
      <c r="L232" s="433"/>
    </row>
    <row r="233" spans="2:12" x14ac:dyDescent="0.25">
      <c r="B233" s="433"/>
      <c r="H233" s="436"/>
      <c r="J233" s="433"/>
      <c r="K233" s="433"/>
      <c r="L233" s="433"/>
    </row>
    <row r="234" spans="2:12" x14ac:dyDescent="0.25">
      <c r="B234" s="433"/>
      <c r="L234" s="433"/>
    </row>
    <row r="235" spans="2:12" x14ac:dyDescent="0.25">
      <c r="B235" s="433"/>
      <c r="H235" s="436"/>
      <c r="J235" s="433"/>
      <c r="K235" s="433"/>
      <c r="L235" s="433"/>
    </row>
    <row r="236" spans="2:12" x14ac:dyDescent="0.25">
      <c r="B236" s="433"/>
      <c r="L236" s="433"/>
    </row>
    <row r="237" spans="2:12" x14ac:dyDescent="0.25">
      <c r="B237" s="433"/>
      <c r="H237" s="436"/>
      <c r="J237" s="433"/>
      <c r="K237" s="433"/>
      <c r="L237" s="433"/>
    </row>
    <row r="238" spans="2:12" x14ac:dyDescent="0.25">
      <c r="B238" s="433"/>
      <c r="L238" s="433"/>
    </row>
    <row r="239" spans="2:12" x14ac:dyDescent="0.25">
      <c r="B239" s="433"/>
      <c r="H239" s="436"/>
      <c r="J239" s="433"/>
      <c r="K239" s="433"/>
      <c r="L239" s="433"/>
    </row>
    <row r="240" spans="2:12" x14ac:dyDescent="0.25">
      <c r="B240" s="433"/>
      <c r="L240" s="433"/>
    </row>
    <row r="241" spans="2:12" x14ac:dyDescent="0.25">
      <c r="B241" s="433"/>
      <c r="H241" s="436"/>
      <c r="J241" s="433"/>
      <c r="K241" s="433"/>
      <c r="L241" s="433"/>
    </row>
    <row r="242" spans="2:12" x14ac:dyDescent="0.25">
      <c r="B242" s="433"/>
      <c r="L242" s="433"/>
    </row>
    <row r="243" spans="2:12" x14ac:dyDescent="0.25">
      <c r="B243" s="433"/>
      <c r="H243" s="436"/>
      <c r="J243" s="433"/>
      <c r="K243" s="433"/>
      <c r="L243" s="433"/>
    </row>
    <row r="244" spans="2:12" x14ac:dyDescent="0.25">
      <c r="B244" s="433"/>
      <c r="L244" s="433"/>
    </row>
    <row r="245" spans="2:12" x14ac:dyDescent="0.25">
      <c r="B245" s="433"/>
      <c r="H245" s="436"/>
      <c r="J245" s="433"/>
      <c r="K245" s="433"/>
      <c r="L245" s="433"/>
    </row>
    <row r="246" spans="2:12" x14ac:dyDescent="0.25">
      <c r="B246" s="433"/>
      <c r="L246" s="433"/>
    </row>
    <row r="247" spans="2:12" x14ac:dyDescent="0.25">
      <c r="B247" s="433"/>
      <c r="H247" s="436"/>
      <c r="J247" s="433"/>
      <c r="K247" s="433"/>
      <c r="L247" s="433"/>
    </row>
    <row r="248" spans="2:12" x14ac:dyDescent="0.25">
      <c r="B248" s="433"/>
      <c r="L248" s="433"/>
    </row>
    <row r="249" spans="2:12" x14ac:dyDescent="0.25">
      <c r="B249" s="433"/>
      <c r="H249" s="436"/>
      <c r="J249" s="433"/>
      <c r="K249" s="433"/>
      <c r="L249" s="433"/>
    </row>
    <row r="250" spans="2:12" x14ac:dyDescent="0.25">
      <c r="B250" s="433"/>
      <c r="L250" s="433"/>
    </row>
    <row r="251" spans="2:12" x14ac:dyDescent="0.25">
      <c r="B251" s="433"/>
      <c r="H251" s="436"/>
      <c r="J251" s="433"/>
      <c r="K251" s="433"/>
      <c r="L251" s="433"/>
    </row>
    <row r="252" spans="2:12" x14ac:dyDescent="0.25">
      <c r="B252" s="433"/>
      <c r="L252" s="433"/>
    </row>
    <row r="253" spans="2:12" x14ac:dyDescent="0.25">
      <c r="B253" s="433"/>
      <c r="H253" s="436"/>
      <c r="J253" s="433"/>
      <c r="K253" s="433"/>
      <c r="L253" s="433"/>
    </row>
    <row r="254" spans="2:12" x14ac:dyDescent="0.25">
      <c r="B254" s="433"/>
      <c r="L254" s="433"/>
    </row>
    <row r="255" spans="2:12" x14ac:dyDescent="0.25">
      <c r="B255" s="433"/>
      <c r="H255" s="436"/>
      <c r="J255" s="433"/>
      <c r="K255" s="433"/>
      <c r="L255" s="433"/>
    </row>
    <row r="256" spans="2:12" x14ac:dyDescent="0.25">
      <c r="B256" s="433"/>
      <c r="L256" s="433"/>
    </row>
    <row r="257" spans="2:12" x14ac:dyDescent="0.25">
      <c r="B257" s="433"/>
      <c r="H257" s="436"/>
      <c r="J257" s="433"/>
      <c r="K257" s="433"/>
      <c r="L257" s="433"/>
    </row>
    <row r="258" spans="2:12" x14ac:dyDescent="0.25">
      <c r="B258" s="433"/>
      <c r="L258" s="433"/>
    </row>
    <row r="259" spans="2:12" x14ac:dyDescent="0.25">
      <c r="B259" s="433"/>
      <c r="H259" s="436"/>
      <c r="J259" s="433"/>
      <c r="K259" s="433"/>
      <c r="L259" s="433"/>
    </row>
    <row r="260" spans="2:12" x14ac:dyDescent="0.25">
      <c r="B260" s="433"/>
      <c r="L260" s="433"/>
    </row>
    <row r="261" spans="2:12" x14ac:dyDescent="0.25">
      <c r="B261" s="433"/>
      <c r="H261" s="436"/>
      <c r="J261" s="433"/>
      <c r="K261" s="433"/>
      <c r="L261" s="433"/>
    </row>
    <row r="262" spans="2:12" x14ac:dyDescent="0.25">
      <c r="B262" s="433"/>
      <c r="H262" s="436"/>
      <c r="J262" s="433"/>
      <c r="K262" s="433"/>
      <c r="L262" s="433"/>
    </row>
    <row r="263" spans="2:12" x14ac:dyDescent="0.25">
      <c r="B263" s="433"/>
      <c r="H263" s="436"/>
      <c r="J263" s="433"/>
      <c r="K263" s="433"/>
      <c r="L263" s="433"/>
    </row>
    <row r="264" spans="2:12" x14ac:dyDescent="0.25">
      <c r="B264" s="433"/>
      <c r="H264" s="436"/>
      <c r="J264" s="433"/>
      <c r="K264" s="433"/>
      <c r="L264" s="433"/>
    </row>
    <row r="265" spans="2:12" x14ac:dyDescent="0.25">
      <c r="B265" s="433"/>
      <c r="H265" s="436"/>
      <c r="J265" s="433"/>
      <c r="K265" s="433"/>
      <c r="L265" s="433"/>
    </row>
    <row r="266" spans="2:12" x14ac:dyDescent="0.25">
      <c r="B266" s="433"/>
      <c r="H266" s="436"/>
      <c r="J266" s="433"/>
      <c r="K266" s="433"/>
      <c r="L266" s="433"/>
    </row>
    <row r="267" spans="2:12" x14ac:dyDescent="0.25">
      <c r="B267" s="433"/>
      <c r="H267" s="436"/>
      <c r="J267" s="433"/>
      <c r="K267" s="433"/>
      <c r="L267" s="433"/>
    </row>
    <row r="268" spans="2:12" x14ac:dyDescent="0.25">
      <c r="B268" s="433"/>
      <c r="H268" s="436"/>
      <c r="J268" s="433"/>
      <c r="K268" s="433"/>
      <c r="L268" s="433"/>
    </row>
    <row r="269" spans="2:12" x14ac:dyDescent="0.25">
      <c r="B269" s="433"/>
      <c r="H269" s="436"/>
      <c r="J269" s="433"/>
      <c r="K269" s="433"/>
      <c r="L269" s="433"/>
    </row>
    <row r="270" spans="2:12" x14ac:dyDescent="0.25">
      <c r="B270" s="433"/>
      <c r="L270" s="433"/>
    </row>
    <row r="271" spans="2:12" x14ac:dyDescent="0.25">
      <c r="B271" s="433"/>
      <c r="H271" s="436"/>
      <c r="J271" s="433"/>
      <c r="K271" s="433"/>
      <c r="L271" s="433"/>
    </row>
    <row r="272" spans="2:12" x14ac:dyDescent="0.25">
      <c r="B272" s="433"/>
      <c r="H272" s="436"/>
      <c r="J272" s="433"/>
      <c r="K272" s="433"/>
      <c r="L272" s="433"/>
    </row>
    <row r="273" spans="2:12" x14ac:dyDescent="0.25">
      <c r="B273" s="433"/>
      <c r="L273" s="433"/>
    </row>
    <row r="274" spans="2:12" x14ac:dyDescent="0.25">
      <c r="B274" s="433"/>
      <c r="H274" s="436"/>
      <c r="J274" s="433"/>
      <c r="K274" s="433"/>
      <c r="L274" s="433"/>
    </row>
    <row r="275" spans="2:12" x14ac:dyDescent="0.25">
      <c r="B275" s="433"/>
      <c r="L275" s="433"/>
    </row>
    <row r="276" spans="2:12" x14ac:dyDescent="0.25">
      <c r="B276" s="433"/>
      <c r="H276" s="436"/>
      <c r="J276" s="433"/>
      <c r="K276" s="433"/>
      <c r="L276" s="433"/>
    </row>
    <row r="277" spans="2:12" x14ac:dyDescent="0.25">
      <c r="B277" s="433"/>
      <c r="L277" s="433"/>
    </row>
    <row r="278" spans="2:12" x14ac:dyDescent="0.25">
      <c r="B278" s="433"/>
      <c r="H278" s="436"/>
      <c r="J278" s="433"/>
      <c r="K278" s="433"/>
      <c r="L278" s="433"/>
    </row>
    <row r="279" spans="2:12" x14ac:dyDescent="0.25">
      <c r="B279" s="433"/>
      <c r="L279" s="433"/>
    </row>
    <row r="280" spans="2:12" x14ac:dyDescent="0.25">
      <c r="B280" s="433"/>
      <c r="H280" s="436"/>
      <c r="J280" s="433"/>
      <c r="K280" s="433"/>
      <c r="L280" s="433"/>
    </row>
    <row r="281" spans="2:12" x14ac:dyDescent="0.25">
      <c r="B281" s="433"/>
      <c r="L281" s="433"/>
    </row>
    <row r="282" spans="2:12" x14ac:dyDescent="0.25">
      <c r="B282" s="433"/>
      <c r="H282" s="436"/>
      <c r="J282" s="433"/>
      <c r="K282" s="433"/>
      <c r="L282" s="433"/>
    </row>
    <row r="283" spans="2:12" x14ac:dyDescent="0.25">
      <c r="B283" s="433"/>
      <c r="H283" s="436"/>
      <c r="J283" s="433"/>
      <c r="K283" s="433"/>
      <c r="L283" s="433"/>
    </row>
    <row r="284" spans="2:12" x14ac:dyDescent="0.25">
      <c r="B284" s="433"/>
      <c r="L284" s="433"/>
    </row>
    <row r="285" spans="2:12" x14ac:dyDescent="0.25">
      <c r="B285" s="433"/>
      <c r="H285" s="436"/>
      <c r="J285" s="433"/>
      <c r="K285" s="433"/>
      <c r="L285" s="433"/>
    </row>
    <row r="286" spans="2:12" x14ac:dyDescent="0.25">
      <c r="B286" s="433"/>
      <c r="H286" s="436"/>
      <c r="J286" s="433"/>
      <c r="K286" s="433"/>
      <c r="L286" s="433"/>
    </row>
    <row r="287" spans="2:12" x14ac:dyDescent="0.25">
      <c r="B287" s="433"/>
      <c r="H287" s="436"/>
      <c r="J287" s="433"/>
      <c r="K287" s="433"/>
      <c r="L287" s="433"/>
    </row>
    <row r="288" spans="2:12" x14ac:dyDescent="0.25">
      <c r="B288" s="433"/>
      <c r="L288" s="433"/>
    </row>
    <row r="289" spans="2:12" x14ac:dyDescent="0.25">
      <c r="B289" s="433"/>
      <c r="H289" s="436"/>
      <c r="J289" s="433"/>
      <c r="K289" s="433"/>
      <c r="L289" s="433"/>
    </row>
    <row r="290" spans="2:12" x14ac:dyDescent="0.25">
      <c r="B290" s="433"/>
      <c r="L290" s="433"/>
    </row>
    <row r="291" spans="2:12" x14ac:dyDescent="0.25">
      <c r="B291" s="433"/>
      <c r="H291" s="436"/>
      <c r="J291" s="433"/>
      <c r="K291" s="433"/>
      <c r="L291" s="433"/>
    </row>
    <row r="292" spans="2:12" x14ac:dyDescent="0.25">
      <c r="B292" s="433"/>
      <c r="L292" s="433"/>
    </row>
    <row r="293" spans="2:12" x14ac:dyDescent="0.25">
      <c r="B293" s="433"/>
      <c r="H293" s="436"/>
      <c r="J293" s="433"/>
      <c r="K293" s="433"/>
      <c r="L293" s="433"/>
    </row>
    <row r="294" spans="2:12" x14ac:dyDescent="0.25">
      <c r="B294" s="433"/>
      <c r="L294" s="433"/>
    </row>
    <row r="295" spans="2:12" x14ac:dyDescent="0.25">
      <c r="B295" s="433"/>
      <c r="H295" s="436"/>
      <c r="J295" s="433"/>
      <c r="K295" s="433"/>
      <c r="L295" s="433"/>
    </row>
    <row r="296" spans="2:12" x14ac:dyDescent="0.25">
      <c r="B296" s="433"/>
      <c r="H296" s="436"/>
      <c r="J296" s="433"/>
      <c r="K296" s="433"/>
      <c r="L296" s="433"/>
    </row>
    <row r="297" spans="2:12" x14ac:dyDescent="0.25">
      <c r="B297" s="433"/>
      <c r="L297" s="433"/>
    </row>
    <row r="298" spans="2:12" x14ac:dyDescent="0.25">
      <c r="B298" s="433"/>
      <c r="H298" s="436"/>
      <c r="J298" s="433"/>
      <c r="K298" s="433"/>
      <c r="L298" s="433"/>
    </row>
    <row r="299" spans="2:12" x14ac:dyDescent="0.25">
      <c r="B299" s="433"/>
      <c r="L299" s="433"/>
    </row>
    <row r="300" spans="2:12" x14ac:dyDescent="0.25">
      <c r="B300" s="433"/>
      <c r="H300" s="436"/>
      <c r="J300" s="433"/>
      <c r="K300" s="433"/>
      <c r="L300" s="433"/>
    </row>
    <row r="301" spans="2:12" x14ac:dyDescent="0.25">
      <c r="B301" s="433"/>
      <c r="L301" s="433"/>
    </row>
    <row r="302" spans="2:12" x14ac:dyDescent="0.25">
      <c r="B302" s="433"/>
      <c r="H302" s="436"/>
      <c r="J302" s="433"/>
      <c r="K302" s="433"/>
      <c r="L302" s="433"/>
    </row>
    <row r="303" spans="2:12" x14ac:dyDescent="0.25">
      <c r="B303" s="433"/>
      <c r="L303" s="433"/>
    </row>
    <row r="304" spans="2:12" x14ac:dyDescent="0.25">
      <c r="B304" s="433"/>
      <c r="H304" s="436"/>
      <c r="J304" s="433"/>
      <c r="K304" s="433"/>
      <c r="L304" s="433"/>
    </row>
    <row r="305" spans="2:12" x14ac:dyDescent="0.25">
      <c r="B305" s="433"/>
      <c r="L305" s="433"/>
    </row>
    <row r="306" spans="2:12" x14ac:dyDescent="0.25">
      <c r="B306" s="433"/>
      <c r="H306" s="436"/>
      <c r="J306" s="433"/>
      <c r="K306" s="433"/>
      <c r="L306" s="433"/>
    </row>
    <row r="307" spans="2:12" x14ac:dyDescent="0.25">
      <c r="B307" s="433"/>
      <c r="L307" s="433"/>
    </row>
    <row r="308" spans="2:12" x14ac:dyDescent="0.25">
      <c r="B308" s="433"/>
      <c r="H308" s="436"/>
      <c r="J308" s="433"/>
      <c r="K308" s="433"/>
      <c r="L308" s="433"/>
    </row>
    <row r="309" spans="2:12" x14ac:dyDescent="0.25">
      <c r="B309" s="433"/>
      <c r="L309" s="433"/>
    </row>
    <row r="310" spans="2:12" x14ac:dyDescent="0.25">
      <c r="B310" s="433"/>
      <c r="H310" s="436"/>
      <c r="J310" s="433"/>
      <c r="K310" s="433"/>
      <c r="L310" s="433"/>
    </row>
    <row r="311" spans="2:12" x14ac:dyDescent="0.25">
      <c r="B311" s="433"/>
      <c r="L311" s="433"/>
    </row>
    <row r="312" spans="2:12" x14ac:dyDescent="0.25">
      <c r="B312" s="433"/>
      <c r="H312" s="436"/>
      <c r="J312" s="433"/>
      <c r="K312" s="433"/>
      <c r="L312" s="433"/>
    </row>
    <row r="313" spans="2:12" x14ac:dyDescent="0.25">
      <c r="B313" s="433"/>
      <c r="L313" s="433"/>
    </row>
    <row r="314" spans="2:12" x14ac:dyDescent="0.25">
      <c r="B314" s="433"/>
      <c r="H314" s="436"/>
      <c r="J314" s="433"/>
      <c r="K314" s="433"/>
      <c r="L314" s="433"/>
    </row>
    <row r="315" spans="2:12" x14ac:dyDescent="0.25">
      <c r="B315" s="433"/>
      <c r="L315" s="433"/>
    </row>
    <row r="316" spans="2:12" x14ac:dyDescent="0.25">
      <c r="B316" s="433"/>
      <c r="H316" s="436"/>
      <c r="J316" s="433"/>
      <c r="K316" s="433"/>
      <c r="L316" s="433"/>
    </row>
    <row r="317" spans="2:12" x14ac:dyDescent="0.25">
      <c r="B317" s="433"/>
      <c r="L317" s="433"/>
    </row>
    <row r="318" spans="2:12" x14ac:dyDescent="0.25">
      <c r="B318" s="433"/>
      <c r="H318" s="436"/>
      <c r="J318" s="433"/>
      <c r="K318" s="433"/>
      <c r="L318" s="433"/>
    </row>
    <row r="319" spans="2:12" x14ac:dyDescent="0.25">
      <c r="B319" s="433"/>
      <c r="L319" s="433"/>
    </row>
    <row r="320" spans="2:12" x14ac:dyDescent="0.25">
      <c r="B320" s="433"/>
      <c r="H320" s="436"/>
      <c r="J320" s="433"/>
      <c r="K320" s="433"/>
      <c r="L320" s="433"/>
    </row>
    <row r="321" spans="2:12" x14ac:dyDescent="0.25">
      <c r="B321" s="433"/>
      <c r="L321" s="433"/>
    </row>
    <row r="322" spans="2:12" x14ac:dyDescent="0.25">
      <c r="B322" s="433"/>
      <c r="H322" s="436"/>
      <c r="J322" s="433"/>
      <c r="K322" s="433"/>
      <c r="L322" s="433"/>
    </row>
    <row r="323" spans="2:12" x14ac:dyDescent="0.25">
      <c r="B323" s="433"/>
      <c r="L323" s="433"/>
    </row>
    <row r="324" spans="2:12" x14ac:dyDescent="0.25">
      <c r="B324" s="433"/>
      <c r="H324" s="436"/>
      <c r="J324" s="433"/>
      <c r="K324" s="433"/>
      <c r="L324" s="433"/>
    </row>
    <row r="325" spans="2:12" x14ac:dyDescent="0.25">
      <c r="B325" s="433"/>
      <c r="L325" s="433"/>
    </row>
    <row r="326" spans="2:12" x14ac:dyDescent="0.25">
      <c r="B326" s="433"/>
      <c r="H326" s="436"/>
      <c r="J326" s="433"/>
      <c r="K326" s="433"/>
      <c r="L326" s="433"/>
    </row>
    <row r="327" spans="2:12" x14ac:dyDescent="0.25">
      <c r="B327" s="433"/>
      <c r="L327" s="433"/>
    </row>
    <row r="328" spans="2:12" x14ac:dyDescent="0.25">
      <c r="B328" s="433"/>
      <c r="H328" s="436"/>
      <c r="J328" s="433"/>
      <c r="K328" s="433"/>
      <c r="L328" s="433"/>
    </row>
    <row r="329" spans="2:12" x14ac:dyDescent="0.25">
      <c r="B329" s="433"/>
      <c r="L329" s="433"/>
    </row>
    <row r="330" spans="2:12" x14ac:dyDescent="0.25">
      <c r="B330" s="433"/>
      <c r="H330" s="436"/>
      <c r="J330" s="433"/>
      <c r="K330" s="433"/>
      <c r="L330" s="433"/>
    </row>
    <row r="331" spans="2:12" x14ac:dyDescent="0.25">
      <c r="B331" s="433"/>
      <c r="L331" s="433"/>
    </row>
    <row r="332" spans="2:12" x14ac:dyDescent="0.25">
      <c r="B332" s="433"/>
      <c r="H332" s="436"/>
      <c r="J332" s="433"/>
      <c r="K332" s="433"/>
      <c r="L332" s="433"/>
    </row>
    <row r="333" spans="2:12" x14ac:dyDescent="0.25">
      <c r="B333" s="433"/>
      <c r="L333" s="433"/>
    </row>
    <row r="334" spans="2:12" x14ac:dyDescent="0.25">
      <c r="B334" s="433"/>
      <c r="H334" s="436"/>
      <c r="J334" s="433"/>
      <c r="K334" s="433"/>
      <c r="L334" s="433"/>
    </row>
    <row r="335" spans="2:12" x14ac:dyDescent="0.25">
      <c r="B335" s="433"/>
      <c r="L335" s="433"/>
    </row>
    <row r="336" spans="2:12" x14ac:dyDescent="0.25">
      <c r="B336" s="433"/>
      <c r="H336" s="436"/>
      <c r="J336" s="433"/>
      <c r="K336" s="433"/>
      <c r="L336" s="433"/>
    </row>
    <row r="337" spans="2:12" x14ac:dyDescent="0.25">
      <c r="B337" s="433"/>
      <c r="L337" s="433"/>
    </row>
    <row r="338" spans="2:12" x14ac:dyDescent="0.25">
      <c r="B338" s="433"/>
      <c r="H338" s="436"/>
      <c r="J338" s="433"/>
      <c r="K338" s="433"/>
      <c r="L338" s="433"/>
    </row>
    <row r="339" spans="2:12" x14ac:dyDescent="0.25">
      <c r="B339" s="433"/>
      <c r="L339" s="433"/>
    </row>
    <row r="340" spans="2:12" x14ac:dyDescent="0.25">
      <c r="B340" s="433"/>
      <c r="H340" s="436"/>
      <c r="J340" s="433"/>
      <c r="K340" s="433"/>
      <c r="L340" s="433"/>
    </row>
    <row r="341" spans="2:12" x14ac:dyDescent="0.25">
      <c r="B341" s="433"/>
      <c r="L341" s="433"/>
    </row>
    <row r="342" spans="2:12" x14ac:dyDescent="0.25">
      <c r="B342" s="433"/>
      <c r="H342" s="436"/>
      <c r="J342" s="433"/>
      <c r="K342" s="433"/>
      <c r="L342" s="433"/>
    </row>
    <row r="343" spans="2:12" x14ac:dyDescent="0.25">
      <c r="B343" s="433"/>
      <c r="L343" s="433"/>
    </row>
    <row r="344" spans="2:12" x14ac:dyDescent="0.25">
      <c r="B344" s="433"/>
      <c r="H344" s="436"/>
      <c r="J344" s="433"/>
      <c r="K344" s="433"/>
      <c r="L344" s="433"/>
    </row>
    <row r="345" spans="2:12" x14ac:dyDescent="0.25">
      <c r="B345" s="433"/>
      <c r="L345" s="433"/>
    </row>
    <row r="346" spans="2:12" x14ac:dyDescent="0.25">
      <c r="B346" s="433"/>
      <c r="H346" s="436"/>
      <c r="J346" s="433"/>
      <c r="K346" s="433"/>
      <c r="L346" s="433"/>
    </row>
    <row r="347" spans="2:12" x14ac:dyDescent="0.25">
      <c r="B347" s="433"/>
      <c r="L347" s="433"/>
    </row>
    <row r="348" spans="2:12" x14ac:dyDescent="0.25">
      <c r="B348" s="433"/>
      <c r="H348" s="436"/>
      <c r="J348" s="433"/>
      <c r="K348" s="433"/>
      <c r="L348" s="433"/>
    </row>
    <row r="349" spans="2:12" x14ac:dyDescent="0.25">
      <c r="B349" s="433"/>
      <c r="L349" s="433"/>
    </row>
    <row r="350" spans="2:12" x14ac:dyDescent="0.25">
      <c r="B350" s="433"/>
      <c r="H350" s="436"/>
      <c r="J350" s="433"/>
      <c r="K350" s="433"/>
      <c r="L350" s="433"/>
    </row>
    <row r="351" spans="2:12" x14ac:dyDescent="0.25">
      <c r="B351" s="433"/>
      <c r="L351" s="433"/>
    </row>
    <row r="352" spans="2:12" x14ac:dyDescent="0.25">
      <c r="B352" s="433"/>
      <c r="H352" s="436"/>
      <c r="J352" s="433"/>
      <c r="K352" s="433"/>
      <c r="L352" s="433"/>
    </row>
    <row r="353" spans="2:12" x14ac:dyDescent="0.25">
      <c r="B353" s="433"/>
      <c r="L353" s="433"/>
    </row>
    <row r="354" spans="2:12" x14ac:dyDescent="0.25">
      <c r="B354" s="433"/>
      <c r="H354" s="436"/>
      <c r="J354" s="433"/>
      <c r="K354" s="433"/>
      <c r="L354" s="433"/>
    </row>
    <row r="355" spans="2:12" x14ac:dyDescent="0.25">
      <c r="B355" s="433"/>
      <c r="L355" s="433"/>
    </row>
    <row r="356" spans="2:12" x14ac:dyDescent="0.25">
      <c r="B356" s="433"/>
      <c r="H356" s="436"/>
      <c r="J356" s="433"/>
      <c r="K356" s="433"/>
      <c r="L356" s="433"/>
    </row>
    <row r="357" spans="2:12" x14ac:dyDescent="0.25">
      <c r="B357" s="433"/>
      <c r="L357" s="433"/>
    </row>
    <row r="358" spans="2:12" x14ac:dyDescent="0.25">
      <c r="B358" s="433"/>
      <c r="H358" s="436"/>
      <c r="J358" s="433"/>
      <c r="K358" s="433"/>
      <c r="L358" s="433"/>
    </row>
    <row r="359" spans="2:12" x14ac:dyDescent="0.25">
      <c r="B359" s="433"/>
      <c r="L359" s="433"/>
    </row>
    <row r="360" spans="2:12" x14ac:dyDescent="0.25">
      <c r="B360" s="433"/>
      <c r="H360" s="436"/>
      <c r="J360" s="433"/>
      <c r="K360" s="433"/>
      <c r="L360" s="433"/>
    </row>
    <row r="361" spans="2:12" x14ac:dyDescent="0.25">
      <c r="B361" s="433"/>
      <c r="L361" s="433"/>
    </row>
    <row r="362" spans="2:12" x14ac:dyDescent="0.25">
      <c r="B362" s="433"/>
      <c r="H362" s="436"/>
      <c r="J362" s="433"/>
      <c r="K362" s="433"/>
      <c r="L362" s="433"/>
    </row>
    <row r="363" spans="2:12" x14ac:dyDescent="0.25">
      <c r="B363" s="433"/>
      <c r="L363" s="433"/>
    </row>
    <row r="364" spans="2:12" x14ac:dyDescent="0.25">
      <c r="B364" s="433"/>
      <c r="H364" s="436"/>
      <c r="J364" s="433"/>
      <c r="K364" s="433"/>
      <c r="L364" s="433"/>
    </row>
    <row r="365" spans="2:12" x14ac:dyDescent="0.25">
      <c r="B365" s="433"/>
      <c r="L365" s="433"/>
    </row>
    <row r="366" spans="2:12" x14ac:dyDescent="0.25">
      <c r="B366" s="433"/>
      <c r="H366" s="436"/>
      <c r="J366" s="433"/>
      <c r="K366" s="433"/>
      <c r="L366" s="433"/>
    </row>
    <row r="367" spans="2:12" x14ac:dyDescent="0.25">
      <c r="B367" s="433"/>
      <c r="L367" s="433"/>
    </row>
    <row r="368" spans="2:12" x14ac:dyDescent="0.25">
      <c r="B368" s="433"/>
      <c r="H368" s="436"/>
      <c r="J368" s="433"/>
      <c r="K368" s="433"/>
      <c r="L368" s="433"/>
    </row>
    <row r="369" spans="2:12" x14ac:dyDescent="0.25">
      <c r="B369" s="433"/>
      <c r="L369" s="433"/>
    </row>
    <row r="370" spans="2:12" x14ac:dyDescent="0.25">
      <c r="B370" s="433"/>
      <c r="H370" s="436"/>
      <c r="J370" s="433"/>
      <c r="K370" s="433"/>
      <c r="L370" s="433"/>
    </row>
    <row r="371" spans="2:12" x14ac:dyDescent="0.25">
      <c r="B371" s="433"/>
      <c r="L371" s="433"/>
    </row>
    <row r="372" spans="2:12" x14ac:dyDescent="0.25">
      <c r="B372" s="433"/>
      <c r="H372" s="436"/>
      <c r="J372" s="433"/>
      <c r="K372" s="433"/>
      <c r="L372" s="433"/>
    </row>
    <row r="373" spans="2:12" x14ac:dyDescent="0.25">
      <c r="B373" s="433"/>
      <c r="L373" s="433"/>
    </row>
    <row r="374" spans="2:12" x14ac:dyDescent="0.25">
      <c r="B374" s="433"/>
      <c r="H374" s="436"/>
      <c r="J374" s="433"/>
      <c r="K374" s="433"/>
      <c r="L374" s="433"/>
    </row>
    <row r="375" spans="2:12" x14ac:dyDescent="0.25">
      <c r="B375" s="433"/>
      <c r="L375" s="433"/>
    </row>
    <row r="376" spans="2:12" x14ac:dyDescent="0.25">
      <c r="B376" s="433"/>
      <c r="H376" s="436"/>
      <c r="J376" s="433"/>
      <c r="K376" s="433"/>
      <c r="L376" s="433"/>
    </row>
    <row r="377" spans="2:12" x14ac:dyDescent="0.25">
      <c r="B377" s="433"/>
      <c r="L377" s="433"/>
    </row>
    <row r="378" spans="2:12" x14ac:dyDescent="0.25">
      <c r="B378" s="433"/>
      <c r="H378" s="436"/>
      <c r="J378" s="433"/>
      <c r="K378" s="433"/>
      <c r="L378" s="433"/>
    </row>
    <row r="379" spans="2:12" x14ac:dyDescent="0.25">
      <c r="B379" s="433"/>
      <c r="L379" s="433"/>
    </row>
    <row r="380" spans="2:12" x14ac:dyDescent="0.25">
      <c r="B380" s="433"/>
      <c r="H380" s="436"/>
      <c r="J380" s="433"/>
      <c r="K380" s="433"/>
      <c r="L380" s="433"/>
    </row>
    <row r="381" spans="2:12" x14ac:dyDescent="0.25">
      <c r="B381" s="433"/>
      <c r="L381" s="433"/>
    </row>
    <row r="382" spans="2:12" x14ac:dyDescent="0.25">
      <c r="B382" s="433"/>
      <c r="H382" s="436"/>
      <c r="J382" s="433"/>
      <c r="K382" s="433"/>
      <c r="L382" s="433"/>
    </row>
    <row r="383" spans="2:12" x14ac:dyDescent="0.25">
      <c r="B383" s="433"/>
      <c r="L383" s="433"/>
    </row>
    <row r="384" spans="2:12" x14ac:dyDescent="0.25">
      <c r="B384" s="433"/>
      <c r="H384" s="436"/>
      <c r="J384" s="433"/>
      <c r="K384" s="433"/>
      <c r="L384" s="433"/>
    </row>
    <row r="385" spans="2:12" x14ac:dyDescent="0.25">
      <c r="B385" s="433"/>
      <c r="L385" s="433"/>
    </row>
    <row r="386" spans="2:12" x14ac:dyDescent="0.25">
      <c r="B386" s="433"/>
      <c r="H386" s="436"/>
      <c r="J386" s="433"/>
      <c r="K386" s="433"/>
      <c r="L386" s="433"/>
    </row>
    <row r="387" spans="2:12" x14ac:dyDescent="0.25">
      <c r="B387" s="433"/>
      <c r="L387" s="433"/>
    </row>
    <row r="388" spans="2:12" x14ac:dyDescent="0.25">
      <c r="B388" s="433"/>
      <c r="H388" s="436"/>
      <c r="J388" s="433"/>
      <c r="K388" s="433"/>
      <c r="L388" s="433"/>
    </row>
    <row r="389" spans="2:12" x14ac:dyDescent="0.25">
      <c r="B389" s="433"/>
      <c r="L389" s="433"/>
    </row>
    <row r="390" spans="2:12" x14ac:dyDescent="0.25">
      <c r="B390" s="433"/>
      <c r="H390" s="436"/>
      <c r="J390" s="433"/>
      <c r="K390" s="433"/>
      <c r="L390" s="433"/>
    </row>
    <row r="391" spans="2:12" x14ac:dyDescent="0.25">
      <c r="B391" s="433"/>
      <c r="L391" s="433"/>
    </row>
    <row r="392" spans="2:12" x14ac:dyDescent="0.25">
      <c r="B392" s="433"/>
      <c r="H392" s="436"/>
      <c r="J392" s="433"/>
      <c r="K392" s="433"/>
      <c r="L392" s="433"/>
    </row>
    <row r="393" spans="2:12" x14ac:dyDescent="0.25">
      <c r="B393" s="433"/>
      <c r="L393" s="433"/>
    </row>
    <row r="394" spans="2:12" x14ac:dyDescent="0.25">
      <c r="B394" s="433"/>
      <c r="H394" s="436"/>
      <c r="J394" s="433"/>
      <c r="K394" s="433"/>
      <c r="L394" s="433"/>
    </row>
    <row r="395" spans="2:12" x14ac:dyDescent="0.25">
      <c r="B395" s="433"/>
      <c r="L395" s="433"/>
    </row>
    <row r="396" spans="2:12" x14ac:dyDescent="0.25">
      <c r="B396" s="433"/>
      <c r="H396" s="436"/>
      <c r="J396" s="433"/>
      <c r="K396" s="433"/>
      <c r="L396" s="433"/>
    </row>
    <row r="397" spans="2:12" x14ac:dyDescent="0.25">
      <c r="B397" s="433"/>
      <c r="L397" s="433"/>
    </row>
    <row r="398" spans="2:12" x14ac:dyDescent="0.25">
      <c r="B398" s="433"/>
      <c r="H398" s="436"/>
      <c r="J398" s="433"/>
      <c r="K398" s="433"/>
      <c r="L398" s="433"/>
    </row>
    <row r="399" spans="2:12" x14ac:dyDescent="0.25">
      <c r="B399" s="433"/>
      <c r="L399" s="433"/>
    </row>
    <row r="400" spans="2:12" x14ac:dyDescent="0.25">
      <c r="B400" s="433"/>
      <c r="H400" s="436"/>
      <c r="J400" s="433"/>
      <c r="K400" s="433"/>
      <c r="L400" s="433"/>
    </row>
    <row r="401" spans="2:12" x14ac:dyDescent="0.25">
      <c r="B401" s="433"/>
      <c r="L401" s="433"/>
    </row>
    <row r="402" spans="2:12" x14ac:dyDescent="0.25">
      <c r="B402" s="433"/>
      <c r="H402" s="436"/>
      <c r="J402" s="433"/>
      <c r="K402" s="433"/>
      <c r="L402" s="433"/>
    </row>
    <row r="403" spans="2:12" x14ac:dyDescent="0.25">
      <c r="B403" s="433"/>
      <c r="L403" s="433"/>
    </row>
    <row r="404" spans="2:12" x14ac:dyDescent="0.25">
      <c r="B404" s="433"/>
      <c r="H404" s="436"/>
      <c r="J404" s="433"/>
      <c r="K404" s="433"/>
      <c r="L404" s="433"/>
    </row>
    <row r="405" spans="2:12" x14ac:dyDescent="0.25">
      <c r="B405" s="433"/>
      <c r="L405" s="433"/>
    </row>
    <row r="406" spans="2:12" x14ac:dyDescent="0.25">
      <c r="B406" s="433"/>
      <c r="H406" s="436"/>
      <c r="J406" s="433"/>
      <c r="K406" s="433"/>
      <c r="L406" s="433"/>
    </row>
    <row r="407" spans="2:12" x14ac:dyDescent="0.25">
      <c r="B407" s="433"/>
      <c r="L407" s="433"/>
    </row>
    <row r="408" spans="2:12" x14ac:dyDescent="0.25">
      <c r="B408" s="433"/>
      <c r="H408" s="436"/>
      <c r="J408" s="433"/>
      <c r="K408" s="433"/>
      <c r="L408" s="433"/>
    </row>
    <row r="409" spans="2:12" x14ac:dyDescent="0.25">
      <c r="B409" s="433"/>
      <c r="L409" s="433"/>
    </row>
    <row r="410" spans="2:12" x14ac:dyDescent="0.25">
      <c r="B410" s="433"/>
      <c r="H410" s="436"/>
      <c r="J410" s="433"/>
      <c r="K410" s="433"/>
      <c r="L410" s="433"/>
    </row>
    <row r="411" spans="2:12" x14ac:dyDescent="0.25">
      <c r="B411" s="433"/>
      <c r="L411" s="433"/>
    </row>
    <row r="412" spans="2:12" x14ac:dyDescent="0.25">
      <c r="B412" s="433"/>
      <c r="H412" s="436"/>
      <c r="J412" s="433"/>
      <c r="K412" s="433"/>
      <c r="L412" s="433"/>
    </row>
    <row r="413" spans="2:12" x14ac:dyDescent="0.25">
      <c r="B413" s="433"/>
      <c r="L413" s="433"/>
    </row>
    <row r="414" spans="2:12" x14ac:dyDescent="0.25">
      <c r="B414" s="433"/>
      <c r="H414" s="436"/>
      <c r="J414" s="433"/>
      <c r="K414" s="433"/>
      <c r="L414" s="433"/>
    </row>
    <row r="415" spans="2:12" x14ac:dyDescent="0.25">
      <c r="B415" s="433"/>
      <c r="L415" s="433"/>
    </row>
    <row r="416" spans="2:12" x14ac:dyDescent="0.25">
      <c r="B416" s="433"/>
      <c r="H416" s="436"/>
      <c r="J416" s="433"/>
      <c r="K416" s="433"/>
      <c r="L416" s="433"/>
    </row>
    <row r="417" spans="2:12" x14ac:dyDescent="0.25">
      <c r="B417" s="433"/>
      <c r="L417" s="433"/>
    </row>
    <row r="418" spans="2:12" x14ac:dyDescent="0.25">
      <c r="B418" s="433"/>
      <c r="H418" s="436"/>
      <c r="J418" s="433"/>
      <c r="K418" s="433"/>
      <c r="L418" s="433"/>
    </row>
    <row r="419" spans="2:12" x14ac:dyDescent="0.25">
      <c r="B419" s="433"/>
      <c r="L419" s="433"/>
    </row>
    <row r="420" spans="2:12" x14ac:dyDescent="0.25">
      <c r="B420" s="433"/>
      <c r="H420" s="436"/>
      <c r="J420" s="433"/>
      <c r="K420" s="433"/>
      <c r="L420" s="433"/>
    </row>
    <row r="421" spans="2:12" x14ac:dyDescent="0.25">
      <c r="B421" s="433"/>
      <c r="L421" s="433"/>
    </row>
    <row r="422" spans="2:12" x14ac:dyDescent="0.25">
      <c r="B422" s="433"/>
      <c r="H422" s="436"/>
      <c r="J422" s="433"/>
      <c r="K422" s="433"/>
      <c r="L422" s="433"/>
    </row>
    <row r="423" spans="2:12" x14ac:dyDescent="0.25">
      <c r="B423" s="433"/>
      <c r="L423" s="433"/>
    </row>
    <row r="424" spans="2:12" x14ac:dyDescent="0.25">
      <c r="B424" s="433"/>
      <c r="H424" s="436"/>
      <c r="J424" s="433"/>
      <c r="K424" s="433"/>
      <c r="L424" s="433"/>
    </row>
    <row r="425" spans="2:12" x14ac:dyDescent="0.25">
      <c r="B425" s="433"/>
      <c r="L425" s="433"/>
    </row>
    <row r="426" spans="2:12" x14ac:dyDescent="0.25">
      <c r="B426" s="433"/>
      <c r="H426" s="436"/>
      <c r="J426" s="433"/>
      <c r="K426" s="433"/>
      <c r="L426" s="433"/>
    </row>
    <row r="427" spans="2:12" x14ac:dyDescent="0.25">
      <c r="B427" s="433"/>
      <c r="H427" s="436"/>
      <c r="J427" s="433"/>
      <c r="K427" s="433"/>
      <c r="L427" s="433"/>
    </row>
    <row r="428" spans="2:12" x14ac:dyDescent="0.25">
      <c r="B428" s="433"/>
      <c r="H428" s="436"/>
      <c r="J428" s="433"/>
      <c r="K428" s="433"/>
      <c r="L428" s="433"/>
    </row>
    <row r="429" spans="2:12" x14ac:dyDescent="0.25">
      <c r="B429" s="433"/>
      <c r="H429" s="436"/>
      <c r="J429" s="433"/>
      <c r="K429" s="433"/>
      <c r="L429" s="433"/>
    </row>
    <row r="430" spans="2:12" x14ac:dyDescent="0.25">
      <c r="B430" s="433"/>
      <c r="L430" s="433"/>
    </row>
    <row r="431" spans="2:12" x14ac:dyDescent="0.25">
      <c r="B431" s="433"/>
      <c r="H431" s="436"/>
      <c r="J431" s="433"/>
      <c r="K431" s="433"/>
      <c r="L431" s="433"/>
    </row>
    <row r="432" spans="2:12" x14ac:dyDescent="0.25">
      <c r="B432" s="433"/>
      <c r="H432" s="436"/>
      <c r="J432" s="433"/>
      <c r="K432" s="433"/>
      <c r="L432" s="433"/>
    </row>
    <row r="433" spans="2:12" x14ac:dyDescent="0.25">
      <c r="B433" s="433"/>
      <c r="H433" s="436"/>
      <c r="J433" s="433"/>
      <c r="K433" s="433"/>
      <c r="L433" s="433"/>
    </row>
    <row r="434" spans="2:12" x14ac:dyDescent="0.25">
      <c r="B434" s="433"/>
      <c r="H434" s="436"/>
      <c r="J434" s="433"/>
      <c r="K434" s="433"/>
      <c r="L434" s="433"/>
    </row>
    <row r="435" spans="2:12" x14ac:dyDescent="0.25">
      <c r="B435" s="433"/>
      <c r="L435" s="433"/>
    </row>
    <row r="436" spans="2:12" x14ac:dyDescent="0.25">
      <c r="B436" s="433"/>
      <c r="H436" s="436"/>
      <c r="J436" s="433"/>
      <c r="K436" s="433"/>
      <c r="L436" s="433"/>
    </row>
    <row r="437" spans="2:12" x14ac:dyDescent="0.25">
      <c r="B437" s="433"/>
      <c r="L437" s="433"/>
    </row>
    <row r="438" spans="2:12" x14ac:dyDescent="0.25">
      <c r="B438" s="433"/>
      <c r="H438" s="436"/>
      <c r="J438" s="433"/>
      <c r="K438" s="433"/>
      <c r="L438" s="433"/>
    </row>
    <row r="439" spans="2:12" x14ac:dyDescent="0.25">
      <c r="B439" s="433"/>
      <c r="L439" s="433"/>
    </row>
    <row r="440" spans="2:12" x14ac:dyDescent="0.25">
      <c r="B440" s="433"/>
      <c r="H440" s="436"/>
      <c r="J440" s="433"/>
      <c r="K440" s="433"/>
      <c r="L440" s="433"/>
    </row>
    <row r="441" spans="2:12" x14ac:dyDescent="0.25">
      <c r="B441" s="433"/>
      <c r="L441" s="433"/>
    </row>
    <row r="442" spans="2:12" x14ac:dyDescent="0.25">
      <c r="B442" s="433"/>
      <c r="H442" s="436"/>
      <c r="J442" s="433"/>
      <c r="K442" s="433"/>
      <c r="L442" s="433"/>
    </row>
    <row r="443" spans="2:12" x14ac:dyDescent="0.25">
      <c r="B443" s="433"/>
      <c r="L443" s="433"/>
    </row>
    <row r="444" spans="2:12" x14ac:dyDescent="0.25">
      <c r="B444" s="433"/>
      <c r="H444" s="436"/>
      <c r="J444" s="433"/>
      <c r="K444" s="433"/>
      <c r="L444" s="433"/>
    </row>
    <row r="445" spans="2:12" x14ac:dyDescent="0.25">
      <c r="B445" s="433"/>
      <c r="L445" s="433"/>
    </row>
    <row r="446" spans="2:12" x14ac:dyDescent="0.25">
      <c r="B446" s="433"/>
      <c r="H446" s="436"/>
      <c r="J446" s="433"/>
      <c r="K446" s="433"/>
      <c r="L446" s="433"/>
    </row>
    <row r="447" spans="2:12" x14ac:dyDescent="0.25">
      <c r="B447" s="433"/>
      <c r="L447" s="433"/>
    </row>
    <row r="448" spans="2:12" x14ac:dyDescent="0.25">
      <c r="B448" s="433"/>
      <c r="H448" s="436"/>
      <c r="J448" s="433"/>
      <c r="K448" s="433"/>
      <c r="L448" s="433"/>
    </row>
    <row r="449" spans="2:12" x14ac:dyDescent="0.25">
      <c r="B449" s="433"/>
      <c r="L449" s="433"/>
    </row>
    <row r="450" spans="2:12" x14ac:dyDescent="0.25">
      <c r="B450" s="433"/>
      <c r="H450" s="436"/>
      <c r="J450" s="433"/>
      <c r="K450" s="433"/>
      <c r="L450" s="433"/>
    </row>
    <row r="451" spans="2:12" x14ac:dyDescent="0.25">
      <c r="B451" s="433"/>
      <c r="L451" s="433"/>
    </row>
    <row r="452" spans="2:12" x14ac:dyDescent="0.25">
      <c r="B452" s="433"/>
      <c r="H452" s="436"/>
      <c r="J452" s="433"/>
      <c r="K452" s="433"/>
      <c r="L452" s="433"/>
    </row>
    <row r="453" spans="2:12" x14ac:dyDescent="0.25">
      <c r="B453" s="433"/>
      <c r="L453" s="433"/>
    </row>
    <row r="454" spans="2:12" x14ac:dyDescent="0.25">
      <c r="B454" s="433"/>
      <c r="H454" s="436"/>
      <c r="J454" s="433"/>
      <c r="K454" s="433"/>
      <c r="L454" s="433"/>
    </row>
    <row r="455" spans="2:12" x14ac:dyDescent="0.25">
      <c r="B455" s="433"/>
      <c r="L455" s="433"/>
    </row>
    <row r="456" spans="2:12" x14ac:dyDescent="0.25">
      <c r="B456" s="433"/>
      <c r="H456" s="436"/>
      <c r="J456" s="433"/>
      <c r="K456" s="433"/>
      <c r="L456" s="433"/>
    </row>
    <row r="457" spans="2:12" x14ac:dyDescent="0.25">
      <c r="B457" s="433"/>
      <c r="L457" s="433"/>
    </row>
    <row r="458" spans="2:12" x14ac:dyDescent="0.25">
      <c r="B458" s="433"/>
      <c r="H458" s="436"/>
      <c r="J458" s="433"/>
      <c r="K458" s="433"/>
      <c r="L458" s="433"/>
    </row>
    <row r="459" spans="2:12" x14ac:dyDescent="0.25">
      <c r="B459" s="433"/>
      <c r="L459" s="433"/>
    </row>
    <row r="460" spans="2:12" x14ac:dyDescent="0.25">
      <c r="B460" s="433"/>
      <c r="H460" s="436"/>
      <c r="J460" s="433"/>
      <c r="K460" s="433"/>
      <c r="L460" s="433"/>
    </row>
    <row r="461" spans="2:12" x14ac:dyDescent="0.25">
      <c r="B461" s="433"/>
      <c r="L461" s="433"/>
    </row>
    <row r="462" spans="2:12" x14ac:dyDescent="0.25">
      <c r="B462" s="433"/>
      <c r="H462" s="436"/>
      <c r="J462" s="433"/>
      <c r="K462" s="433"/>
      <c r="L462" s="433"/>
    </row>
    <row r="463" spans="2:12" x14ac:dyDescent="0.25">
      <c r="B463" s="433"/>
      <c r="L463" s="433"/>
    </row>
    <row r="464" spans="2:12" x14ac:dyDescent="0.25">
      <c r="B464" s="433"/>
      <c r="H464" s="436"/>
      <c r="J464" s="433"/>
      <c r="K464" s="433"/>
      <c r="L464" s="433"/>
    </row>
    <row r="465" spans="2:12" x14ac:dyDescent="0.25">
      <c r="B465" s="433"/>
      <c r="L465" s="433"/>
    </row>
    <row r="466" spans="2:12" x14ac:dyDescent="0.25">
      <c r="B466" s="433"/>
      <c r="H466" s="436"/>
      <c r="J466" s="433"/>
      <c r="K466" s="433"/>
      <c r="L466" s="433"/>
    </row>
    <row r="467" spans="2:12" x14ac:dyDescent="0.25">
      <c r="B467" s="433"/>
      <c r="L467" s="433"/>
    </row>
    <row r="468" spans="2:12" x14ac:dyDescent="0.25">
      <c r="B468" s="433"/>
      <c r="H468" s="436"/>
      <c r="J468" s="433"/>
      <c r="K468" s="433"/>
      <c r="L468" s="433"/>
    </row>
    <row r="469" spans="2:12" x14ac:dyDescent="0.25">
      <c r="B469" s="433"/>
      <c r="L469" s="433"/>
    </row>
    <row r="470" spans="2:12" x14ac:dyDescent="0.25">
      <c r="B470" s="433"/>
      <c r="H470" s="436"/>
      <c r="J470" s="433"/>
      <c r="K470" s="433"/>
      <c r="L470" s="433"/>
    </row>
    <row r="471" spans="2:12" x14ac:dyDescent="0.25">
      <c r="B471" s="433"/>
      <c r="L471" s="433"/>
    </row>
    <row r="472" spans="2:12" x14ac:dyDescent="0.25">
      <c r="B472" s="433"/>
      <c r="H472" s="436"/>
      <c r="J472" s="433"/>
      <c r="K472" s="433"/>
      <c r="L472" s="433"/>
    </row>
    <row r="473" spans="2:12" x14ac:dyDescent="0.25">
      <c r="B473" s="433"/>
      <c r="L473" s="433"/>
    </row>
    <row r="474" spans="2:12" x14ac:dyDescent="0.25">
      <c r="B474" s="433"/>
      <c r="H474" s="436"/>
      <c r="J474" s="433"/>
      <c r="K474" s="433"/>
      <c r="L474" s="433"/>
    </row>
    <row r="475" spans="2:12" x14ac:dyDescent="0.25">
      <c r="B475" s="433"/>
      <c r="L475" s="433"/>
    </row>
    <row r="476" spans="2:12" x14ac:dyDescent="0.25">
      <c r="B476" s="433"/>
      <c r="H476" s="436"/>
      <c r="J476" s="433"/>
      <c r="K476" s="433"/>
      <c r="L476" s="433"/>
    </row>
    <row r="477" spans="2:12" x14ac:dyDescent="0.25">
      <c r="B477" s="433"/>
      <c r="L477" s="433"/>
    </row>
    <row r="478" spans="2:12" x14ac:dyDescent="0.25">
      <c r="B478" s="433"/>
      <c r="H478" s="436"/>
      <c r="J478" s="433"/>
      <c r="K478" s="433"/>
      <c r="L478" s="433"/>
    </row>
    <row r="479" spans="2:12" x14ac:dyDescent="0.25">
      <c r="B479" s="433"/>
      <c r="L479" s="433"/>
    </row>
    <row r="480" spans="2:12" x14ac:dyDescent="0.25">
      <c r="B480" s="433"/>
      <c r="H480" s="436"/>
      <c r="J480" s="433"/>
      <c r="K480" s="433"/>
      <c r="L480" s="433"/>
    </row>
    <row r="481" spans="2:12" x14ac:dyDescent="0.25">
      <c r="B481" s="433"/>
      <c r="L481" s="433"/>
    </row>
    <row r="482" spans="2:12" x14ac:dyDescent="0.25">
      <c r="B482" s="433"/>
      <c r="H482" s="436"/>
      <c r="J482" s="433"/>
      <c r="K482" s="433"/>
      <c r="L482" s="433"/>
    </row>
    <row r="483" spans="2:12" x14ac:dyDescent="0.25">
      <c r="B483" s="433"/>
      <c r="L483" s="433"/>
    </row>
    <row r="484" spans="2:12" x14ac:dyDescent="0.25">
      <c r="B484" s="433"/>
      <c r="H484" s="436"/>
      <c r="J484" s="433"/>
      <c r="K484" s="433"/>
      <c r="L484" s="433"/>
    </row>
    <row r="485" spans="2:12" x14ac:dyDescent="0.25">
      <c r="B485" s="433"/>
      <c r="L485" s="433"/>
    </row>
    <row r="486" spans="2:12" x14ac:dyDescent="0.25">
      <c r="B486" s="433"/>
      <c r="H486" s="436"/>
      <c r="J486" s="433"/>
      <c r="K486" s="433"/>
      <c r="L486" s="433"/>
    </row>
    <row r="487" spans="2:12" x14ac:dyDescent="0.25">
      <c r="B487" s="433"/>
      <c r="L487" s="433"/>
    </row>
    <row r="488" spans="2:12" x14ac:dyDescent="0.25">
      <c r="B488" s="433"/>
      <c r="H488" s="436"/>
      <c r="J488" s="433"/>
      <c r="K488" s="433"/>
      <c r="L488" s="433"/>
    </row>
    <row r="489" spans="2:12" x14ac:dyDescent="0.25">
      <c r="B489" s="433"/>
      <c r="L489" s="433"/>
    </row>
    <row r="490" spans="2:12" x14ac:dyDescent="0.25">
      <c r="B490" s="433"/>
      <c r="H490" s="436"/>
      <c r="J490" s="433"/>
      <c r="K490" s="433"/>
      <c r="L490" s="433"/>
    </row>
    <row r="491" spans="2:12" x14ac:dyDescent="0.25">
      <c r="B491" s="433"/>
      <c r="L491" s="433"/>
    </row>
    <row r="492" spans="2:12" x14ac:dyDescent="0.25">
      <c r="B492" s="433"/>
      <c r="H492" s="436"/>
      <c r="J492" s="433"/>
      <c r="K492" s="433"/>
      <c r="L492" s="433"/>
    </row>
    <row r="493" spans="2:12" x14ac:dyDescent="0.25">
      <c r="B493" s="433"/>
      <c r="L493" s="433"/>
    </row>
    <row r="494" spans="2:12" x14ac:dyDescent="0.25">
      <c r="B494" s="433"/>
      <c r="H494" s="436"/>
      <c r="J494" s="433"/>
      <c r="K494" s="433"/>
      <c r="L494" s="433"/>
    </row>
    <row r="495" spans="2:12" x14ac:dyDescent="0.25">
      <c r="B495" s="433"/>
      <c r="L495" s="433"/>
    </row>
    <row r="496" spans="2:12" x14ac:dyDescent="0.25">
      <c r="B496" s="433"/>
      <c r="H496" s="436"/>
      <c r="J496" s="433"/>
      <c r="K496" s="433"/>
      <c r="L496" s="433"/>
    </row>
    <row r="497" spans="2:12" x14ac:dyDescent="0.25">
      <c r="B497" s="433"/>
      <c r="L497" s="433"/>
    </row>
    <row r="498" spans="2:12" x14ac:dyDescent="0.25">
      <c r="B498" s="433"/>
      <c r="H498" s="436"/>
      <c r="J498" s="433"/>
      <c r="K498" s="433"/>
      <c r="L498" s="433"/>
    </row>
    <row r="499" spans="2:12" x14ac:dyDescent="0.25">
      <c r="B499" s="433"/>
      <c r="L499" s="433"/>
    </row>
    <row r="500" spans="2:12" x14ac:dyDescent="0.25">
      <c r="B500" s="433"/>
      <c r="H500" s="436"/>
      <c r="J500" s="433"/>
      <c r="K500" s="433"/>
      <c r="L500" s="433"/>
    </row>
    <row r="501" spans="2:12" x14ac:dyDescent="0.25">
      <c r="B501" s="433"/>
      <c r="L501" s="433"/>
    </row>
    <row r="502" spans="2:12" x14ac:dyDescent="0.25">
      <c r="B502" s="433"/>
      <c r="H502" s="436"/>
      <c r="J502" s="433"/>
      <c r="K502" s="433"/>
      <c r="L502" s="433"/>
    </row>
    <row r="503" spans="2:12" x14ac:dyDescent="0.25">
      <c r="B503" s="433"/>
      <c r="L503" s="433"/>
    </row>
    <row r="504" spans="2:12" x14ac:dyDescent="0.25">
      <c r="B504" s="433"/>
      <c r="H504" s="436"/>
      <c r="J504" s="433"/>
      <c r="K504" s="433"/>
      <c r="L504" s="433"/>
    </row>
    <row r="505" spans="2:12" x14ac:dyDescent="0.25">
      <c r="B505" s="433"/>
      <c r="L505" s="433"/>
    </row>
    <row r="506" spans="2:12" x14ac:dyDescent="0.25">
      <c r="B506" s="433"/>
      <c r="H506" s="436"/>
      <c r="J506" s="433"/>
      <c r="K506" s="433"/>
      <c r="L506" s="433"/>
    </row>
    <row r="507" spans="2:12" x14ac:dyDescent="0.25">
      <c r="B507" s="433"/>
      <c r="L507" s="433"/>
    </row>
    <row r="508" spans="2:12" x14ac:dyDescent="0.25">
      <c r="B508" s="433"/>
      <c r="H508" s="436"/>
      <c r="J508" s="433"/>
      <c r="K508" s="433"/>
      <c r="L508" s="433"/>
    </row>
    <row r="509" spans="2:12" x14ac:dyDescent="0.25">
      <c r="B509" s="433"/>
      <c r="H509" s="436"/>
      <c r="J509" s="433"/>
      <c r="K509" s="433"/>
      <c r="L509" s="433"/>
    </row>
    <row r="510" spans="2:12" x14ac:dyDescent="0.25">
      <c r="B510" s="433"/>
      <c r="H510" s="436"/>
      <c r="J510" s="433"/>
      <c r="K510" s="433"/>
      <c r="L510" s="433"/>
    </row>
    <row r="511" spans="2:12" x14ac:dyDescent="0.25">
      <c r="B511" s="433"/>
      <c r="H511" s="436"/>
      <c r="J511" s="433"/>
      <c r="K511" s="433"/>
      <c r="L511" s="433"/>
    </row>
    <row r="512" spans="2:12" x14ac:dyDescent="0.25">
      <c r="B512" s="433"/>
      <c r="H512" s="436"/>
      <c r="J512" s="433"/>
      <c r="K512" s="433"/>
      <c r="L512" s="433"/>
    </row>
    <row r="513" spans="2:12" x14ac:dyDescent="0.25">
      <c r="B513" s="433"/>
      <c r="H513" s="436"/>
      <c r="J513" s="433"/>
      <c r="K513" s="433"/>
      <c r="L513" s="433"/>
    </row>
    <row r="514" spans="2:12" x14ac:dyDescent="0.25">
      <c r="B514" s="433"/>
      <c r="H514" s="436"/>
      <c r="J514" s="433"/>
      <c r="K514" s="433"/>
      <c r="L514" s="433"/>
    </row>
    <row r="515" spans="2:12" x14ac:dyDescent="0.25">
      <c r="B515" s="433"/>
      <c r="L515" s="433"/>
    </row>
    <row r="516" spans="2:12" x14ac:dyDescent="0.25">
      <c r="B516" s="433"/>
      <c r="H516" s="436"/>
      <c r="J516" s="433"/>
      <c r="K516" s="433"/>
      <c r="L516" s="433"/>
    </row>
    <row r="517" spans="2:12" x14ac:dyDescent="0.25">
      <c r="B517" s="433"/>
      <c r="H517" s="436"/>
      <c r="J517" s="433"/>
      <c r="K517" s="433"/>
      <c r="L517" s="433"/>
    </row>
    <row r="518" spans="2:12" x14ac:dyDescent="0.25">
      <c r="B518" s="433"/>
      <c r="L518" s="433"/>
    </row>
    <row r="519" spans="2:12" x14ac:dyDescent="0.25">
      <c r="B519" s="433"/>
      <c r="H519" s="436"/>
      <c r="J519" s="433"/>
      <c r="K519" s="433"/>
      <c r="L519" s="433"/>
    </row>
    <row r="520" spans="2:12" x14ac:dyDescent="0.25">
      <c r="B520" s="433"/>
      <c r="L520" s="433"/>
    </row>
    <row r="521" spans="2:12" x14ac:dyDescent="0.25">
      <c r="B521" s="433"/>
      <c r="H521" s="436"/>
      <c r="J521" s="433"/>
      <c r="K521" s="433"/>
      <c r="L521" s="433"/>
    </row>
    <row r="522" spans="2:12" x14ac:dyDescent="0.25">
      <c r="B522" s="433"/>
      <c r="L522" s="433"/>
    </row>
    <row r="523" spans="2:12" x14ac:dyDescent="0.25">
      <c r="B523" s="433"/>
      <c r="H523" s="436"/>
      <c r="J523" s="433"/>
      <c r="K523" s="433"/>
      <c r="L523" s="433"/>
    </row>
    <row r="524" spans="2:12" x14ac:dyDescent="0.25">
      <c r="B524" s="433"/>
      <c r="L524" s="433"/>
    </row>
    <row r="525" spans="2:12" x14ac:dyDescent="0.25">
      <c r="B525" s="433"/>
      <c r="H525" s="436"/>
      <c r="J525" s="433"/>
      <c r="K525" s="433"/>
      <c r="L525" s="433"/>
    </row>
    <row r="526" spans="2:12" x14ac:dyDescent="0.25">
      <c r="B526" s="433"/>
      <c r="L526" s="433"/>
    </row>
    <row r="527" spans="2:12" x14ac:dyDescent="0.25">
      <c r="B527" s="433"/>
      <c r="H527" s="436"/>
      <c r="J527" s="433"/>
      <c r="K527" s="433"/>
      <c r="L527" s="433"/>
    </row>
    <row r="528" spans="2:12" x14ac:dyDescent="0.25">
      <c r="B528" s="433"/>
      <c r="L528" s="433"/>
    </row>
    <row r="529" spans="2:12" x14ac:dyDescent="0.25">
      <c r="B529" s="433"/>
      <c r="H529" s="436"/>
      <c r="J529" s="433"/>
      <c r="K529" s="433"/>
      <c r="L529" s="433"/>
    </row>
    <row r="530" spans="2:12" x14ac:dyDescent="0.25">
      <c r="B530" s="433"/>
      <c r="L530" s="433"/>
    </row>
    <row r="531" spans="2:12" x14ac:dyDescent="0.25">
      <c r="B531" s="433"/>
      <c r="H531" s="436"/>
      <c r="J531" s="433"/>
      <c r="K531" s="433"/>
      <c r="L531" s="433"/>
    </row>
    <row r="532" spans="2:12" x14ac:dyDescent="0.25">
      <c r="B532" s="433"/>
      <c r="L532" s="433"/>
    </row>
    <row r="533" spans="2:12" x14ac:dyDescent="0.25">
      <c r="B533" s="433"/>
      <c r="H533" s="436"/>
      <c r="J533" s="433"/>
      <c r="K533" s="433"/>
      <c r="L533" s="433"/>
    </row>
    <row r="534" spans="2:12" x14ac:dyDescent="0.25">
      <c r="B534" s="433"/>
      <c r="L534" s="433"/>
    </row>
    <row r="535" spans="2:12" x14ac:dyDescent="0.25">
      <c r="B535" s="433"/>
      <c r="H535" s="436"/>
      <c r="J535" s="433"/>
      <c r="K535" s="433"/>
      <c r="L535" s="433"/>
    </row>
    <row r="536" spans="2:12" x14ac:dyDescent="0.25">
      <c r="B536" s="433"/>
      <c r="L536" s="433"/>
    </row>
    <row r="537" spans="2:12" x14ac:dyDescent="0.25">
      <c r="B537" s="433"/>
      <c r="H537" s="436"/>
      <c r="J537" s="433"/>
      <c r="K537" s="433"/>
      <c r="L537" s="433"/>
    </row>
    <row r="538" spans="2:12" x14ac:dyDescent="0.25">
      <c r="B538" s="433"/>
      <c r="L538" s="433"/>
    </row>
    <row r="539" spans="2:12" x14ac:dyDescent="0.25">
      <c r="B539" s="433"/>
      <c r="H539" s="436"/>
      <c r="J539" s="433"/>
      <c r="K539" s="433"/>
      <c r="L539" s="433"/>
    </row>
    <row r="540" spans="2:12" x14ac:dyDescent="0.25">
      <c r="B540" s="433"/>
      <c r="L540" s="433"/>
    </row>
    <row r="541" spans="2:12" x14ac:dyDescent="0.25">
      <c r="B541" s="433"/>
      <c r="H541" s="436"/>
      <c r="J541" s="433"/>
      <c r="K541" s="433"/>
      <c r="L541" s="433"/>
    </row>
    <row r="542" spans="2:12" x14ac:dyDescent="0.25">
      <c r="B542" s="433"/>
      <c r="H542" s="436"/>
      <c r="J542" s="433"/>
      <c r="K542" s="433"/>
      <c r="L542" s="433"/>
    </row>
    <row r="543" spans="2:12" x14ac:dyDescent="0.25">
      <c r="B543" s="433"/>
      <c r="L543" s="433"/>
    </row>
    <row r="544" spans="2:12" x14ac:dyDescent="0.25">
      <c r="B544" s="433"/>
      <c r="H544" s="436"/>
      <c r="J544" s="433"/>
      <c r="K544" s="433"/>
      <c r="L544" s="433"/>
    </row>
    <row r="545" spans="2:12" x14ac:dyDescent="0.25">
      <c r="B545" s="433"/>
      <c r="L545" s="433"/>
    </row>
    <row r="546" spans="2:12" x14ac:dyDescent="0.25">
      <c r="B546" s="433"/>
      <c r="H546" s="436"/>
      <c r="J546" s="433"/>
      <c r="K546" s="433"/>
      <c r="L546" s="433"/>
    </row>
    <row r="547" spans="2:12" x14ac:dyDescent="0.25">
      <c r="B547" s="433"/>
      <c r="L547" s="433"/>
    </row>
    <row r="548" spans="2:12" x14ac:dyDescent="0.25">
      <c r="B548" s="433"/>
      <c r="H548" s="436"/>
      <c r="J548" s="433"/>
      <c r="K548" s="433"/>
      <c r="L548" s="433"/>
    </row>
    <row r="549" spans="2:12" x14ac:dyDescent="0.25">
      <c r="B549" s="433"/>
      <c r="L549" s="433"/>
    </row>
    <row r="550" spans="2:12" x14ac:dyDescent="0.25">
      <c r="B550" s="433"/>
      <c r="H550" s="436"/>
      <c r="J550" s="433"/>
      <c r="K550" s="433"/>
      <c r="L550" s="433"/>
    </row>
    <row r="551" spans="2:12" x14ac:dyDescent="0.25">
      <c r="B551" s="433"/>
      <c r="L551" s="433"/>
    </row>
    <row r="552" spans="2:12" x14ac:dyDescent="0.25">
      <c r="B552" s="433"/>
      <c r="H552" s="436"/>
      <c r="J552" s="433"/>
      <c r="K552" s="433"/>
      <c r="L552" s="433"/>
    </row>
    <row r="553" spans="2:12" x14ac:dyDescent="0.25">
      <c r="B553" s="433"/>
      <c r="L553" s="433"/>
    </row>
    <row r="554" spans="2:12" x14ac:dyDescent="0.25">
      <c r="B554" s="433"/>
      <c r="H554" s="436"/>
      <c r="J554" s="433"/>
      <c r="K554" s="433"/>
      <c r="L554" s="433"/>
    </row>
    <row r="555" spans="2:12" x14ac:dyDescent="0.25">
      <c r="B555" s="433"/>
      <c r="L555" s="433"/>
    </row>
    <row r="556" spans="2:12" x14ac:dyDescent="0.25">
      <c r="B556" s="433"/>
      <c r="H556" s="436"/>
      <c r="J556" s="433"/>
      <c r="K556" s="433"/>
      <c r="L556" s="433"/>
    </row>
    <row r="557" spans="2:12" x14ac:dyDescent="0.25">
      <c r="B557" s="433"/>
      <c r="L557" s="433"/>
    </row>
    <row r="558" spans="2:12" x14ac:dyDescent="0.25">
      <c r="B558" s="433"/>
      <c r="H558" s="436"/>
      <c r="J558" s="433"/>
      <c r="K558" s="433"/>
      <c r="L558" s="433"/>
    </row>
    <row r="559" spans="2:12" x14ac:dyDescent="0.25">
      <c r="B559" s="433"/>
      <c r="L559" s="433"/>
    </row>
    <row r="560" spans="2:12" x14ac:dyDescent="0.25">
      <c r="B560" s="433"/>
      <c r="H560" s="436"/>
      <c r="J560" s="433"/>
      <c r="K560" s="433"/>
      <c r="L560" s="433"/>
    </row>
    <row r="561" spans="2:12" x14ac:dyDescent="0.25">
      <c r="B561" s="433"/>
      <c r="L561" s="433"/>
    </row>
    <row r="562" spans="2:12" x14ac:dyDescent="0.25">
      <c r="B562" s="433"/>
      <c r="H562" s="436"/>
      <c r="J562" s="433"/>
      <c r="K562" s="433"/>
      <c r="L562" s="433"/>
    </row>
    <row r="563" spans="2:12" x14ac:dyDescent="0.25">
      <c r="B563" s="433"/>
      <c r="L563" s="433"/>
    </row>
    <row r="564" spans="2:12" x14ac:dyDescent="0.25">
      <c r="B564" s="433"/>
      <c r="H564" s="436"/>
      <c r="J564" s="433"/>
      <c r="K564" s="433"/>
      <c r="L564" s="433"/>
    </row>
    <row r="565" spans="2:12" x14ac:dyDescent="0.25">
      <c r="B565" s="433"/>
      <c r="L565" s="433"/>
    </row>
    <row r="566" spans="2:12" x14ac:dyDescent="0.25">
      <c r="B566" s="433"/>
      <c r="H566" s="436"/>
      <c r="J566" s="433"/>
      <c r="K566" s="433"/>
      <c r="L566" s="433"/>
    </row>
    <row r="567" spans="2:12" x14ac:dyDescent="0.25">
      <c r="B567" s="433"/>
      <c r="L567" s="433"/>
    </row>
    <row r="568" spans="2:12" x14ac:dyDescent="0.25">
      <c r="B568" s="433"/>
      <c r="H568" s="436"/>
      <c r="J568" s="433"/>
      <c r="K568" s="433"/>
      <c r="L568" s="433"/>
    </row>
    <row r="569" spans="2:12" x14ac:dyDescent="0.25">
      <c r="B569" s="433"/>
      <c r="L569" s="433"/>
    </row>
    <row r="570" spans="2:12" x14ac:dyDescent="0.25">
      <c r="B570" s="433"/>
      <c r="H570" s="436"/>
      <c r="J570" s="433"/>
      <c r="K570" s="433"/>
      <c r="L570" s="433"/>
    </row>
    <row r="571" spans="2:12" x14ac:dyDescent="0.25">
      <c r="B571" s="433"/>
      <c r="L571" s="433"/>
    </row>
    <row r="572" spans="2:12" x14ac:dyDescent="0.25">
      <c r="B572" s="433"/>
      <c r="H572" s="436"/>
      <c r="J572" s="433"/>
      <c r="K572" s="433"/>
      <c r="L572" s="433"/>
    </row>
    <row r="573" spans="2:12" x14ac:dyDescent="0.25">
      <c r="B573" s="433"/>
      <c r="L573" s="433"/>
    </row>
    <row r="574" spans="2:12" x14ac:dyDescent="0.25">
      <c r="B574" s="433"/>
      <c r="H574" s="436"/>
      <c r="J574" s="433"/>
      <c r="K574" s="433"/>
      <c r="L574" s="433"/>
    </row>
    <row r="575" spans="2:12" x14ac:dyDescent="0.25">
      <c r="B575" s="433"/>
      <c r="H575" s="436"/>
      <c r="J575" s="433"/>
      <c r="K575" s="433"/>
      <c r="L575" s="433"/>
    </row>
    <row r="576" spans="2:12" x14ac:dyDescent="0.25">
      <c r="B576" s="433"/>
      <c r="H576" s="436"/>
      <c r="J576" s="433"/>
      <c r="K576" s="433"/>
      <c r="L576" s="433"/>
    </row>
    <row r="577" spans="2:12" x14ac:dyDescent="0.25">
      <c r="B577" s="433"/>
      <c r="H577" s="436"/>
      <c r="J577" s="433"/>
      <c r="K577" s="433"/>
      <c r="L577" s="433"/>
    </row>
    <row r="578" spans="2:12" x14ac:dyDescent="0.25">
      <c r="B578" s="433"/>
      <c r="H578" s="436"/>
      <c r="J578" s="433"/>
      <c r="K578" s="433"/>
      <c r="L578" s="433"/>
    </row>
    <row r="579" spans="2:12" x14ac:dyDescent="0.25">
      <c r="B579" s="433"/>
      <c r="H579" s="436"/>
      <c r="J579" s="433"/>
      <c r="K579" s="433"/>
      <c r="L579" s="433"/>
    </row>
    <row r="580" spans="2:12" x14ac:dyDescent="0.25">
      <c r="B580" s="433"/>
      <c r="H580" s="436"/>
      <c r="J580" s="433"/>
      <c r="K580" s="433"/>
      <c r="L580" s="433"/>
    </row>
    <row r="581" spans="2:12" x14ac:dyDescent="0.25">
      <c r="B581" s="433"/>
      <c r="L581" s="433"/>
    </row>
    <row r="582" spans="2:12" x14ac:dyDescent="0.25">
      <c r="B582" s="433"/>
      <c r="H582" s="436"/>
      <c r="J582" s="433"/>
      <c r="K582" s="433"/>
      <c r="L582" s="433"/>
    </row>
    <row r="583" spans="2:12" x14ac:dyDescent="0.25">
      <c r="B583" s="433"/>
      <c r="L583" s="433"/>
    </row>
    <row r="584" spans="2:12" x14ac:dyDescent="0.25">
      <c r="B584" s="433"/>
      <c r="H584" s="436"/>
      <c r="J584" s="433"/>
      <c r="K584" s="433"/>
      <c r="L584" s="433"/>
    </row>
    <row r="585" spans="2:12" x14ac:dyDescent="0.25">
      <c r="B585" s="433"/>
      <c r="L585" s="433"/>
    </row>
    <row r="586" spans="2:12" x14ac:dyDescent="0.25">
      <c r="B586" s="433"/>
      <c r="H586" s="436"/>
      <c r="J586" s="433"/>
      <c r="K586" s="433"/>
      <c r="L586" s="433"/>
    </row>
    <row r="587" spans="2:12" x14ac:dyDescent="0.25">
      <c r="B587" s="433"/>
      <c r="L587" s="433"/>
    </row>
    <row r="588" spans="2:12" x14ac:dyDescent="0.25">
      <c r="B588" s="433"/>
      <c r="H588" s="436"/>
      <c r="J588" s="433"/>
      <c r="K588" s="433"/>
      <c r="L588" s="433"/>
    </row>
    <row r="589" spans="2:12" x14ac:dyDescent="0.25">
      <c r="B589" s="433"/>
      <c r="L589" s="433"/>
    </row>
    <row r="590" spans="2:12" x14ac:dyDescent="0.25">
      <c r="B590" s="433"/>
      <c r="H590" s="436"/>
      <c r="J590" s="433"/>
      <c r="K590" s="433"/>
      <c r="L590" s="433"/>
    </row>
    <row r="591" spans="2:12" x14ac:dyDescent="0.25">
      <c r="B591" s="433"/>
      <c r="L591" s="433"/>
    </row>
    <row r="592" spans="2:12" x14ac:dyDescent="0.25">
      <c r="B592" s="433"/>
      <c r="H592" s="436"/>
      <c r="J592" s="433"/>
      <c r="K592" s="433"/>
      <c r="L592" s="433"/>
    </row>
    <row r="593" spans="2:12" x14ac:dyDescent="0.25">
      <c r="B593" s="433"/>
      <c r="L593" s="433"/>
    </row>
    <row r="594" spans="2:12" x14ac:dyDescent="0.25">
      <c r="B594" s="433"/>
      <c r="H594" s="436"/>
      <c r="J594" s="433"/>
      <c r="K594" s="433"/>
      <c r="L594" s="433"/>
    </row>
    <row r="595" spans="2:12" x14ac:dyDescent="0.25">
      <c r="B595" s="433"/>
      <c r="H595" s="436"/>
      <c r="J595" s="433"/>
      <c r="K595" s="433"/>
      <c r="L595" s="433"/>
    </row>
    <row r="596" spans="2:12" x14ac:dyDescent="0.25">
      <c r="B596" s="433"/>
      <c r="H596" s="436"/>
      <c r="J596" s="433"/>
      <c r="K596" s="433"/>
      <c r="L596" s="433"/>
    </row>
    <row r="597" spans="2:12" x14ac:dyDescent="0.25">
      <c r="B597" s="433"/>
      <c r="L597" s="433"/>
    </row>
    <row r="598" spans="2:12" x14ac:dyDescent="0.25">
      <c r="B598" s="433"/>
      <c r="H598" s="436"/>
      <c r="J598" s="433"/>
      <c r="K598" s="433"/>
      <c r="L598" s="433"/>
    </row>
    <row r="599" spans="2:12" x14ac:dyDescent="0.25">
      <c r="B599" s="433"/>
      <c r="L599" s="433"/>
    </row>
    <row r="600" spans="2:12" x14ac:dyDescent="0.25">
      <c r="B600" s="433"/>
      <c r="H600" s="436"/>
      <c r="J600" s="433"/>
      <c r="K600" s="433"/>
      <c r="L600" s="433"/>
    </row>
    <row r="601" spans="2:12" x14ac:dyDescent="0.25">
      <c r="B601" s="433"/>
      <c r="H601" s="436"/>
      <c r="J601" s="433"/>
      <c r="K601" s="433"/>
      <c r="L601" s="433"/>
    </row>
    <row r="602" spans="2:12" x14ac:dyDescent="0.25">
      <c r="B602" s="433"/>
      <c r="L602" s="433"/>
    </row>
    <row r="603" spans="2:12" x14ac:dyDescent="0.25">
      <c r="B603" s="433"/>
      <c r="H603" s="436"/>
      <c r="J603" s="433"/>
      <c r="K603" s="433"/>
      <c r="L603" s="433"/>
    </row>
    <row r="604" spans="2:12" x14ac:dyDescent="0.25">
      <c r="B604" s="433"/>
      <c r="L604" s="433"/>
    </row>
    <row r="605" spans="2:12" x14ac:dyDescent="0.25">
      <c r="B605" s="433"/>
      <c r="H605" s="436"/>
      <c r="J605" s="433"/>
      <c r="K605" s="433"/>
      <c r="L605" s="433"/>
    </row>
    <row r="606" spans="2:12" x14ac:dyDescent="0.25">
      <c r="B606" s="433"/>
      <c r="L606" s="433"/>
    </row>
    <row r="607" spans="2:12" x14ac:dyDescent="0.25">
      <c r="B607" s="433"/>
      <c r="H607" s="436"/>
      <c r="J607" s="433"/>
      <c r="K607" s="433"/>
      <c r="L607" s="433"/>
    </row>
    <row r="608" spans="2:12" x14ac:dyDescent="0.25">
      <c r="B608" s="433"/>
      <c r="H608" s="436"/>
      <c r="J608" s="433"/>
      <c r="K608" s="433"/>
      <c r="L608" s="433"/>
    </row>
    <row r="609" spans="2:12" x14ac:dyDescent="0.25">
      <c r="B609" s="433"/>
      <c r="L609" s="433"/>
    </row>
    <row r="610" spans="2:12" x14ac:dyDescent="0.25">
      <c r="B610" s="433"/>
      <c r="H610" s="436"/>
      <c r="J610" s="433"/>
      <c r="K610" s="433"/>
      <c r="L610" s="433"/>
    </row>
    <row r="611" spans="2:12" x14ac:dyDescent="0.25">
      <c r="B611" s="433"/>
      <c r="L611" s="433"/>
    </row>
    <row r="612" spans="2:12" x14ac:dyDescent="0.25">
      <c r="B612" s="433"/>
      <c r="H612" s="436"/>
      <c r="J612" s="433"/>
      <c r="K612" s="433"/>
      <c r="L612" s="433"/>
    </row>
    <row r="613" spans="2:12" x14ac:dyDescent="0.25">
      <c r="B613" s="433"/>
      <c r="L613" s="433"/>
    </row>
    <row r="614" spans="2:12" x14ac:dyDescent="0.25">
      <c r="B614" s="433"/>
      <c r="H614" s="436"/>
      <c r="J614" s="433"/>
      <c r="K614" s="433"/>
      <c r="L614" s="433"/>
    </row>
    <row r="615" spans="2:12" x14ac:dyDescent="0.25">
      <c r="B615" s="433"/>
      <c r="L615" s="433"/>
    </row>
    <row r="616" spans="2:12" x14ac:dyDescent="0.25">
      <c r="B616" s="433"/>
      <c r="H616" s="436"/>
      <c r="J616" s="433"/>
      <c r="K616" s="433"/>
      <c r="L616" s="433"/>
    </row>
    <row r="617" spans="2:12" x14ac:dyDescent="0.25">
      <c r="B617" s="433"/>
      <c r="L617" s="433"/>
    </row>
    <row r="618" spans="2:12" x14ac:dyDescent="0.25">
      <c r="B618" s="433"/>
      <c r="H618" s="436"/>
      <c r="J618" s="433"/>
      <c r="K618" s="433"/>
      <c r="L618" s="433"/>
    </row>
    <row r="619" spans="2:12" x14ac:dyDescent="0.25">
      <c r="B619" s="433"/>
      <c r="L619" s="433"/>
    </row>
    <row r="620" spans="2:12" x14ac:dyDescent="0.25">
      <c r="B620" s="433"/>
      <c r="H620" s="436"/>
      <c r="J620" s="433"/>
      <c r="K620" s="433"/>
      <c r="L620" s="433"/>
    </row>
    <row r="621" spans="2:12" x14ac:dyDescent="0.25">
      <c r="B621" s="433"/>
      <c r="L621" s="433"/>
    </row>
    <row r="622" spans="2:12" x14ac:dyDescent="0.25">
      <c r="B622" s="433"/>
      <c r="H622" s="436"/>
      <c r="J622" s="433"/>
      <c r="K622" s="433"/>
      <c r="L622" s="433"/>
    </row>
    <row r="623" spans="2:12" x14ac:dyDescent="0.25">
      <c r="B623" s="433"/>
      <c r="L623" s="433"/>
    </row>
    <row r="624" spans="2:12" x14ac:dyDescent="0.25">
      <c r="B624" s="433"/>
      <c r="H624" s="436"/>
      <c r="J624" s="433"/>
      <c r="K624" s="433"/>
      <c r="L624" s="433"/>
    </row>
    <row r="625" spans="2:12" x14ac:dyDescent="0.25">
      <c r="B625" s="433"/>
      <c r="L625" s="433"/>
    </row>
    <row r="626" spans="2:12" x14ac:dyDescent="0.25">
      <c r="B626" s="433"/>
      <c r="H626" s="436"/>
      <c r="J626" s="433"/>
      <c r="K626" s="433"/>
      <c r="L626" s="433"/>
    </row>
    <row r="627" spans="2:12" x14ac:dyDescent="0.25">
      <c r="B627" s="433"/>
      <c r="L627" s="433"/>
    </row>
    <row r="628" spans="2:12" x14ac:dyDescent="0.25">
      <c r="B628" s="433"/>
      <c r="H628" s="436"/>
      <c r="J628" s="433"/>
      <c r="K628" s="433"/>
      <c r="L628" s="433"/>
    </row>
    <row r="629" spans="2:12" x14ac:dyDescent="0.25">
      <c r="B629" s="433"/>
      <c r="L629" s="433"/>
    </row>
    <row r="630" spans="2:12" x14ac:dyDescent="0.25">
      <c r="B630" s="433"/>
      <c r="H630" s="436"/>
      <c r="J630" s="433"/>
      <c r="K630" s="433"/>
      <c r="L630" s="433"/>
    </row>
    <row r="631" spans="2:12" x14ac:dyDescent="0.25">
      <c r="B631" s="433"/>
      <c r="L631" s="433"/>
    </row>
    <row r="632" spans="2:12" x14ac:dyDescent="0.25">
      <c r="B632" s="433"/>
      <c r="H632" s="436"/>
      <c r="J632" s="433"/>
      <c r="K632" s="433"/>
      <c r="L632" s="433"/>
    </row>
    <row r="633" spans="2:12" x14ac:dyDescent="0.25">
      <c r="B633" s="433"/>
      <c r="L633" s="433"/>
    </row>
    <row r="634" spans="2:12" x14ac:dyDescent="0.25">
      <c r="B634" s="433"/>
      <c r="H634" s="436"/>
      <c r="J634" s="433"/>
      <c r="K634" s="433"/>
      <c r="L634" s="433"/>
    </row>
    <row r="635" spans="2:12" x14ac:dyDescent="0.25">
      <c r="B635" s="433"/>
      <c r="L635" s="433"/>
    </row>
    <row r="636" spans="2:12" x14ac:dyDescent="0.25">
      <c r="B636" s="433"/>
      <c r="H636" s="436"/>
      <c r="J636" s="433"/>
      <c r="K636" s="433"/>
      <c r="L636" s="433"/>
    </row>
    <row r="637" spans="2:12" x14ac:dyDescent="0.25">
      <c r="B637" s="433"/>
      <c r="L637" s="433"/>
    </row>
    <row r="638" spans="2:12" x14ac:dyDescent="0.25">
      <c r="B638" s="433"/>
      <c r="H638" s="436"/>
      <c r="J638" s="433"/>
      <c r="K638" s="433"/>
      <c r="L638" s="433"/>
    </row>
    <row r="639" spans="2:12" x14ac:dyDescent="0.25">
      <c r="B639" s="433"/>
      <c r="L639" s="433"/>
    </row>
    <row r="640" spans="2:12" x14ac:dyDescent="0.25">
      <c r="B640" s="433"/>
      <c r="H640" s="436"/>
      <c r="J640" s="433"/>
      <c r="K640" s="433"/>
      <c r="L640" s="433"/>
    </row>
    <row r="641" spans="2:12" x14ac:dyDescent="0.25">
      <c r="B641" s="433"/>
      <c r="L641" s="433"/>
    </row>
    <row r="642" spans="2:12" x14ac:dyDescent="0.25">
      <c r="B642" s="433"/>
      <c r="H642" s="436"/>
      <c r="J642" s="433"/>
      <c r="K642" s="433"/>
      <c r="L642" s="433"/>
    </row>
    <row r="643" spans="2:12" x14ac:dyDescent="0.25">
      <c r="B643" s="433"/>
      <c r="L643" s="433"/>
    </row>
    <row r="644" spans="2:12" x14ac:dyDescent="0.25">
      <c r="B644" s="433"/>
      <c r="H644" s="436"/>
      <c r="J644" s="433"/>
      <c r="K644" s="433"/>
      <c r="L644" s="433"/>
    </row>
    <row r="645" spans="2:12" x14ac:dyDescent="0.25">
      <c r="B645" s="433"/>
      <c r="L645" s="433"/>
    </row>
    <row r="646" spans="2:12" x14ac:dyDescent="0.25">
      <c r="B646" s="433"/>
      <c r="H646" s="436"/>
      <c r="J646" s="433"/>
      <c r="K646" s="433"/>
      <c r="L646" s="433"/>
    </row>
    <row r="647" spans="2:12" x14ac:dyDescent="0.25">
      <c r="B647" s="433"/>
      <c r="L647" s="433"/>
    </row>
    <row r="648" spans="2:12" x14ac:dyDescent="0.25">
      <c r="B648" s="433"/>
      <c r="H648" s="436"/>
      <c r="J648" s="433"/>
      <c r="K648" s="433"/>
      <c r="L648" s="433"/>
    </row>
    <row r="649" spans="2:12" x14ac:dyDescent="0.25">
      <c r="B649" s="433"/>
      <c r="L649" s="433"/>
    </row>
    <row r="650" spans="2:12" x14ac:dyDescent="0.25">
      <c r="B650" s="433"/>
      <c r="H650" s="436"/>
      <c r="J650" s="433"/>
      <c r="K650" s="433"/>
      <c r="L650" s="433"/>
    </row>
    <row r="651" spans="2:12" x14ac:dyDescent="0.25">
      <c r="B651" s="433"/>
      <c r="L651" s="433"/>
    </row>
    <row r="652" spans="2:12" x14ac:dyDescent="0.25">
      <c r="B652" s="433"/>
      <c r="H652" s="436"/>
      <c r="J652" s="433"/>
      <c r="K652" s="433"/>
      <c r="L652" s="433"/>
    </row>
    <row r="653" spans="2:12" x14ac:dyDescent="0.25">
      <c r="B653" s="433"/>
      <c r="L653" s="433"/>
    </row>
    <row r="654" spans="2:12" x14ac:dyDescent="0.25">
      <c r="B654" s="433"/>
      <c r="H654" s="436"/>
      <c r="J654" s="433"/>
      <c r="K654" s="433"/>
      <c r="L654" s="433"/>
    </row>
    <row r="655" spans="2:12" x14ac:dyDescent="0.25">
      <c r="B655" s="433"/>
      <c r="L655" s="433"/>
    </row>
    <row r="656" spans="2:12" x14ac:dyDescent="0.25">
      <c r="B656" s="433"/>
      <c r="H656" s="436"/>
      <c r="J656" s="433"/>
      <c r="K656" s="433"/>
      <c r="L656" s="433"/>
    </row>
    <row r="657" spans="2:12" x14ac:dyDescent="0.25">
      <c r="B657" s="433"/>
      <c r="L657" s="433"/>
    </row>
    <row r="658" spans="2:12" x14ac:dyDescent="0.25">
      <c r="B658" s="433"/>
      <c r="H658" s="436"/>
      <c r="J658" s="433"/>
      <c r="K658" s="433"/>
      <c r="L658" s="433"/>
    </row>
    <row r="659" spans="2:12" x14ac:dyDescent="0.25">
      <c r="B659" s="433"/>
      <c r="L659" s="433"/>
    </row>
    <row r="660" spans="2:12" x14ac:dyDescent="0.25">
      <c r="B660" s="433"/>
      <c r="H660" s="436"/>
      <c r="J660" s="433"/>
      <c r="K660" s="433"/>
      <c r="L660" s="433"/>
    </row>
    <row r="661" spans="2:12" x14ac:dyDescent="0.25">
      <c r="B661" s="433"/>
      <c r="L661" s="433"/>
    </row>
    <row r="662" spans="2:12" x14ac:dyDescent="0.25">
      <c r="B662" s="433"/>
      <c r="H662" s="436"/>
      <c r="J662" s="433"/>
      <c r="K662" s="433"/>
      <c r="L662" s="433"/>
    </row>
    <row r="663" spans="2:12" x14ac:dyDescent="0.25">
      <c r="B663" s="433"/>
      <c r="L663" s="433"/>
    </row>
    <row r="664" spans="2:12" x14ac:dyDescent="0.25">
      <c r="B664" s="433"/>
      <c r="H664" s="436"/>
      <c r="J664" s="433"/>
      <c r="K664" s="433"/>
      <c r="L664" s="433"/>
    </row>
    <row r="665" spans="2:12" x14ac:dyDescent="0.25">
      <c r="B665" s="433"/>
      <c r="L665" s="433"/>
    </row>
    <row r="666" spans="2:12" x14ac:dyDescent="0.25">
      <c r="B666" s="433"/>
      <c r="H666" s="436"/>
      <c r="J666" s="433"/>
      <c r="K666" s="433"/>
      <c r="L666" s="433"/>
    </row>
    <row r="667" spans="2:12" x14ac:dyDescent="0.25">
      <c r="B667" s="433"/>
      <c r="L667" s="433"/>
    </row>
    <row r="668" spans="2:12" x14ac:dyDescent="0.25">
      <c r="B668" s="433"/>
      <c r="H668" s="436"/>
      <c r="J668" s="433"/>
      <c r="K668" s="433"/>
      <c r="L668" s="433"/>
    </row>
    <row r="669" spans="2:12" x14ac:dyDescent="0.25">
      <c r="B669" s="433"/>
      <c r="L669" s="433"/>
    </row>
    <row r="670" spans="2:12" x14ac:dyDescent="0.25">
      <c r="B670" s="433"/>
      <c r="H670" s="436"/>
      <c r="J670" s="433"/>
      <c r="K670" s="433"/>
      <c r="L670" s="433"/>
    </row>
    <row r="671" spans="2:12" x14ac:dyDescent="0.25">
      <c r="B671" s="433"/>
      <c r="L671" s="433"/>
    </row>
    <row r="672" spans="2:12" x14ac:dyDescent="0.25">
      <c r="B672" s="433"/>
      <c r="H672" s="436"/>
      <c r="J672" s="433"/>
      <c r="K672" s="433"/>
      <c r="L672" s="433"/>
    </row>
    <row r="673" spans="2:12" x14ac:dyDescent="0.25">
      <c r="B673" s="433"/>
      <c r="L673" s="433"/>
    </row>
    <row r="674" spans="2:12" x14ac:dyDescent="0.25">
      <c r="B674" s="433"/>
      <c r="H674" s="436"/>
      <c r="J674" s="433"/>
      <c r="K674" s="433"/>
      <c r="L674" s="433"/>
    </row>
    <row r="675" spans="2:12" x14ac:dyDescent="0.25">
      <c r="B675" s="433"/>
      <c r="L675" s="433"/>
    </row>
    <row r="676" spans="2:12" x14ac:dyDescent="0.25">
      <c r="B676" s="433"/>
      <c r="H676" s="436"/>
      <c r="J676" s="433"/>
      <c r="K676" s="433"/>
      <c r="L676" s="433"/>
    </row>
    <row r="677" spans="2:12" x14ac:dyDescent="0.25">
      <c r="B677" s="433"/>
      <c r="L677" s="433"/>
    </row>
    <row r="678" spans="2:12" x14ac:dyDescent="0.25">
      <c r="B678" s="433"/>
      <c r="H678" s="436"/>
      <c r="J678" s="433"/>
      <c r="K678" s="433"/>
      <c r="L678" s="433"/>
    </row>
    <row r="679" spans="2:12" x14ac:dyDescent="0.25">
      <c r="B679" s="433"/>
      <c r="L679" s="433"/>
    </row>
    <row r="680" spans="2:12" x14ac:dyDescent="0.25">
      <c r="B680" s="433"/>
      <c r="H680" s="436"/>
      <c r="J680" s="433"/>
      <c r="K680" s="433"/>
      <c r="L680" s="433"/>
    </row>
    <row r="681" spans="2:12" x14ac:dyDescent="0.25">
      <c r="B681" s="433"/>
      <c r="L681" s="433"/>
    </row>
    <row r="682" spans="2:12" x14ac:dyDescent="0.25">
      <c r="B682" s="433"/>
      <c r="H682" s="436"/>
      <c r="J682" s="433"/>
      <c r="K682" s="433"/>
      <c r="L682" s="433"/>
    </row>
    <row r="683" spans="2:12" x14ac:dyDescent="0.25">
      <c r="B683" s="433"/>
      <c r="L683" s="433"/>
    </row>
    <row r="684" spans="2:12" x14ac:dyDescent="0.25">
      <c r="B684" s="433"/>
      <c r="H684" s="436"/>
      <c r="J684" s="433"/>
      <c r="K684" s="433"/>
      <c r="L684" s="433"/>
    </row>
    <row r="685" spans="2:12" x14ac:dyDescent="0.25">
      <c r="B685" s="433"/>
      <c r="L685" s="433"/>
    </row>
    <row r="686" spans="2:12" x14ac:dyDescent="0.25">
      <c r="B686" s="433"/>
      <c r="H686" s="436"/>
      <c r="J686" s="433"/>
      <c r="K686" s="433"/>
      <c r="L686" s="433"/>
    </row>
    <row r="687" spans="2:12" x14ac:dyDescent="0.25">
      <c r="B687" s="433"/>
      <c r="L687" s="433"/>
    </row>
    <row r="688" spans="2:12" x14ac:dyDescent="0.25">
      <c r="B688" s="433"/>
      <c r="H688" s="436"/>
      <c r="J688" s="433"/>
      <c r="K688" s="433"/>
      <c r="L688" s="433"/>
    </row>
    <row r="689" spans="2:12" x14ac:dyDescent="0.25">
      <c r="B689" s="433"/>
      <c r="L689" s="433"/>
    </row>
    <row r="690" spans="2:12" x14ac:dyDescent="0.25">
      <c r="B690" s="433"/>
      <c r="H690" s="436"/>
      <c r="J690" s="433"/>
      <c r="K690" s="433"/>
      <c r="L690" s="433"/>
    </row>
    <row r="691" spans="2:12" x14ac:dyDescent="0.25">
      <c r="B691" s="433"/>
      <c r="L691" s="433"/>
    </row>
    <row r="692" spans="2:12" x14ac:dyDescent="0.25">
      <c r="B692" s="433"/>
      <c r="H692" s="436"/>
      <c r="J692" s="433"/>
      <c r="K692" s="433"/>
      <c r="L692" s="433"/>
    </row>
    <row r="693" spans="2:12" x14ac:dyDescent="0.25">
      <c r="B693" s="433"/>
      <c r="L693" s="433"/>
    </row>
    <row r="694" spans="2:12" x14ac:dyDescent="0.25">
      <c r="B694" s="433"/>
      <c r="H694" s="436"/>
      <c r="J694" s="433"/>
      <c r="K694" s="433"/>
      <c r="L694" s="433"/>
    </row>
    <row r="695" spans="2:12" x14ac:dyDescent="0.25">
      <c r="B695" s="433"/>
      <c r="L695" s="433"/>
    </row>
    <row r="696" spans="2:12" x14ac:dyDescent="0.25">
      <c r="B696" s="433"/>
      <c r="H696" s="436"/>
      <c r="J696" s="433"/>
      <c r="K696" s="433"/>
      <c r="L696" s="433"/>
    </row>
    <row r="697" spans="2:12" x14ac:dyDescent="0.25">
      <c r="B697" s="433"/>
      <c r="L697" s="433"/>
    </row>
    <row r="698" spans="2:12" x14ac:dyDescent="0.25">
      <c r="B698" s="433"/>
      <c r="H698" s="436"/>
      <c r="J698" s="433"/>
      <c r="K698" s="433"/>
      <c r="L698" s="433"/>
    </row>
    <row r="699" spans="2:12" x14ac:dyDescent="0.25">
      <c r="B699" s="433"/>
      <c r="L699" s="433"/>
    </row>
    <row r="700" spans="2:12" x14ac:dyDescent="0.25">
      <c r="B700" s="433"/>
      <c r="H700" s="436"/>
      <c r="J700" s="433"/>
      <c r="K700" s="433"/>
      <c r="L700" s="433"/>
    </row>
    <row r="701" spans="2:12" x14ac:dyDescent="0.25">
      <c r="B701" s="433"/>
      <c r="L701" s="433"/>
    </row>
    <row r="702" spans="2:12" x14ac:dyDescent="0.25">
      <c r="B702" s="433"/>
      <c r="H702" s="436"/>
      <c r="J702" s="433"/>
      <c r="K702" s="433"/>
      <c r="L702" s="433"/>
    </row>
    <row r="703" spans="2:12" x14ac:dyDescent="0.25">
      <c r="B703" s="433"/>
      <c r="L703" s="433"/>
    </row>
    <row r="704" spans="2:12" x14ac:dyDescent="0.25">
      <c r="B704" s="433"/>
      <c r="H704" s="436"/>
      <c r="J704" s="433"/>
      <c r="K704" s="433"/>
      <c r="L704" s="433"/>
    </row>
    <row r="705" spans="2:12" x14ac:dyDescent="0.25">
      <c r="B705" s="433"/>
      <c r="L705" s="433"/>
    </row>
    <row r="706" spans="2:12" x14ac:dyDescent="0.25">
      <c r="B706" s="433"/>
      <c r="H706" s="436"/>
      <c r="J706" s="433"/>
      <c r="K706" s="433"/>
      <c r="L706" s="433"/>
    </row>
    <row r="707" spans="2:12" x14ac:dyDescent="0.25">
      <c r="B707" s="433"/>
      <c r="L707" s="433"/>
    </row>
    <row r="708" spans="2:12" x14ac:dyDescent="0.25">
      <c r="B708" s="433"/>
      <c r="H708" s="436"/>
      <c r="J708" s="433"/>
      <c r="K708" s="433"/>
      <c r="L708" s="433"/>
    </row>
    <row r="709" spans="2:12" x14ac:dyDescent="0.25">
      <c r="B709" s="433"/>
      <c r="L709" s="433"/>
    </row>
    <row r="710" spans="2:12" x14ac:dyDescent="0.25">
      <c r="B710" s="433"/>
      <c r="H710" s="436"/>
      <c r="J710" s="433"/>
      <c r="K710" s="433"/>
      <c r="L710" s="433"/>
    </row>
    <row r="711" spans="2:12" x14ac:dyDescent="0.25">
      <c r="B711" s="433"/>
      <c r="L711" s="433"/>
    </row>
    <row r="712" spans="2:12" x14ac:dyDescent="0.25">
      <c r="B712" s="433"/>
      <c r="H712" s="436"/>
      <c r="J712" s="433"/>
      <c r="K712" s="433"/>
      <c r="L712" s="433"/>
    </row>
    <row r="713" spans="2:12" x14ac:dyDescent="0.25">
      <c r="B713" s="433"/>
      <c r="L713" s="433"/>
    </row>
    <row r="714" spans="2:12" x14ac:dyDescent="0.25">
      <c r="B714" s="433"/>
      <c r="H714" s="436"/>
      <c r="J714" s="433"/>
      <c r="K714" s="433"/>
      <c r="L714" s="433"/>
    </row>
    <row r="715" spans="2:12" x14ac:dyDescent="0.25">
      <c r="B715" s="433"/>
      <c r="L715" s="433"/>
    </row>
    <row r="716" spans="2:12" x14ac:dyDescent="0.25">
      <c r="B716" s="433"/>
      <c r="H716" s="436"/>
      <c r="J716" s="433"/>
      <c r="K716" s="433"/>
      <c r="L716" s="433"/>
    </row>
    <row r="717" spans="2:12" x14ac:dyDescent="0.25">
      <c r="B717" s="433"/>
      <c r="L717" s="433"/>
    </row>
    <row r="718" spans="2:12" x14ac:dyDescent="0.25">
      <c r="B718" s="433"/>
      <c r="H718" s="436"/>
      <c r="J718" s="433"/>
      <c r="K718" s="433"/>
      <c r="L718" s="433"/>
    </row>
    <row r="719" spans="2:12" x14ac:dyDescent="0.25">
      <c r="B719" s="433"/>
      <c r="L719" s="433"/>
    </row>
    <row r="720" spans="2:12" x14ac:dyDescent="0.25">
      <c r="B720" s="433"/>
      <c r="H720" s="436"/>
      <c r="J720" s="433"/>
      <c r="K720" s="433"/>
      <c r="L720" s="433"/>
    </row>
    <row r="721" spans="2:12" x14ac:dyDescent="0.25">
      <c r="B721" s="433"/>
      <c r="L721" s="433"/>
    </row>
    <row r="722" spans="2:12" x14ac:dyDescent="0.25">
      <c r="B722" s="433"/>
      <c r="H722" s="436"/>
      <c r="J722" s="433"/>
      <c r="K722" s="433"/>
      <c r="L722" s="433"/>
    </row>
    <row r="723" spans="2:12" x14ac:dyDescent="0.25">
      <c r="B723" s="433"/>
      <c r="L723" s="433"/>
    </row>
    <row r="724" spans="2:12" x14ac:dyDescent="0.25">
      <c r="B724" s="433"/>
      <c r="H724" s="436"/>
      <c r="J724" s="433"/>
      <c r="K724" s="433"/>
      <c r="L724" s="433"/>
    </row>
    <row r="725" spans="2:12" x14ac:dyDescent="0.25">
      <c r="B725" s="433"/>
      <c r="L725" s="433"/>
    </row>
    <row r="726" spans="2:12" x14ac:dyDescent="0.25">
      <c r="B726" s="433"/>
      <c r="H726" s="436"/>
      <c r="J726" s="433"/>
      <c r="K726" s="433"/>
      <c r="L726" s="433"/>
    </row>
  </sheetData>
  <autoFilter ref="A1:N193"/>
  <printOptions horizontalCentered="1"/>
  <pageMargins left="0.23622047244094491" right="0.23622047244094491" top="0.74803149606299213" bottom="0.74803149606299213" header="0.31496062992125984" footer="0.31496062992125984"/>
  <pageSetup paperSize="8" scale="53" firstPageNumber="0" fitToHeight="0" pageOrder="overThenDown" orientation="landscape" horizontalDpi="300" verticalDpi="300" r:id="rId1"/>
  <headerFooter alignWithMargins="0">
    <oddHeader>&amp;L&amp;12 &amp;F&amp;R&amp;14 &amp;A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3"/>
  <sheetViews>
    <sheetView view="pageBreakPreview" zoomScale="50" zoomScaleNormal="100" zoomScaleSheetLayoutView="50" workbookViewId="0">
      <selection activeCell="Q1" sqref="Q1:Q65536"/>
    </sheetView>
  </sheetViews>
  <sheetFormatPr defaultRowHeight="21" x14ac:dyDescent="0.25"/>
  <cols>
    <col min="1" max="1" width="16.7109375" style="423" customWidth="1"/>
    <col min="2" max="2" width="18.7109375" style="423" customWidth="1"/>
    <col min="3" max="3" width="14.28515625" style="423" customWidth="1"/>
    <col min="4" max="4" width="19" style="423" customWidth="1"/>
    <col min="5" max="6" width="18.85546875" style="423" customWidth="1"/>
    <col min="7" max="7" width="54.5703125" style="423" customWidth="1"/>
    <col min="8" max="8" width="16.85546875" style="423" customWidth="1"/>
    <col min="9" max="9" width="39.140625" style="423" customWidth="1"/>
    <col min="10" max="10" width="27.28515625" style="435" customWidth="1"/>
    <col min="11" max="11" width="18.85546875" style="423" customWidth="1"/>
    <col min="12" max="12" width="22.42578125" style="423" customWidth="1"/>
    <col min="13" max="13" width="58.85546875" style="423" customWidth="1"/>
    <col min="14" max="14" width="15.140625" style="423" customWidth="1"/>
    <col min="15" max="15" width="49" style="423" customWidth="1"/>
    <col min="16" max="16" width="15.7109375" style="423" customWidth="1"/>
    <col min="17" max="17" width="13.42578125" style="423" customWidth="1"/>
    <col min="18" max="16384" width="9.140625" style="423"/>
  </cols>
  <sheetData>
    <row r="1" spans="1:16" ht="83.25" customHeight="1" x14ac:dyDescent="0.25">
      <c r="A1" s="419" t="s">
        <v>1567</v>
      </c>
      <c r="B1" s="419" t="s">
        <v>1828</v>
      </c>
      <c r="C1" s="419" t="s">
        <v>2070</v>
      </c>
      <c r="D1" s="419" t="s">
        <v>2071</v>
      </c>
      <c r="E1" s="419" t="s">
        <v>1829</v>
      </c>
      <c r="F1" s="419" t="s">
        <v>1830</v>
      </c>
      <c r="G1" s="419" t="s">
        <v>1831</v>
      </c>
      <c r="H1" s="419" t="s">
        <v>1832</v>
      </c>
      <c r="I1" s="419" t="s">
        <v>2072</v>
      </c>
      <c r="J1" s="421" t="s">
        <v>1834</v>
      </c>
      <c r="K1" s="419" t="s">
        <v>1835</v>
      </c>
      <c r="L1" s="419" t="s">
        <v>1836</v>
      </c>
      <c r="M1" s="419" t="s">
        <v>2073</v>
      </c>
      <c r="N1" s="419" t="s">
        <v>1838</v>
      </c>
      <c r="O1" s="419" t="s">
        <v>1839</v>
      </c>
      <c r="P1" s="419" t="s">
        <v>1840</v>
      </c>
    </row>
    <row r="2" spans="1:16" ht="60.75" x14ac:dyDescent="0.25">
      <c r="A2" s="437">
        <v>10103</v>
      </c>
      <c r="B2" s="438" t="s">
        <v>280</v>
      </c>
      <c r="C2" s="438" t="s">
        <v>1741</v>
      </c>
      <c r="D2" s="438" t="s">
        <v>1741</v>
      </c>
      <c r="E2" s="437">
        <v>1030201</v>
      </c>
      <c r="F2" s="437">
        <v>1030201001</v>
      </c>
      <c r="G2" s="438" t="s">
        <v>2074</v>
      </c>
      <c r="H2" s="438"/>
      <c r="I2" s="438"/>
      <c r="J2" s="439">
        <f>64247.04-5353.92</f>
        <v>58893.120000000003</v>
      </c>
      <c r="K2" s="438"/>
      <c r="L2" s="438"/>
      <c r="M2" s="437" t="s">
        <v>1842</v>
      </c>
      <c r="N2" s="438" t="s">
        <v>1843</v>
      </c>
      <c r="O2" s="438" t="s">
        <v>1844</v>
      </c>
      <c r="P2" s="438" t="s">
        <v>1845</v>
      </c>
    </row>
    <row r="3" spans="1:16" ht="60.75" x14ac:dyDescent="0.25">
      <c r="A3" s="432">
        <v>10103</v>
      </c>
      <c r="B3" s="440" t="s">
        <v>280</v>
      </c>
      <c r="C3" s="440" t="s">
        <v>1741</v>
      </c>
      <c r="D3" s="440" t="s">
        <v>1741</v>
      </c>
      <c r="E3" s="432">
        <v>1030201</v>
      </c>
      <c r="F3" s="432">
        <v>1030201001</v>
      </c>
      <c r="G3" s="440" t="s">
        <v>2074</v>
      </c>
      <c r="H3" s="440" t="s">
        <v>2075</v>
      </c>
      <c r="I3" s="432" t="s">
        <v>2076</v>
      </c>
      <c r="J3" s="441">
        <f>64247.04-5353.92</f>
        <v>58893.120000000003</v>
      </c>
      <c r="K3" s="432" t="s">
        <v>2077</v>
      </c>
      <c r="L3" s="432" t="s">
        <v>1852</v>
      </c>
      <c r="M3" s="432" t="s">
        <v>1842</v>
      </c>
      <c r="N3" s="440" t="s">
        <v>184</v>
      </c>
      <c r="O3" s="440" t="s">
        <v>1925</v>
      </c>
      <c r="P3" s="440" t="s">
        <v>1845</v>
      </c>
    </row>
    <row r="4" spans="1:16" ht="60.75" x14ac:dyDescent="0.25">
      <c r="A4" s="437">
        <v>10104</v>
      </c>
      <c r="B4" s="438" t="s">
        <v>280</v>
      </c>
      <c r="C4" s="438" t="s">
        <v>1741</v>
      </c>
      <c r="D4" s="438" t="s">
        <v>1741</v>
      </c>
      <c r="E4" s="437">
        <v>1030201</v>
      </c>
      <c r="F4" s="437">
        <v>1030201002</v>
      </c>
      <c r="G4" s="438" t="s">
        <v>331</v>
      </c>
      <c r="H4" s="438"/>
      <c r="I4" s="438"/>
      <c r="J4" s="439">
        <f>7000+5353.92</f>
        <v>12353.92</v>
      </c>
      <c r="K4" s="438"/>
      <c r="L4" s="438"/>
      <c r="M4" s="437" t="s">
        <v>1842</v>
      </c>
      <c r="N4" s="438" t="s">
        <v>184</v>
      </c>
      <c r="O4" s="438" t="s">
        <v>2078</v>
      </c>
      <c r="P4" s="438" t="s">
        <v>1855</v>
      </c>
    </row>
    <row r="5" spans="1:16" ht="60.75" x14ac:dyDescent="0.25">
      <c r="A5" s="432">
        <v>10104</v>
      </c>
      <c r="B5" s="440" t="s">
        <v>280</v>
      </c>
      <c r="C5" s="440" t="s">
        <v>1741</v>
      </c>
      <c r="D5" s="440" t="s">
        <v>1741</v>
      </c>
      <c r="E5" s="432">
        <v>1030201</v>
      </c>
      <c r="F5" s="432">
        <v>1030201002</v>
      </c>
      <c r="G5" s="440" t="s">
        <v>331</v>
      </c>
      <c r="H5" s="440" t="s">
        <v>2075</v>
      </c>
      <c r="I5" s="432" t="s">
        <v>2079</v>
      </c>
      <c r="J5" s="441">
        <f>7000+5353.92</f>
        <v>12353.92</v>
      </c>
      <c r="K5" s="432" t="s">
        <v>2077</v>
      </c>
      <c r="L5" s="432" t="s">
        <v>1852</v>
      </c>
      <c r="M5" s="432" t="s">
        <v>1842</v>
      </c>
      <c r="N5" s="440" t="s">
        <v>184</v>
      </c>
      <c r="O5" s="440" t="s">
        <v>2078</v>
      </c>
      <c r="P5" s="440" t="s">
        <v>1855</v>
      </c>
    </row>
    <row r="6" spans="1:16" ht="60.75" x14ac:dyDescent="0.25">
      <c r="A6" s="437">
        <v>10110</v>
      </c>
      <c r="B6" s="438" t="s">
        <v>280</v>
      </c>
      <c r="C6" s="438" t="s">
        <v>1741</v>
      </c>
      <c r="D6" s="438" t="s">
        <v>1741</v>
      </c>
      <c r="E6" s="437">
        <v>1030299</v>
      </c>
      <c r="F6" s="437">
        <v>1030299003</v>
      </c>
      <c r="G6" s="438" t="s">
        <v>2080</v>
      </c>
      <c r="H6" s="438"/>
      <c r="I6" s="438"/>
      <c r="J6" s="439">
        <v>725</v>
      </c>
      <c r="K6" s="438"/>
      <c r="L6" s="438"/>
      <c r="M6" s="437" t="s">
        <v>1842</v>
      </c>
      <c r="N6" s="438" t="s">
        <v>1843</v>
      </c>
      <c r="O6" s="438" t="s">
        <v>1844</v>
      </c>
      <c r="P6" s="438" t="s">
        <v>1845</v>
      </c>
    </row>
    <row r="7" spans="1:16" ht="60.75" x14ac:dyDescent="0.25">
      <c r="A7" s="432">
        <v>10110</v>
      </c>
      <c r="B7" s="440" t="s">
        <v>280</v>
      </c>
      <c r="C7" s="440" t="s">
        <v>1741</v>
      </c>
      <c r="D7" s="440" t="s">
        <v>1741</v>
      </c>
      <c r="E7" s="432">
        <v>1030299</v>
      </c>
      <c r="F7" s="432">
        <v>1030299003</v>
      </c>
      <c r="G7" s="440" t="s">
        <v>2080</v>
      </c>
      <c r="H7" s="440" t="s">
        <v>2075</v>
      </c>
      <c r="I7" s="432" t="s">
        <v>2081</v>
      </c>
      <c r="J7" s="441">
        <v>725</v>
      </c>
      <c r="K7" s="432" t="s">
        <v>2077</v>
      </c>
      <c r="L7" s="432" t="s">
        <v>1943</v>
      </c>
      <c r="M7" s="432" t="s">
        <v>1842</v>
      </c>
      <c r="N7" s="440" t="s">
        <v>184</v>
      </c>
      <c r="O7" s="440" t="s">
        <v>1925</v>
      </c>
      <c r="P7" s="440" t="s">
        <v>1845</v>
      </c>
    </row>
    <row r="8" spans="1:16" ht="60.75" x14ac:dyDescent="0.25">
      <c r="A8" s="437">
        <v>10111</v>
      </c>
      <c r="B8" s="438" t="s">
        <v>280</v>
      </c>
      <c r="C8" s="438" t="s">
        <v>1741</v>
      </c>
      <c r="D8" s="438" t="s">
        <v>1741</v>
      </c>
      <c r="E8" s="437">
        <v>1030202</v>
      </c>
      <c r="F8" s="437">
        <v>1030202005</v>
      </c>
      <c r="G8" s="438" t="s">
        <v>2082</v>
      </c>
      <c r="H8" s="438"/>
      <c r="I8" s="438"/>
      <c r="J8" s="439">
        <v>2000</v>
      </c>
      <c r="K8" s="438" t="s">
        <v>184</v>
      </c>
      <c r="L8" s="438"/>
      <c r="M8" s="437" t="s">
        <v>1842</v>
      </c>
      <c r="N8" s="438" t="s">
        <v>1843</v>
      </c>
      <c r="O8" s="438" t="s">
        <v>2083</v>
      </c>
      <c r="P8" s="438" t="s">
        <v>2084</v>
      </c>
    </row>
    <row r="9" spans="1:16" ht="60.75" x14ac:dyDescent="0.25">
      <c r="A9" s="432">
        <v>10111</v>
      </c>
      <c r="B9" s="440" t="s">
        <v>280</v>
      </c>
      <c r="C9" s="440" t="s">
        <v>1741</v>
      </c>
      <c r="D9" s="440" t="s">
        <v>1741</v>
      </c>
      <c r="E9" s="432">
        <v>1030202</v>
      </c>
      <c r="F9" s="432">
        <v>1030202005</v>
      </c>
      <c r="G9" s="440" t="s">
        <v>2082</v>
      </c>
      <c r="H9" s="440" t="s">
        <v>2075</v>
      </c>
      <c r="I9" s="432" t="s">
        <v>2085</v>
      </c>
      <c r="J9" s="441">
        <v>2000</v>
      </c>
      <c r="K9" s="432" t="s">
        <v>2077</v>
      </c>
      <c r="L9" s="432" t="s">
        <v>1852</v>
      </c>
      <c r="M9" s="432" t="s">
        <v>1842</v>
      </c>
      <c r="N9" s="440" t="s">
        <v>184</v>
      </c>
      <c r="O9" s="440" t="s">
        <v>2083</v>
      </c>
      <c r="P9" s="440" t="s">
        <v>2084</v>
      </c>
    </row>
    <row r="10" spans="1:16" ht="60.75" x14ac:dyDescent="0.25">
      <c r="A10" s="437">
        <v>10117</v>
      </c>
      <c r="B10" s="438" t="s">
        <v>280</v>
      </c>
      <c r="C10" s="438" t="s">
        <v>1741</v>
      </c>
      <c r="D10" s="438" t="s">
        <v>1741</v>
      </c>
      <c r="E10" s="437">
        <v>1030201</v>
      </c>
      <c r="F10" s="437">
        <v>1030201001</v>
      </c>
      <c r="G10" s="438" t="s">
        <v>2086</v>
      </c>
      <c r="H10" s="438"/>
      <c r="I10" s="438"/>
      <c r="J10" s="439">
        <v>138000</v>
      </c>
      <c r="K10" s="438"/>
      <c r="L10" s="438"/>
      <c r="M10" s="437" t="s">
        <v>1842</v>
      </c>
      <c r="N10" s="438" t="s">
        <v>1843</v>
      </c>
      <c r="O10" s="438" t="s">
        <v>1844</v>
      </c>
      <c r="P10" s="438" t="s">
        <v>1845</v>
      </c>
    </row>
    <row r="11" spans="1:16" ht="60.75" x14ac:dyDescent="0.25">
      <c r="A11" s="432">
        <v>10117</v>
      </c>
      <c r="B11" s="440" t="s">
        <v>280</v>
      </c>
      <c r="C11" s="440" t="s">
        <v>1741</v>
      </c>
      <c r="D11" s="440" t="s">
        <v>1741</v>
      </c>
      <c r="E11" s="432">
        <v>1030201</v>
      </c>
      <c r="F11" s="432">
        <v>1030201001</v>
      </c>
      <c r="G11" s="440" t="s">
        <v>2086</v>
      </c>
      <c r="H11" s="440" t="s">
        <v>2075</v>
      </c>
      <c r="I11" s="432" t="s">
        <v>2087</v>
      </c>
      <c r="J11" s="441">
        <v>138000</v>
      </c>
      <c r="K11" s="432" t="s">
        <v>2088</v>
      </c>
      <c r="L11" s="432" t="s">
        <v>2089</v>
      </c>
      <c r="M11" s="432" t="s">
        <v>1842</v>
      </c>
      <c r="N11" s="440" t="s">
        <v>184</v>
      </c>
      <c r="O11" s="440" t="s">
        <v>1844</v>
      </c>
      <c r="P11" s="440" t="s">
        <v>1845</v>
      </c>
    </row>
    <row r="12" spans="1:16" ht="60.75" x14ac:dyDescent="0.25">
      <c r="A12" s="437">
        <v>10118</v>
      </c>
      <c r="B12" s="438" t="s">
        <v>280</v>
      </c>
      <c r="C12" s="438" t="s">
        <v>1741</v>
      </c>
      <c r="D12" s="438" t="s">
        <v>1741</v>
      </c>
      <c r="E12" s="437">
        <v>1030201</v>
      </c>
      <c r="F12" s="437">
        <v>1030201002</v>
      </c>
      <c r="G12" s="438" t="s">
        <v>2090</v>
      </c>
      <c r="H12" s="438"/>
      <c r="I12" s="438"/>
      <c r="J12" s="439">
        <v>4500</v>
      </c>
      <c r="K12" s="438"/>
      <c r="L12" s="438"/>
      <c r="M12" s="437" t="s">
        <v>1842</v>
      </c>
      <c r="N12" s="438" t="s">
        <v>184</v>
      </c>
      <c r="O12" s="438" t="s">
        <v>2078</v>
      </c>
      <c r="P12" s="438" t="s">
        <v>1855</v>
      </c>
    </row>
    <row r="13" spans="1:16" ht="60.75" x14ac:dyDescent="0.25">
      <c r="A13" s="432">
        <v>10118</v>
      </c>
      <c r="B13" s="440" t="s">
        <v>280</v>
      </c>
      <c r="C13" s="440" t="s">
        <v>1741</v>
      </c>
      <c r="D13" s="440" t="s">
        <v>1741</v>
      </c>
      <c r="E13" s="432">
        <v>1030201</v>
      </c>
      <c r="F13" s="432">
        <v>1030201002</v>
      </c>
      <c r="G13" s="440" t="s">
        <v>2090</v>
      </c>
      <c r="H13" s="440" t="s">
        <v>2075</v>
      </c>
      <c r="I13" s="432" t="s">
        <v>2091</v>
      </c>
      <c r="J13" s="441">
        <v>4500</v>
      </c>
      <c r="K13" s="432" t="s">
        <v>2088</v>
      </c>
      <c r="L13" s="432" t="s">
        <v>2089</v>
      </c>
      <c r="M13" s="432" t="s">
        <v>1842</v>
      </c>
      <c r="N13" s="440" t="s">
        <v>184</v>
      </c>
      <c r="O13" s="440" t="s">
        <v>2078</v>
      </c>
      <c r="P13" s="440" t="s">
        <v>1855</v>
      </c>
    </row>
    <row r="14" spans="1:16" ht="60.75" x14ac:dyDescent="0.25">
      <c r="A14" s="437">
        <v>10125</v>
      </c>
      <c r="B14" s="438" t="s">
        <v>280</v>
      </c>
      <c r="C14" s="438" t="s">
        <v>1741</v>
      </c>
      <c r="D14" s="438" t="s">
        <v>1741</v>
      </c>
      <c r="E14" s="437">
        <v>1040102</v>
      </c>
      <c r="F14" s="437"/>
      <c r="G14" s="438" t="s">
        <v>73</v>
      </c>
      <c r="H14" s="438"/>
      <c r="I14" s="437"/>
      <c r="J14" s="439">
        <v>45000</v>
      </c>
      <c r="K14" s="437"/>
      <c r="L14" s="437"/>
      <c r="M14" s="437" t="s">
        <v>1842</v>
      </c>
      <c r="N14" s="438" t="s">
        <v>1843</v>
      </c>
      <c r="O14" s="438" t="s">
        <v>2092</v>
      </c>
      <c r="P14" s="438" t="s">
        <v>2084</v>
      </c>
    </row>
    <row r="15" spans="1:16" ht="81" x14ac:dyDescent="0.25">
      <c r="A15" s="432">
        <v>10125</v>
      </c>
      <c r="B15" s="440" t="s">
        <v>280</v>
      </c>
      <c r="C15" s="440" t="s">
        <v>1741</v>
      </c>
      <c r="D15" s="440" t="s">
        <v>1741</v>
      </c>
      <c r="E15" s="432">
        <v>1040102</v>
      </c>
      <c r="F15" s="432"/>
      <c r="G15" s="440" t="s">
        <v>73</v>
      </c>
      <c r="H15" s="440" t="s">
        <v>2075</v>
      </c>
      <c r="I15" s="440" t="s">
        <v>2093</v>
      </c>
      <c r="J15" s="441">
        <f>45000-15000</f>
        <v>30000</v>
      </c>
      <c r="K15" s="440" t="s">
        <v>2094</v>
      </c>
      <c r="L15" s="440" t="s">
        <v>2095</v>
      </c>
      <c r="M15" s="432" t="s">
        <v>1842</v>
      </c>
      <c r="N15" s="440" t="s">
        <v>184</v>
      </c>
      <c r="O15" s="440" t="s">
        <v>2092</v>
      </c>
      <c r="P15" s="440" t="s">
        <v>2084</v>
      </c>
    </row>
    <row r="16" spans="1:16" ht="60.75" x14ac:dyDescent="0.25">
      <c r="A16" s="432">
        <v>10125</v>
      </c>
      <c r="B16" s="440" t="s">
        <v>280</v>
      </c>
      <c r="C16" s="440" t="s">
        <v>1741</v>
      </c>
      <c r="D16" s="440" t="s">
        <v>1741</v>
      </c>
      <c r="E16" s="432">
        <v>1040102</v>
      </c>
      <c r="F16" s="432"/>
      <c r="G16" s="440" t="s">
        <v>73</v>
      </c>
      <c r="H16" s="440" t="s">
        <v>2096</v>
      </c>
      <c r="I16" s="440" t="s">
        <v>2097</v>
      </c>
      <c r="J16" s="441">
        <v>15000</v>
      </c>
      <c r="K16" s="440" t="s">
        <v>2094</v>
      </c>
      <c r="L16" s="440" t="s">
        <v>2095</v>
      </c>
      <c r="M16" s="432" t="s">
        <v>1842</v>
      </c>
      <c r="N16" s="440" t="s">
        <v>184</v>
      </c>
      <c r="O16" s="440" t="s">
        <v>2092</v>
      </c>
      <c r="P16" s="440" t="s">
        <v>2084</v>
      </c>
    </row>
    <row r="17" spans="1:17" ht="60.75" x14ac:dyDescent="0.25">
      <c r="A17" s="437">
        <v>10125</v>
      </c>
      <c r="B17" s="438" t="s">
        <v>277</v>
      </c>
      <c r="C17" s="438" t="s">
        <v>1741</v>
      </c>
      <c r="D17" s="438" t="s">
        <v>1741</v>
      </c>
      <c r="E17" s="437">
        <v>1040102</v>
      </c>
      <c r="F17" s="437"/>
      <c r="G17" s="438" t="s">
        <v>73</v>
      </c>
      <c r="H17" s="438"/>
      <c r="I17" s="437"/>
      <c r="J17" s="439">
        <v>15000</v>
      </c>
      <c r="K17" s="437"/>
      <c r="L17" s="437"/>
      <c r="M17" s="437" t="s">
        <v>1842</v>
      </c>
      <c r="N17" s="438" t="s">
        <v>184</v>
      </c>
      <c r="O17" s="438" t="s">
        <v>2098</v>
      </c>
      <c r="P17" s="438" t="s">
        <v>1855</v>
      </c>
      <c r="Q17" s="423" t="s">
        <v>2099</v>
      </c>
    </row>
    <row r="18" spans="1:17" ht="60.75" x14ac:dyDescent="0.25">
      <c r="A18" s="432">
        <v>10125</v>
      </c>
      <c r="B18" s="440" t="s">
        <v>277</v>
      </c>
      <c r="C18" s="440" t="s">
        <v>1741</v>
      </c>
      <c r="D18" s="440" t="s">
        <v>1741</v>
      </c>
      <c r="E18" s="432">
        <v>1040102</v>
      </c>
      <c r="F18" s="432"/>
      <c r="G18" s="440" t="s">
        <v>73</v>
      </c>
      <c r="H18" s="432">
        <v>1</v>
      </c>
      <c r="I18" s="440" t="s">
        <v>2100</v>
      </c>
      <c r="J18" s="441">
        <v>15000</v>
      </c>
      <c r="K18" s="440" t="s">
        <v>2094</v>
      </c>
      <c r="L18" s="442" t="s">
        <v>2101</v>
      </c>
      <c r="M18" s="432" t="s">
        <v>1842</v>
      </c>
      <c r="N18" s="440" t="s">
        <v>184</v>
      </c>
      <c r="O18" s="440" t="s">
        <v>2098</v>
      </c>
      <c r="P18" s="440" t="s">
        <v>1855</v>
      </c>
      <c r="Q18" s="423" t="s">
        <v>2099</v>
      </c>
    </row>
    <row r="19" spans="1:17" ht="60.75" x14ac:dyDescent="0.25">
      <c r="A19" s="437">
        <v>10127</v>
      </c>
      <c r="B19" s="438" t="s">
        <v>280</v>
      </c>
      <c r="C19" s="438" t="s">
        <v>1741</v>
      </c>
      <c r="D19" s="438" t="s">
        <v>1741</v>
      </c>
      <c r="E19" s="437">
        <v>1040205</v>
      </c>
      <c r="F19" s="437"/>
      <c r="G19" s="438" t="s">
        <v>2102</v>
      </c>
      <c r="H19" s="438"/>
      <c r="I19" s="437"/>
      <c r="J19" s="439">
        <v>14000</v>
      </c>
      <c r="K19" s="437"/>
      <c r="L19" s="437"/>
      <c r="M19" s="437" t="s">
        <v>1842</v>
      </c>
      <c r="N19" s="438" t="s">
        <v>1843</v>
      </c>
      <c r="O19" s="438" t="s">
        <v>2092</v>
      </c>
      <c r="P19" s="438" t="s">
        <v>2084</v>
      </c>
    </row>
    <row r="20" spans="1:17" ht="60.75" x14ac:dyDescent="0.25">
      <c r="A20" s="432">
        <v>10127</v>
      </c>
      <c r="B20" s="440" t="s">
        <v>280</v>
      </c>
      <c r="C20" s="440" t="s">
        <v>1741</v>
      </c>
      <c r="D20" s="440" t="s">
        <v>1741</v>
      </c>
      <c r="E20" s="432">
        <v>1040205</v>
      </c>
      <c r="F20" s="432"/>
      <c r="G20" s="440" t="s">
        <v>2102</v>
      </c>
      <c r="H20" s="440" t="s">
        <v>2075</v>
      </c>
      <c r="I20" s="440" t="s">
        <v>2103</v>
      </c>
      <c r="J20" s="441">
        <v>10000</v>
      </c>
      <c r="K20" s="440" t="s">
        <v>2094</v>
      </c>
      <c r="L20" s="440" t="s">
        <v>2095</v>
      </c>
      <c r="M20" s="432" t="s">
        <v>1842</v>
      </c>
      <c r="N20" s="440" t="s">
        <v>184</v>
      </c>
      <c r="O20" s="440" t="s">
        <v>2092</v>
      </c>
      <c r="P20" s="440" t="s">
        <v>2084</v>
      </c>
    </row>
    <row r="21" spans="1:17" ht="60.75" x14ac:dyDescent="0.25">
      <c r="A21" s="432">
        <v>10127</v>
      </c>
      <c r="B21" s="440" t="s">
        <v>280</v>
      </c>
      <c r="C21" s="440" t="s">
        <v>1741</v>
      </c>
      <c r="D21" s="440" t="s">
        <v>1741</v>
      </c>
      <c r="E21" s="432">
        <v>1040205</v>
      </c>
      <c r="F21" s="432"/>
      <c r="G21" s="440" t="s">
        <v>2102</v>
      </c>
      <c r="H21" s="440" t="s">
        <v>2096</v>
      </c>
      <c r="I21" s="432" t="s">
        <v>2104</v>
      </c>
      <c r="J21" s="441">
        <v>4000</v>
      </c>
      <c r="K21" s="440" t="s">
        <v>2094</v>
      </c>
      <c r="L21" s="432" t="s">
        <v>2095</v>
      </c>
      <c r="M21" s="432" t="s">
        <v>1842</v>
      </c>
      <c r="N21" s="440" t="s">
        <v>184</v>
      </c>
      <c r="O21" s="440" t="s">
        <v>2092</v>
      </c>
      <c r="P21" s="440" t="s">
        <v>2084</v>
      </c>
    </row>
    <row r="22" spans="1:17" s="443" customFormat="1" ht="60.75" x14ac:dyDescent="0.25">
      <c r="A22" s="437">
        <v>10133</v>
      </c>
      <c r="B22" s="438" t="s">
        <v>280</v>
      </c>
      <c r="C22" s="438" t="s">
        <v>1741</v>
      </c>
      <c r="D22" s="438" t="s">
        <v>1741</v>
      </c>
      <c r="E22" s="437">
        <v>1030299</v>
      </c>
      <c r="F22" s="437"/>
      <c r="G22" s="438" t="s">
        <v>373</v>
      </c>
      <c r="H22" s="438"/>
      <c r="I22" s="438"/>
      <c r="J22" s="439">
        <v>86490</v>
      </c>
      <c r="K22" s="438"/>
      <c r="L22" s="438"/>
      <c r="M22" s="437" t="s">
        <v>1842</v>
      </c>
      <c r="N22" s="438" t="s">
        <v>1843</v>
      </c>
      <c r="O22" s="438" t="s">
        <v>1844</v>
      </c>
      <c r="P22" s="438" t="s">
        <v>1845</v>
      </c>
      <c r="Q22" s="423"/>
    </row>
    <row r="23" spans="1:17" s="443" customFormat="1" ht="60.75" x14ac:dyDescent="0.25">
      <c r="A23" s="432">
        <v>10133</v>
      </c>
      <c r="B23" s="440" t="s">
        <v>280</v>
      </c>
      <c r="C23" s="440" t="s">
        <v>1741</v>
      </c>
      <c r="D23" s="440" t="s">
        <v>1741</v>
      </c>
      <c r="E23" s="432">
        <v>1030299</v>
      </c>
      <c r="F23" s="432"/>
      <c r="G23" s="440" t="s">
        <v>373</v>
      </c>
      <c r="H23" s="440" t="s">
        <v>2075</v>
      </c>
      <c r="I23" s="432" t="s">
        <v>2105</v>
      </c>
      <c r="J23" s="441">
        <v>86490</v>
      </c>
      <c r="K23" s="432" t="s">
        <v>2106</v>
      </c>
      <c r="L23" s="432" t="s">
        <v>2107</v>
      </c>
      <c r="M23" s="432" t="s">
        <v>1842</v>
      </c>
      <c r="N23" s="440" t="s">
        <v>184</v>
      </c>
      <c r="O23" s="440" t="s">
        <v>1925</v>
      </c>
      <c r="P23" s="440" t="s">
        <v>1845</v>
      </c>
      <c r="Q23" s="423"/>
    </row>
    <row r="24" spans="1:17" ht="60.75" x14ac:dyDescent="0.25">
      <c r="A24" s="437">
        <v>10133</v>
      </c>
      <c r="B24" s="438" t="s">
        <v>279</v>
      </c>
      <c r="C24" s="438" t="s">
        <v>1741</v>
      </c>
      <c r="D24" s="438" t="s">
        <v>1741</v>
      </c>
      <c r="E24" s="437">
        <v>1030299</v>
      </c>
      <c r="F24" s="437"/>
      <c r="G24" s="438" t="s">
        <v>373</v>
      </c>
      <c r="H24" s="438"/>
      <c r="I24" s="438"/>
      <c r="J24" s="439">
        <v>115572.5</v>
      </c>
      <c r="K24" s="438"/>
      <c r="L24" s="438"/>
      <c r="M24" s="437" t="s">
        <v>1842</v>
      </c>
      <c r="N24" s="438" t="s">
        <v>184</v>
      </c>
      <c r="O24" s="438" t="s">
        <v>2078</v>
      </c>
      <c r="P24" s="438" t="s">
        <v>1855</v>
      </c>
      <c r="Q24" s="443"/>
    </row>
    <row r="25" spans="1:17" ht="60.75" x14ac:dyDescent="0.25">
      <c r="A25" s="432">
        <v>10133</v>
      </c>
      <c r="B25" s="440" t="s">
        <v>279</v>
      </c>
      <c r="C25" s="440" t="s">
        <v>1741</v>
      </c>
      <c r="D25" s="440" t="s">
        <v>1741</v>
      </c>
      <c r="E25" s="432">
        <v>1030299</v>
      </c>
      <c r="F25" s="432"/>
      <c r="G25" s="440" t="s">
        <v>373</v>
      </c>
      <c r="H25" s="440" t="s">
        <v>2075</v>
      </c>
      <c r="I25" s="432" t="s">
        <v>2108</v>
      </c>
      <c r="J25" s="441">
        <v>115572.5</v>
      </c>
      <c r="K25" s="432" t="s">
        <v>2106</v>
      </c>
      <c r="L25" s="432" t="s">
        <v>2109</v>
      </c>
      <c r="M25" s="432" t="s">
        <v>1842</v>
      </c>
      <c r="N25" s="440" t="s">
        <v>184</v>
      </c>
      <c r="O25" s="440" t="s">
        <v>2078</v>
      </c>
      <c r="P25" s="440" t="s">
        <v>1855</v>
      </c>
      <c r="Q25" s="443"/>
    </row>
    <row r="26" spans="1:17" ht="81" x14ac:dyDescent="0.25">
      <c r="A26" s="437">
        <v>10136</v>
      </c>
      <c r="B26" s="438" t="s">
        <v>280</v>
      </c>
      <c r="C26" s="438" t="s">
        <v>1741</v>
      </c>
      <c r="D26" s="438" t="s">
        <v>1741</v>
      </c>
      <c r="E26" s="437">
        <v>1040102</v>
      </c>
      <c r="F26" s="437"/>
      <c r="G26" s="438" t="s">
        <v>68</v>
      </c>
      <c r="H26" s="438"/>
      <c r="I26" s="437"/>
      <c r="J26" s="439">
        <v>20105</v>
      </c>
      <c r="K26" s="437"/>
      <c r="L26" s="437"/>
      <c r="M26" s="437" t="s">
        <v>1842</v>
      </c>
      <c r="N26" s="438" t="s">
        <v>1843</v>
      </c>
      <c r="O26" s="438" t="s">
        <v>2092</v>
      </c>
      <c r="P26" s="438" t="s">
        <v>2084</v>
      </c>
    </row>
    <row r="27" spans="1:17" ht="81" x14ac:dyDescent="0.25">
      <c r="A27" s="432">
        <v>10136</v>
      </c>
      <c r="B27" s="440" t="s">
        <v>280</v>
      </c>
      <c r="C27" s="440" t="s">
        <v>1741</v>
      </c>
      <c r="D27" s="440" t="s">
        <v>1741</v>
      </c>
      <c r="E27" s="432">
        <v>1040102</v>
      </c>
      <c r="F27" s="432"/>
      <c r="G27" s="440" t="s">
        <v>68</v>
      </c>
      <c r="H27" s="440" t="s">
        <v>2075</v>
      </c>
      <c r="I27" s="440" t="s">
        <v>2093</v>
      </c>
      <c r="J27" s="441">
        <v>20105</v>
      </c>
      <c r="K27" s="440" t="s">
        <v>2094</v>
      </c>
      <c r="L27" s="440" t="s">
        <v>2110</v>
      </c>
      <c r="M27" s="432" t="s">
        <v>1842</v>
      </c>
      <c r="N27" s="440" t="s">
        <v>184</v>
      </c>
      <c r="O27" s="440" t="s">
        <v>2092</v>
      </c>
      <c r="P27" s="440" t="s">
        <v>2084</v>
      </c>
    </row>
    <row r="28" spans="1:17" ht="81" x14ac:dyDescent="0.25">
      <c r="A28" s="437">
        <v>10136</v>
      </c>
      <c r="B28" s="438" t="s">
        <v>279</v>
      </c>
      <c r="C28" s="438" t="s">
        <v>1741</v>
      </c>
      <c r="D28" s="438" t="s">
        <v>1741</v>
      </c>
      <c r="E28" s="437">
        <v>1040102</v>
      </c>
      <c r="F28" s="437"/>
      <c r="G28" s="438" t="s">
        <v>68</v>
      </c>
      <c r="H28" s="438"/>
      <c r="I28" s="437"/>
      <c r="J28" s="439">
        <v>84163.55</v>
      </c>
      <c r="K28" s="437"/>
      <c r="L28" s="437"/>
      <c r="M28" s="437" t="s">
        <v>1842</v>
      </c>
      <c r="N28" s="438" t="s">
        <v>184</v>
      </c>
      <c r="O28" s="438" t="s">
        <v>2111</v>
      </c>
      <c r="P28" s="438" t="s">
        <v>2084</v>
      </c>
      <c r="Q28" s="443"/>
    </row>
    <row r="29" spans="1:17" ht="81" x14ac:dyDescent="0.25">
      <c r="A29" s="432">
        <v>10136</v>
      </c>
      <c r="B29" s="440" t="s">
        <v>279</v>
      </c>
      <c r="C29" s="440" t="s">
        <v>1741</v>
      </c>
      <c r="D29" s="440" t="s">
        <v>1741</v>
      </c>
      <c r="E29" s="432">
        <v>1040102</v>
      </c>
      <c r="F29" s="432"/>
      <c r="G29" s="440" t="s">
        <v>68</v>
      </c>
      <c r="H29" s="440" t="s">
        <v>2075</v>
      </c>
      <c r="I29" s="440" t="s">
        <v>2112</v>
      </c>
      <c r="J29" s="441">
        <v>84163.55</v>
      </c>
      <c r="K29" s="440" t="s">
        <v>2094</v>
      </c>
      <c r="L29" s="440" t="s">
        <v>1852</v>
      </c>
      <c r="M29" s="432" t="s">
        <v>1842</v>
      </c>
      <c r="N29" s="440" t="s">
        <v>184</v>
      </c>
      <c r="O29" s="440" t="s">
        <v>2111</v>
      </c>
      <c r="P29" s="440" t="s">
        <v>2084</v>
      </c>
      <c r="Q29" s="443"/>
    </row>
    <row r="30" spans="1:17" ht="81" x14ac:dyDescent="0.25">
      <c r="A30" s="437">
        <v>10136</v>
      </c>
      <c r="B30" s="438" t="s">
        <v>277</v>
      </c>
      <c r="C30" s="438" t="s">
        <v>1741</v>
      </c>
      <c r="D30" s="438" t="s">
        <v>1741</v>
      </c>
      <c r="E30" s="437">
        <v>1040102</v>
      </c>
      <c r="F30" s="437"/>
      <c r="G30" s="438" t="s">
        <v>68</v>
      </c>
      <c r="H30" s="438"/>
      <c r="I30" s="437"/>
      <c r="J30" s="439">
        <v>15000</v>
      </c>
      <c r="K30" s="437"/>
      <c r="L30" s="437"/>
      <c r="M30" s="437" t="s">
        <v>1842</v>
      </c>
      <c r="N30" s="438" t="s">
        <v>184</v>
      </c>
      <c r="O30" s="438" t="s">
        <v>2098</v>
      </c>
      <c r="P30" s="438" t="s">
        <v>1855</v>
      </c>
      <c r="Q30" s="423" t="s">
        <v>2099</v>
      </c>
    </row>
    <row r="31" spans="1:17" ht="81" x14ac:dyDescent="0.25">
      <c r="A31" s="432">
        <v>10136</v>
      </c>
      <c r="B31" s="440" t="s">
        <v>277</v>
      </c>
      <c r="C31" s="440" t="s">
        <v>1741</v>
      </c>
      <c r="D31" s="440" t="s">
        <v>1741</v>
      </c>
      <c r="E31" s="432">
        <v>1040102</v>
      </c>
      <c r="F31" s="432"/>
      <c r="G31" s="440" t="s">
        <v>68</v>
      </c>
      <c r="H31" s="432">
        <v>1</v>
      </c>
      <c r="I31" s="440" t="s">
        <v>2100</v>
      </c>
      <c r="J31" s="441">
        <v>15000</v>
      </c>
      <c r="K31" s="440" t="s">
        <v>2094</v>
      </c>
      <c r="L31" s="442" t="s">
        <v>2101</v>
      </c>
      <c r="M31" s="432" t="s">
        <v>1842</v>
      </c>
      <c r="N31" s="440" t="s">
        <v>184</v>
      </c>
      <c r="O31" s="440" t="s">
        <v>2098</v>
      </c>
      <c r="P31" s="440" t="s">
        <v>1855</v>
      </c>
      <c r="Q31" s="423" t="s">
        <v>2099</v>
      </c>
    </row>
    <row r="32" spans="1:17" ht="60.75" x14ac:dyDescent="0.25">
      <c r="A32" s="437">
        <v>10152</v>
      </c>
      <c r="B32" s="438" t="s">
        <v>280</v>
      </c>
      <c r="C32" s="438" t="s">
        <v>1741</v>
      </c>
      <c r="D32" s="438" t="s">
        <v>1741</v>
      </c>
      <c r="E32" s="437">
        <v>1030102</v>
      </c>
      <c r="F32" s="437"/>
      <c r="G32" s="438" t="s">
        <v>2113</v>
      </c>
      <c r="H32" s="438"/>
      <c r="I32" s="437"/>
      <c r="J32" s="439">
        <v>100</v>
      </c>
      <c r="K32" s="437"/>
      <c r="L32" s="437"/>
      <c r="M32" s="437" t="s">
        <v>1842</v>
      </c>
      <c r="N32" s="438" t="s">
        <v>1843</v>
      </c>
      <c r="O32" s="438" t="s">
        <v>2092</v>
      </c>
      <c r="P32" s="438" t="s">
        <v>2084</v>
      </c>
    </row>
    <row r="33" spans="1:17" ht="60.75" x14ac:dyDescent="0.25">
      <c r="A33" s="432">
        <v>10152</v>
      </c>
      <c r="B33" s="440" t="s">
        <v>280</v>
      </c>
      <c r="C33" s="440" t="s">
        <v>1741</v>
      </c>
      <c r="D33" s="440" t="s">
        <v>1741</v>
      </c>
      <c r="E33" s="432">
        <v>1030102</v>
      </c>
      <c r="F33" s="432"/>
      <c r="G33" s="440" t="s">
        <v>2113</v>
      </c>
      <c r="H33" s="440" t="s">
        <v>2075</v>
      </c>
      <c r="I33" s="440" t="s">
        <v>2114</v>
      </c>
      <c r="J33" s="441">
        <v>100</v>
      </c>
      <c r="K33" s="440" t="s">
        <v>2094</v>
      </c>
      <c r="L33" s="440" t="s">
        <v>2115</v>
      </c>
      <c r="M33" s="432" t="s">
        <v>1842</v>
      </c>
      <c r="N33" s="440" t="s">
        <v>184</v>
      </c>
      <c r="O33" s="440" t="s">
        <v>2092</v>
      </c>
      <c r="P33" s="440" t="s">
        <v>2084</v>
      </c>
    </row>
    <row r="34" spans="1:17" ht="60.75" x14ac:dyDescent="0.25">
      <c r="A34" s="437">
        <v>10190</v>
      </c>
      <c r="B34" s="438" t="s">
        <v>280</v>
      </c>
      <c r="C34" s="438" t="s">
        <v>1741</v>
      </c>
      <c r="D34" s="438" t="s">
        <v>1741</v>
      </c>
      <c r="E34" s="437">
        <v>1030201</v>
      </c>
      <c r="F34" s="437">
        <v>1030201001</v>
      </c>
      <c r="G34" s="438" t="s">
        <v>2116</v>
      </c>
      <c r="H34" s="438"/>
      <c r="I34" s="438"/>
      <c r="J34" s="439">
        <v>44972.88</v>
      </c>
      <c r="K34" s="438"/>
      <c r="L34" s="438"/>
      <c r="M34" s="437" t="s">
        <v>1842</v>
      </c>
      <c r="N34" s="438" t="s">
        <v>1843</v>
      </c>
      <c r="O34" s="438" t="s">
        <v>1844</v>
      </c>
      <c r="P34" s="438" t="s">
        <v>1845</v>
      </c>
    </row>
    <row r="35" spans="1:17" ht="60.75" x14ac:dyDescent="0.25">
      <c r="A35" s="432">
        <v>10190</v>
      </c>
      <c r="B35" s="440" t="s">
        <v>280</v>
      </c>
      <c r="C35" s="440" t="s">
        <v>1741</v>
      </c>
      <c r="D35" s="440" t="s">
        <v>1741</v>
      </c>
      <c r="E35" s="432">
        <v>1030201</v>
      </c>
      <c r="F35" s="432">
        <v>1030201001</v>
      </c>
      <c r="G35" s="440" t="s">
        <v>2116</v>
      </c>
      <c r="H35" s="440" t="s">
        <v>2075</v>
      </c>
      <c r="I35" s="432" t="s">
        <v>2117</v>
      </c>
      <c r="J35" s="441">
        <v>44972.88</v>
      </c>
      <c r="K35" s="432" t="s">
        <v>2118</v>
      </c>
      <c r="L35" s="432" t="s">
        <v>2089</v>
      </c>
      <c r="M35" s="432" t="s">
        <v>1842</v>
      </c>
      <c r="N35" s="440" t="s">
        <v>184</v>
      </c>
      <c r="O35" s="440" t="s">
        <v>1925</v>
      </c>
      <c r="P35" s="440" t="s">
        <v>1845</v>
      </c>
    </row>
    <row r="36" spans="1:17" ht="60.75" x14ac:dyDescent="0.25">
      <c r="A36" s="437">
        <v>10191</v>
      </c>
      <c r="B36" s="438" t="s">
        <v>280</v>
      </c>
      <c r="C36" s="438" t="s">
        <v>1741</v>
      </c>
      <c r="D36" s="438" t="s">
        <v>1741</v>
      </c>
      <c r="E36" s="437">
        <v>1030201</v>
      </c>
      <c r="F36" s="437">
        <v>1030201002</v>
      </c>
      <c r="G36" s="438" t="s">
        <v>354</v>
      </c>
      <c r="H36" s="438"/>
      <c r="I36" s="438"/>
      <c r="J36" s="439">
        <v>10000</v>
      </c>
      <c r="K36" s="438"/>
      <c r="L36" s="438"/>
      <c r="M36" s="437" t="s">
        <v>1842</v>
      </c>
      <c r="N36" s="438" t="s">
        <v>184</v>
      </c>
      <c r="O36" s="438" t="s">
        <v>2078</v>
      </c>
      <c r="P36" s="438" t="s">
        <v>1855</v>
      </c>
    </row>
    <row r="37" spans="1:17" ht="60.75" x14ac:dyDescent="0.25">
      <c r="A37" s="432">
        <v>10191</v>
      </c>
      <c r="B37" s="440" t="s">
        <v>280</v>
      </c>
      <c r="C37" s="440" t="s">
        <v>1741</v>
      </c>
      <c r="D37" s="440" t="s">
        <v>1741</v>
      </c>
      <c r="E37" s="432">
        <v>1030201</v>
      </c>
      <c r="F37" s="432">
        <v>1030201002</v>
      </c>
      <c r="G37" s="440" t="s">
        <v>354</v>
      </c>
      <c r="H37" s="440" t="s">
        <v>2075</v>
      </c>
      <c r="I37" s="432" t="s">
        <v>2119</v>
      </c>
      <c r="J37" s="441">
        <v>10000</v>
      </c>
      <c r="K37" s="432" t="s">
        <v>2118</v>
      </c>
      <c r="L37" s="432" t="s">
        <v>1852</v>
      </c>
      <c r="M37" s="432" t="s">
        <v>1842</v>
      </c>
      <c r="N37" s="440" t="s">
        <v>184</v>
      </c>
      <c r="O37" s="440" t="s">
        <v>2078</v>
      </c>
      <c r="P37" s="440" t="s">
        <v>1855</v>
      </c>
    </row>
    <row r="38" spans="1:17" ht="81" x14ac:dyDescent="0.25">
      <c r="A38" s="437">
        <v>10195</v>
      </c>
      <c r="B38" s="438" t="s">
        <v>280</v>
      </c>
      <c r="C38" s="438" t="s">
        <v>1741</v>
      </c>
      <c r="D38" s="438" t="s">
        <v>1741</v>
      </c>
      <c r="E38" s="437">
        <v>1030202</v>
      </c>
      <c r="F38" s="437">
        <v>1030202005</v>
      </c>
      <c r="G38" s="438" t="s">
        <v>2120</v>
      </c>
      <c r="H38" s="438"/>
      <c r="I38" s="438"/>
      <c r="J38" s="439">
        <v>3000</v>
      </c>
      <c r="K38" s="438"/>
      <c r="L38" s="438"/>
      <c r="M38" s="437" t="s">
        <v>1842</v>
      </c>
      <c r="N38" s="438" t="s">
        <v>1843</v>
      </c>
      <c r="O38" s="438" t="s">
        <v>2092</v>
      </c>
      <c r="P38" s="438" t="s">
        <v>2084</v>
      </c>
    </row>
    <row r="39" spans="1:17" ht="81" x14ac:dyDescent="0.25">
      <c r="A39" s="432">
        <v>10195</v>
      </c>
      <c r="B39" s="440" t="s">
        <v>280</v>
      </c>
      <c r="C39" s="440" t="s">
        <v>1741</v>
      </c>
      <c r="D39" s="440" t="s">
        <v>1741</v>
      </c>
      <c r="E39" s="432">
        <v>1030202</v>
      </c>
      <c r="F39" s="432">
        <v>1030202005</v>
      </c>
      <c r="G39" s="440" t="s">
        <v>2120</v>
      </c>
      <c r="H39" s="440" t="s">
        <v>2075</v>
      </c>
      <c r="I39" s="432" t="s">
        <v>2121</v>
      </c>
      <c r="J39" s="441">
        <v>3000</v>
      </c>
      <c r="K39" s="432" t="s">
        <v>2118</v>
      </c>
      <c r="L39" s="432" t="s">
        <v>1852</v>
      </c>
      <c r="M39" s="432" t="s">
        <v>1842</v>
      </c>
      <c r="N39" s="440" t="s">
        <v>184</v>
      </c>
      <c r="O39" s="440" t="s">
        <v>2092</v>
      </c>
      <c r="P39" s="440" t="s">
        <v>2084</v>
      </c>
    </row>
    <row r="40" spans="1:17" ht="121.5" x14ac:dyDescent="0.25">
      <c r="A40" s="437">
        <v>10206</v>
      </c>
      <c r="B40" s="438" t="s">
        <v>280</v>
      </c>
      <c r="C40" s="438" t="s">
        <v>1741</v>
      </c>
      <c r="D40" s="438" t="s">
        <v>1741</v>
      </c>
      <c r="E40" s="437">
        <v>1030202</v>
      </c>
      <c r="F40" s="437">
        <v>1030202005</v>
      </c>
      <c r="G40" s="438" t="s">
        <v>2122</v>
      </c>
      <c r="H40" s="438"/>
      <c r="I40" s="438"/>
      <c r="J40" s="439">
        <v>2000</v>
      </c>
      <c r="K40" s="438"/>
      <c r="L40" s="438"/>
      <c r="M40" s="437" t="s">
        <v>1842</v>
      </c>
      <c r="N40" s="438" t="s">
        <v>1843</v>
      </c>
      <c r="O40" s="438" t="s">
        <v>2123</v>
      </c>
      <c r="P40" s="438" t="s">
        <v>2084</v>
      </c>
    </row>
    <row r="41" spans="1:17" ht="121.5" x14ac:dyDescent="0.25">
      <c r="A41" s="432">
        <v>10206</v>
      </c>
      <c r="B41" s="440" t="s">
        <v>280</v>
      </c>
      <c r="C41" s="440" t="s">
        <v>1741</v>
      </c>
      <c r="D41" s="440" t="s">
        <v>1741</v>
      </c>
      <c r="E41" s="432">
        <v>1030202</v>
      </c>
      <c r="F41" s="432">
        <v>1030202005</v>
      </c>
      <c r="G41" s="440" t="s">
        <v>2122</v>
      </c>
      <c r="H41" s="440" t="s">
        <v>2075</v>
      </c>
      <c r="I41" s="432" t="s">
        <v>2121</v>
      </c>
      <c r="J41" s="441">
        <v>2000</v>
      </c>
      <c r="K41" s="432" t="s">
        <v>2124</v>
      </c>
      <c r="L41" s="432" t="s">
        <v>1852</v>
      </c>
      <c r="M41" s="432" t="s">
        <v>1842</v>
      </c>
      <c r="N41" s="440" t="s">
        <v>184</v>
      </c>
      <c r="O41" s="440" t="s">
        <v>2123</v>
      </c>
      <c r="P41" s="440" t="s">
        <v>2084</v>
      </c>
    </row>
    <row r="42" spans="1:17" ht="60.75" x14ac:dyDescent="0.25">
      <c r="A42" s="437">
        <v>10284</v>
      </c>
      <c r="B42" s="438" t="s">
        <v>280</v>
      </c>
      <c r="C42" s="438" t="s">
        <v>1746</v>
      </c>
      <c r="D42" s="438" t="s">
        <v>1743</v>
      </c>
      <c r="E42" s="437">
        <v>1030101</v>
      </c>
      <c r="F42" s="437">
        <v>1030101001</v>
      </c>
      <c r="G42" s="438" t="s">
        <v>74</v>
      </c>
      <c r="H42" s="438"/>
      <c r="I42" s="438"/>
      <c r="J42" s="439">
        <v>33000</v>
      </c>
      <c r="K42" s="438"/>
      <c r="L42" s="438"/>
      <c r="M42" s="437" t="s">
        <v>1842</v>
      </c>
      <c r="N42" s="438" t="s">
        <v>1843</v>
      </c>
      <c r="O42" s="438" t="s">
        <v>1844</v>
      </c>
      <c r="P42" s="438" t="s">
        <v>1845</v>
      </c>
    </row>
    <row r="43" spans="1:17" ht="60.75" x14ac:dyDescent="0.25">
      <c r="A43" s="432">
        <v>10284</v>
      </c>
      <c r="B43" s="440" t="s">
        <v>280</v>
      </c>
      <c r="C43" s="440" t="s">
        <v>1746</v>
      </c>
      <c r="D43" s="440" t="s">
        <v>1743</v>
      </c>
      <c r="E43" s="432">
        <v>1030101</v>
      </c>
      <c r="F43" s="432">
        <v>1030101001</v>
      </c>
      <c r="G43" s="440" t="s">
        <v>74</v>
      </c>
      <c r="H43" s="440" t="s">
        <v>2075</v>
      </c>
      <c r="I43" s="432" t="s">
        <v>2125</v>
      </c>
      <c r="J43" s="441">
        <v>30500</v>
      </c>
      <c r="K43" s="432" t="s">
        <v>1847</v>
      </c>
      <c r="L43" s="432" t="s">
        <v>2126</v>
      </c>
      <c r="M43" s="432" t="s">
        <v>1842</v>
      </c>
      <c r="N43" s="440" t="s">
        <v>184</v>
      </c>
      <c r="O43" s="440" t="s">
        <v>1844</v>
      </c>
      <c r="P43" s="440" t="s">
        <v>1845</v>
      </c>
    </row>
    <row r="44" spans="1:17" ht="60.75" x14ac:dyDescent="0.25">
      <c r="A44" s="432">
        <v>10284</v>
      </c>
      <c r="B44" s="440" t="s">
        <v>280</v>
      </c>
      <c r="C44" s="440" t="s">
        <v>1746</v>
      </c>
      <c r="D44" s="440" t="s">
        <v>1743</v>
      </c>
      <c r="E44" s="432">
        <v>1030101</v>
      </c>
      <c r="F44" s="432">
        <v>1030101001</v>
      </c>
      <c r="G44" s="440" t="s">
        <v>74</v>
      </c>
      <c r="H44" s="440" t="s">
        <v>2096</v>
      </c>
      <c r="I44" s="440" t="s">
        <v>2127</v>
      </c>
      <c r="J44" s="441">
        <v>2500</v>
      </c>
      <c r="K44" s="440" t="s">
        <v>1847</v>
      </c>
      <c r="L44" s="440" t="s">
        <v>2126</v>
      </c>
      <c r="M44" s="432" t="s">
        <v>1842</v>
      </c>
      <c r="N44" s="440" t="s">
        <v>184</v>
      </c>
      <c r="O44" s="440" t="s">
        <v>1844</v>
      </c>
      <c r="P44" s="440" t="s">
        <v>1845</v>
      </c>
    </row>
    <row r="45" spans="1:17" ht="60.75" x14ac:dyDescent="0.25">
      <c r="A45" s="437">
        <v>10285</v>
      </c>
      <c r="B45" s="438" t="s">
        <v>280</v>
      </c>
      <c r="C45" s="438" t="s">
        <v>1746</v>
      </c>
      <c r="D45" s="438" t="s">
        <v>1743</v>
      </c>
      <c r="E45" s="437">
        <v>1030101</v>
      </c>
      <c r="F45" s="437">
        <v>1030101002</v>
      </c>
      <c r="G45" s="438" t="s">
        <v>76</v>
      </c>
      <c r="H45" s="438"/>
      <c r="I45" s="437"/>
      <c r="J45" s="439">
        <v>45449</v>
      </c>
      <c r="K45" s="437"/>
      <c r="L45" s="437"/>
      <c r="M45" s="437" t="s">
        <v>1842</v>
      </c>
      <c r="N45" s="438" t="s">
        <v>1843</v>
      </c>
      <c r="O45" s="438" t="s">
        <v>1844</v>
      </c>
      <c r="P45" s="438" t="s">
        <v>1845</v>
      </c>
    </row>
    <row r="46" spans="1:17" ht="60.75" x14ac:dyDescent="0.25">
      <c r="A46" s="432">
        <v>10285</v>
      </c>
      <c r="B46" s="440" t="s">
        <v>280</v>
      </c>
      <c r="C46" s="440" t="s">
        <v>1746</v>
      </c>
      <c r="D46" s="440" t="s">
        <v>1743</v>
      </c>
      <c r="E46" s="432">
        <v>1030101</v>
      </c>
      <c r="F46" s="432">
        <v>1030101002</v>
      </c>
      <c r="G46" s="440" t="s">
        <v>76</v>
      </c>
      <c r="H46" s="440" t="s">
        <v>2075</v>
      </c>
      <c r="I46" s="440" t="s">
        <v>2128</v>
      </c>
      <c r="J46" s="441">
        <v>45449</v>
      </c>
      <c r="K46" s="440" t="s">
        <v>1847</v>
      </c>
      <c r="L46" s="440" t="s">
        <v>2107</v>
      </c>
      <c r="M46" s="432" t="s">
        <v>1842</v>
      </c>
      <c r="N46" s="440" t="s">
        <v>184</v>
      </c>
      <c r="O46" s="440" t="s">
        <v>1925</v>
      </c>
      <c r="P46" s="440" t="s">
        <v>1845</v>
      </c>
    </row>
    <row r="47" spans="1:17" ht="60.75" x14ac:dyDescent="0.25">
      <c r="A47" s="437">
        <v>10285</v>
      </c>
      <c r="B47" s="438" t="s">
        <v>277</v>
      </c>
      <c r="C47" s="438" t="s">
        <v>1746</v>
      </c>
      <c r="D47" s="438" t="s">
        <v>1743</v>
      </c>
      <c r="E47" s="437">
        <v>1030101</v>
      </c>
      <c r="F47" s="437" t="s">
        <v>184</v>
      </c>
      <c r="G47" s="438" t="s">
        <v>76</v>
      </c>
      <c r="H47" s="438"/>
      <c r="I47" s="437"/>
      <c r="J47" s="439">
        <v>12500</v>
      </c>
      <c r="K47" s="437"/>
      <c r="L47" s="437"/>
      <c r="M47" s="437" t="s">
        <v>1842</v>
      </c>
      <c r="N47" s="438" t="s">
        <v>184</v>
      </c>
      <c r="O47" s="438" t="s">
        <v>2098</v>
      </c>
      <c r="P47" s="438" t="s">
        <v>1855</v>
      </c>
      <c r="Q47" s="423" t="s">
        <v>2099</v>
      </c>
    </row>
    <row r="48" spans="1:17" ht="60.75" x14ac:dyDescent="0.25">
      <c r="A48" s="432">
        <v>10285</v>
      </c>
      <c r="B48" s="440" t="s">
        <v>277</v>
      </c>
      <c r="C48" s="440" t="s">
        <v>1746</v>
      </c>
      <c r="D48" s="440" t="s">
        <v>1743</v>
      </c>
      <c r="E48" s="432">
        <v>1030101</v>
      </c>
      <c r="F48" s="432" t="s">
        <v>184</v>
      </c>
      <c r="G48" s="440" t="s">
        <v>76</v>
      </c>
      <c r="H48" s="432">
        <v>1</v>
      </c>
      <c r="I48" s="440" t="s">
        <v>2100</v>
      </c>
      <c r="J48" s="441">
        <v>12500</v>
      </c>
      <c r="K48" s="440" t="s">
        <v>1847</v>
      </c>
      <c r="L48" s="442" t="s">
        <v>2101</v>
      </c>
      <c r="M48" s="432" t="s">
        <v>1842</v>
      </c>
      <c r="N48" s="440" t="s">
        <v>184</v>
      </c>
      <c r="O48" s="440" t="s">
        <v>2098</v>
      </c>
      <c r="P48" s="440" t="s">
        <v>1855</v>
      </c>
      <c r="Q48" s="423" t="s">
        <v>2099</v>
      </c>
    </row>
    <row r="49" spans="1:17" ht="60.75" x14ac:dyDescent="0.25">
      <c r="A49" s="437">
        <v>10286</v>
      </c>
      <c r="B49" s="438" t="s">
        <v>280</v>
      </c>
      <c r="C49" s="438" t="s">
        <v>1746</v>
      </c>
      <c r="D49" s="438" t="s">
        <v>1743</v>
      </c>
      <c r="E49" s="437">
        <v>1030205</v>
      </c>
      <c r="F49" s="437">
        <v>1030205003</v>
      </c>
      <c r="G49" s="438" t="s">
        <v>79</v>
      </c>
      <c r="H49" s="438"/>
      <c r="I49" s="437"/>
      <c r="J49" s="439">
        <v>168126.46</v>
      </c>
      <c r="K49" s="437"/>
      <c r="L49" s="437"/>
      <c r="M49" s="437" t="s">
        <v>1842</v>
      </c>
      <c r="N49" s="438" t="s">
        <v>1843</v>
      </c>
      <c r="O49" s="438" t="s">
        <v>1844</v>
      </c>
      <c r="P49" s="438" t="s">
        <v>1845</v>
      </c>
    </row>
    <row r="50" spans="1:17" ht="60.75" x14ac:dyDescent="0.25">
      <c r="A50" s="432">
        <v>10286</v>
      </c>
      <c r="B50" s="440" t="s">
        <v>280</v>
      </c>
      <c r="C50" s="440" t="s">
        <v>1746</v>
      </c>
      <c r="D50" s="440" t="s">
        <v>1743</v>
      </c>
      <c r="E50" s="432">
        <v>1030205</v>
      </c>
      <c r="F50" s="432">
        <v>1030205003</v>
      </c>
      <c r="G50" s="440" t="s">
        <v>79</v>
      </c>
      <c r="H50" s="440" t="s">
        <v>2075</v>
      </c>
      <c r="I50" s="440" t="s">
        <v>2129</v>
      </c>
      <c r="J50" s="441">
        <v>10100</v>
      </c>
      <c r="K50" s="440" t="s">
        <v>1847</v>
      </c>
      <c r="L50" s="432" t="s">
        <v>1852</v>
      </c>
      <c r="M50" s="432" t="s">
        <v>1842</v>
      </c>
      <c r="N50" s="440" t="s">
        <v>184</v>
      </c>
      <c r="O50" s="432" t="s">
        <v>1844</v>
      </c>
      <c r="P50" s="440" t="s">
        <v>1845</v>
      </c>
    </row>
    <row r="51" spans="1:17" ht="60.75" x14ac:dyDescent="0.25">
      <c r="A51" s="432">
        <v>10286</v>
      </c>
      <c r="B51" s="440" t="s">
        <v>280</v>
      </c>
      <c r="C51" s="440" t="s">
        <v>1746</v>
      </c>
      <c r="D51" s="440" t="s">
        <v>1743</v>
      </c>
      <c r="E51" s="432">
        <v>1030205</v>
      </c>
      <c r="F51" s="432">
        <v>1030205003</v>
      </c>
      <c r="G51" s="440" t="s">
        <v>79</v>
      </c>
      <c r="H51" s="440" t="s">
        <v>2096</v>
      </c>
      <c r="I51" s="432" t="s">
        <v>2130</v>
      </c>
      <c r="J51" s="441">
        <v>3718.5</v>
      </c>
      <c r="K51" s="432" t="s">
        <v>1847</v>
      </c>
      <c r="L51" s="432" t="s">
        <v>1852</v>
      </c>
      <c r="M51" s="432" t="s">
        <v>1842</v>
      </c>
      <c r="N51" s="440" t="s">
        <v>184</v>
      </c>
      <c r="O51" s="440" t="s">
        <v>1844</v>
      </c>
      <c r="P51" s="440" t="s">
        <v>1845</v>
      </c>
    </row>
    <row r="52" spans="1:17" ht="60.75" x14ac:dyDescent="0.25">
      <c r="A52" s="432">
        <v>10286</v>
      </c>
      <c r="B52" s="440" t="s">
        <v>280</v>
      </c>
      <c r="C52" s="440" t="s">
        <v>1746</v>
      </c>
      <c r="D52" s="440" t="s">
        <v>1743</v>
      </c>
      <c r="E52" s="432">
        <v>1030205</v>
      </c>
      <c r="F52" s="432">
        <v>1030205003</v>
      </c>
      <c r="G52" s="440" t="s">
        <v>79</v>
      </c>
      <c r="H52" s="440" t="s">
        <v>2131</v>
      </c>
      <c r="I52" s="440" t="s">
        <v>2132</v>
      </c>
      <c r="J52" s="441">
        <v>30729.200000000001</v>
      </c>
      <c r="K52" s="440" t="s">
        <v>1847</v>
      </c>
      <c r="L52" s="440" t="s">
        <v>1852</v>
      </c>
      <c r="M52" s="432" t="s">
        <v>1842</v>
      </c>
      <c r="N52" s="440" t="s">
        <v>184</v>
      </c>
      <c r="O52" s="440" t="s">
        <v>1844</v>
      </c>
      <c r="P52" s="440" t="s">
        <v>1845</v>
      </c>
    </row>
    <row r="53" spans="1:17" ht="60.75" x14ac:dyDescent="0.25">
      <c r="A53" s="432">
        <v>10286</v>
      </c>
      <c r="B53" s="440" t="s">
        <v>280</v>
      </c>
      <c r="C53" s="440" t="s">
        <v>1746</v>
      </c>
      <c r="D53" s="440" t="s">
        <v>1743</v>
      </c>
      <c r="E53" s="432">
        <v>1030205</v>
      </c>
      <c r="F53" s="432">
        <v>1030205003</v>
      </c>
      <c r="G53" s="440" t="s">
        <v>79</v>
      </c>
      <c r="H53" s="440" t="s">
        <v>2133</v>
      </c>
      <c r="I53" s="432" t="s">
        <v>2134</v>
      </c>
      <c r="J53" s="441">
        <v>7988.76</v>
      </c>
      <c r="K53" s="432" t="s">
        <v>1847</v>
      </c>
      <c r="L53" s="432" t="s">
        <v>1852</v>
      </c>
      <c r="M53" s="432" t="s">
        <v>1842</v>
      </c>
      <c r="N53" s="440" t="s">
        <v>184</v>
      </c>
      <c r="O53" s="440" t="s">
        <v>1844</v>
      </c>
      <c r="P53" s="440" t="s">
        <v>1845</v>
      </c>
    </row>
    <row r="54" spans="1:17" ht="60.75" x14ac:dyDescent="0.25">
      <c r="A54" s="432">
        <v>10286</v>
      </c>
      <c r="B54" s="440" t="s">
        <v>280</v>
      </c>
      <c r="C54" s="440" t="s">
        <v>1746</v>
      </c>
      <c r="D54" s="440" t="s">
        <v>1743</v>
      </c>
      <c r="E54" s="432">
        <v>1030205</v>
      </c>
      <c r="F54" s="432">
        <v>1030205003</v>
      </c>
      <c r="G54" s="440" t="s">
        <v>79</v>
      </c>
      <c r="H54" s="440" t="s">
        <v>2135</v>
      </c>
      <c r="I54" s="440" t="s">
        <v>2136</v>
      </c>
      <c r="J54" s="441">
        <v>5040</v>
      </c>
      <c r="K54" s="440" t="s">
        <v>1847</v>
      </c>
      <c r="L54" s="440" t="s">
        <v>1852</v>
      </c>
      <c r="M54" s="432" t="s">
        <v>1842</v>
      </c>
      <c r="N54" s="440" t="s">
        <v>184</v>
      </c>
      <c r="O54" s="440" t="s">
        <v>1844</v>
      </c>
      <c r="P54" s="440" t="s">
        <v>1845</v>
      </c>
    </row>
    <row r="55" spans="1:17" ht="60.75" x14ac:dyDescent="0.25">
      <c r="A55" s="432">
        <v>10286</v>
      </c>
      <c r="B55" s="440" t="s">
        <v>280</v>
      </c>
      <c r="C55" s="440" t="s">
        <v>1746</v>
      </c>
      <c r="D55" s="440" t="s">
        <v>1743</v>
      </c>
      <c r="E55" s="432">
        <v>1030205</v>
      </c>
      <c r="F55" s="432">
        <v>1030205003</v>
      </c>
      <c r="G55" s="440" t="s">
        <v>79</v>
      </c>
      <c r="H55" s="440" t="s">
        <v>2137</v>
      </c>
      <c r="I55" s="432" t="s">
        <v>2138</v>
      </c>
      <c r="J55" s="441">
        <v>7800</v>
      </c>
      <c r="K55" s="432" t="s">
        <v>1847</v>
      </c>
      <c r="L55" s="432" t="s">
        <v>1852</v>
      </c>
      <c r="M55" s="432" t="s">
        <v>1842</v>
      </c>
      <c r="N55" s="440" t="s">
        <v>184</v>
      </c>
      <c r="O55" s="432" t="s">
        <v>1844</v>
      </c>
      <c r="P55" s="440" t="s">
        <v>1845</v>
      </c>
    </row>
    <row r="56" spans="1:17" ht="60.75" x14ac:dyDescent="0.25">
      <c r="A56" s="432">
        <v>10286</v>
      </c>
      <c r="B56" s="440" t="s">
        <v>280</v>
      </c>
      <c r="C56" s="440" t="s">
        <v>1746</v>
      </c>
      <c r="D56" s="440" t="s">
        <v>1743</v>
      </c>
      <c r="E56" s="432">
        <v>1030205</v>
      </c>
      <c r="F56" s="432">
        <v>1030205003</v>
      </c>
      <c r="G56" s="440" t="s">
        <v>79</v>
      </c>
      <c r="H56" s="440" t="s">
        <v>2139</v>
      </c>
      <c r="I56" s="440" t="s">
        <v>2140</v>
      </c>
      <c r="J56" s="441">
        <v>700</v>
      </c>
      <c r="K56" s="440" t="s">
        <v>1847</v>
      </c>
      <c r="L56" s="440" t="s">
        <v>1852</v>
      </c>
      <c r="M56" s="432" t="s">
        <v>1842</v>
      </c>
      <c r="N56" s="440" t="s">
        <v>184</v>
      </c>
      <c r="O56" s="432" t="s">
        <v>1844</v>
      </c>
      <c r="P56" s="440" t="s">
        <v>1845</v>
      </c>
    </row>
    <row r="57" spans="1:17" ht="60.75" x14ac:dyDescent="0.25">
      <c r="A57" s="432">
        <v>10286</v>
      </c>
      <c r="B57" s="440" t="s">
        <v>280</v>
      </c>
      <c r="C57" s="440" t="s">
        <v>1746</v>
      </c>
      <c r="D57" s="440" t="s">
        <v>1743</v>
      </c>
      <c r="E57" s="432">
        <v>1030205</v>
      </c>
      <c r="F57" s="432">
        <v>1030205003</v>
      </c>
      <c r="G57" s="440" t="s">
        <v>79</v>
      </c>
      <c r="H57" s="440" t="s">
        <v>2141</v>
      </c>
      <c r="I57" s="432" t="s">
        <v>2142</v>
      </c>
      <c r="J57" s="441">
        <v>13000</v>
      </c>
      <c r="K57" s="432" t="s">
        <v>1847</v>
      </c>
      <c r="L57" s="432" t="s">
        <v>1852</v>
      </c>
      <c r="M57" s="432" t="s">
        <v>1842</v>
      </c>
      <c r="N57" s="440" t="s">
        <v>184</v>
      </c>
      <c r="O57" s="440" t="s">
        <v>1844</v>
      </c>
      <c r="P57" s="440" t="s">
        <v>1845</v>
      </c>
    </row>
    <row r="58" spans="1:17" ht="60.75" x14ac:dyDescent="0.25">
      <c r="A58" s="432">
        <v>10286</v>
      </c>
      <c r="B58" s="440" t="s">
        <v>280</v>
      </c>
      <c r="C58" s="440" t="s">
        <v>1746</v>
      </c>
      <c r="D58" s="440" t="s">
        <v>1743</v>
      </c>
      <c r="E58" s="432">
        <v>1030205</v>
      </c>
      <c r="F58" s="432">
        <v>1030205003</v>
      </c>
      <c r="G58" s="440" t="s">
        <v>79</v>
      </c>
      <c r="H58" s="440" t="s">
        <v>2143</v>
      </c>
      <c r="I58" s="440" t="s">
        <v>2144</v>
      </c>
      <c r="J58" s="441">
        <v>83500</v>
      </c>
      <c r="K58" s="440" t="s">
        <v>1847</v>
      </c>
      <c r="L58" s="440" t="s">
        <v>1852</v>
      </c>
      <c r="M58" s="432" t="s">
        <v>1842</v>
      </c>
      <c r="N58" s="440" t="s">
        <v>184</v>
      </c>
      <c r="O58" s="440" t="s">
        <v>1844</v>
      </c>
      <c r="P58" s="440" t="s">
        <v>1845</v>
      </c>
    </row>
    <row r="59" spans="1:17" ht="60.75" x14ac:dyDescent="0.25">
      <c r="A59" s="432">
        <v>10286</v>
      </c>
      <c r="B59" s="440" t="s">
        <v>280</v>
      </c>
      <c r="C59" s="440" t="s">
        <v>1746</v>
      </c>
      <c r="D59" s="440" t="s">
        <v>1743</v>
      </c>
      <c r="E59" s="432">
        <v>1030205</v>
      </c>
      <c r="F59" s="432">
        <v>1030205003</v>
      </c>
      <c r="G59" s="440" t="s">
        <v>79</v>
      </c>
      <c r="H59" s="440" t="s">
        <v>1749</v>
      </c>
      <c r="I59" s="432" t="s">
        <v>2145</v>
      </c>
      <c r="J59" s="441">
        <v>150</v>
      </c>
      <c r="K59" s="432" t="s">
        <v>1847</v>
      </c>
      <c r="L59" s="432" t="s">
        <v>1852</v>
      </c>
      <c r="M59" s="432" t="s">
        <v>1842</v>
      </c>
      <c r="N59" s="440" t="s">
        <v>184</v>
      </c>
      <c r="O59" s="440" t="s">
        <v>1844</v>
      </c>
      <c r="P59" s="440" t="s">
        <v>1845</v>
      </c>
    </row>
    <row r="60" spans="1:17" ht="60.75" x14ac:dyDescent="0.25">
      <c r="A60" s="432">
        <v>10286</v>
      </c>
      <c r="B60" s="440" t="s">
        <v>280</v>
      </c>
      <c r="C60" s="440" t="s">
        <v>1746</v>
      </c>
      <c r="D60" s="440" t="s">
        <v>1743</v>
      </c>
      <c r="E60" s="432">
        <v>1030205</v>
      </c>
      <c r="F60" s="432">
        <v>1030205003</v>
      </c>
      <c r="G60" s="440" t="s">
        <v>79</v>
      </c>
      <c r="H60" s="440" t="s">
        <v>1750</v>
      </c>
      <c r="I60" s="440" t="s">
        <v>2146</v>
      </c>
      <c r="J60" s="441">
        <v>3000</v>
      </c>
      <c r="K60" s="440" t="s">
        <v>1847</v>
      </c>
      <c r="L60" s="440" t="s">
        <v>1852</v>
      </c>
      <c r="M60" s="432" t="s">
        <v>1842</v>
      </c>
      <c r="N60" s="440" t="s">
        <v>184</v>
      </c>
      <c r="O60" s="440" t="s">
        <v>1844</v>
      </c>
      <c r="P60" s="440" t="s">
        <v>1845</v>
      </c>
    </row>
    <row r="61" spans="1:17" ht="60.75" x14ac:dyDescent="0.25">
      <c r="A61" s="432">
        <v>10286</v>
      </c>
      <c r="B61" s="440" t="s">
        <v>280</v>
      </c>
      <c r="C61" s="440" t="s">
        <v>1746</v>
      </c>
      <c r="D61" s="440" t="s">
        <v>1743</v>
      </c>
      <c r="E61" s="432">
        <v>1030205</v>
      </c>
      <c r="F61" s="432">
        <v>1030205003</v>
      </c>
      <c r="G61" s="440" t="s">
        <v>79</v>
      </c>
      <c r="H61" s="440" t="s">
        <v>1776</v>
      </c>
      <c r="I61" s="432" t="s">
        <v>2147</v>
      </c>
      <c r="J61" s="441">
        <v>2400</v>
      </c>
      <c r="K61" s="432" t="s">
        <v>1847</v>
      </c>
      <c r="L61" s="432" t="s">
        <v>1852</v>
      </c>
      <c r="M61" s="432" t="s">
        <v>1842</v>
      </c>
      <c r="N61" s="440" t="s">
        <v>184</v>
      </c>
      <c r="O61" s="440" t="s">
        <v>1844</v>
      </c>
      <c r="P61" s="440" t="s">
        <v>1845</v>
      </c>
    </row>
    <row r="62" spans="1:17" ht="60.75" x14ac:dyDescent="0.25">
      <c r="A62" s="437">
        <v>10286</v>
      </c>
      <c r="B62" s="438" t="s">
        <v>277</v>
      </c>
      <c r="C62" s="438" t="s">
        <v>1746</v>
      </c>
      <c r="D62" s="438" t="s">
        <v>1743</v>
      </c>
      <c r="E62" s="437">
        <v>1030205</v>
      </c>
      <c r="F62" s="437" t="s">
        <v>184</v>
      </c>
      <c r="G62" s="438" t="s">
        <v>79</v>
      </c>
      <c r="H62" s="438"/>
      <c r="I62" s="437"/>
      <c r="J62" s="439">
        <v>108.79</v>
      </c>
      <c r="K62" s="437"/>
      <c r="L62" s="437"/>
      <c r="M62" s="437" t="s">
        <v>1842</v>
      </c>
      <c r="N62" s="438" t="s">
        <v>184</v>
      </c>
      <c r="O62" s="438" t="s">
        <v>2098</v>
      </c>
      <c r="P62" s="438" t="s">
        <v>1855</v>
      </c>
      <c r="Q62" s="423" t="s">
        <v>2099</v>
      </c>
    </row>
    <row r="63" spans="1:17" ht="60.75" x14ac:dyDescent="0.25">
      <c r="A63" s="432">
        <v>10286</v>
      </c>
      <c r="B63" s="440" t="s">
        <v>277</v>
      </c>
      <c r="C63" s="440" t="s">
        <v>1746</v>
      </c>
      <c r="D63" s="440" t="s">
        <v>1743</v>
      </c>
      <c r="E63" s="432">
        <v>1030205</v>
      </c>
      <c r="F63" s="432" t="s">
        <v>184</v>
      </c>
      <c r="G63" s="440" t="s">
        <v>79</v>
      </c>
      <c r="H63" s="432">
        <v>1</v>
      </c>
      <c r="I63" s="440" t="s">
        <v>2100</v>
      </c>
      <c r="J63" s="441">
        <v>108.79</v>
      </c>
      <c r="K63" s="440" t="s">
        <v>1847</v>
      </c>
      <c r="L63" s="442" t="s">
        <v>2101</v>
      </c>
      <c r="M63" s="432" t="s">
        <v>1842</v>
      </c>
      <c r="N63" s="440" t="s">
        <v>184</v>
      </c>
      <c r="O63" s="432" t="s">
        <v>2098</v>
      </c>
      <c r="P63" s="440" t="s">
        <v>1855</v>
      </c>
      <c r="Q63" s="423" t="s">
        <v>2099</v>
      </c>
    </row>
    <row r="64" spans="1:17" ht="60.75" x14ac:dyDescent="0.25">
      <c r="A64" s="437">
        <v>10287</v>
      </c>
      <c r="B64" s="438" t="s">
        <v>280</v>
      </c>
      <c r="C64" s="438" t="s">
        <v>1746</v>
      </c>
      <c r="D64" s="438" t="s">
        <v>1743</v>
      </c>
      <c r="E64" s="437">
        <v>1030213</v>
      </c>
      <c r="F64" s="437">
        <v>1030213004</v>
      </c>
      <c r="G64" s="438" t="s">
        <v>82</v>
      </c>
      <c r="H64" s="438"/>
      <c r="I64" s="438"/>
      <c r="J64" s="439">
        <v>8917</v>
      </c>
      <c r="K64" s="438"/>
      <c r="L64" s="437"/>
      <c r="M64" s="437" t="s">
        <v>1842</v>
      </c>
      <c r="N64" s="438" t="s">
        <v>1843</v>
      </c>
      <c r="O64" s="438" t="s">
        <v>1844</v>
      </c>
      <c r="P64" s="438" t="s">
        <v>1845</v>
      </c>
    </row>
    <row r="65" spans="1:17" ht="60.75" x14ac:dyDescent="0.25">
      <c r="A65" s="432">
        <v>10287</v>
      </c>
      <c r="B65" s="440" t="s">
        <v>280</v>
      </c>
      <c r="C65" s="440" t="s">
        <v>1746</v>
      </c>
      <c r="D65" s="440" t="s">
        <v>1743</v>
      </c>
      <c r="E65" s="432">
        <v>1030213</v>
      </c>
      <c r="F65" s="432">
        <v>1030213004</v>
      </c>
      <c r="G65" s="440" t="s">
        <v>82</v>
      </c>
      <c r="H65" s="440" t="s">
        <v>2075</v>
      </c>
      <c r="I65" s="432" t="s">
        <v>2148</v>
      </c>
      <c r="J65" s="441">
        <v>8917</v>
      </c>
      <c r="K65" s="432" t="s">
        <v>1847</v>
      </c>
      <c r="L65" s="432" t="s">
        <v>2107</v>
      </c>
      <c r="M65" s="432" t="s">
        <v>1842</v>
      </c>
      <c r="N65" s="440" t="s">
        <v>184</v>
      </c>
      <c r="O65" s="440" t="s">
        <v>1844</v>
      </c>
      <c r="P65" s="440" t="s">
        <v>1845</v>
      </c>
    </row>
    <row r="66" spans="1:17" ht="60.75" x14ac:dyDescent="0.25">
      <c r="A66" s="437">
        <v>10287</v>
      </c>
      <c r="B66" s="438" t="s">
        <v>277</v>
      </c>
      <c r="C66" s="438" t="s">
        <v>1746</v>
      </c>
      <c r="D66" s="438" t="s">
        <v>1743</v>
      </c>
      <c r="E66" s="437">
        <v>1030213</v>
      </c>
      <c r="F66" s="437" t="s">
        <v>184</v>
      </c>
      <c r="G66" s="438" t="s">
        <v>82</v>
      </c>
      <c r="H66" s="438"/>
      <c r="I66" s="438"/>
      <c r="J66" s="439">
        <v>3400</v>
      </c>
      <c r="K66" s="438"/>
      <c r="L66" s="437"/>
      <c r="M66" s="437" t="s">
        <v>1842</v>
      </c>
      <c r="N66" s="438" t="s">
        <v>184</v>
      </c>
      <c r="O66" s="438" t="s">
        <v>2098</v>
      </c>
      <c r="P66" s="438" t="s">
        <v>1855</v>
      </c>
      <c r="Q66" s="423" t="s">
        <v>2099</v>
      </c>
    </row>
    <row r="67" spans="1:17" s="443" customFormat="1" ht="60.75" x14ac:dyDescent="0.25">
      <c r="A67" s="432">
        <v>10287</v>
      </c>
      <c r="B67" s="440" t="s">
        <v>277</v>
      </c>
      <c r="C67" s="440" t="s">
        <v>1746</v>
      </c>
      <c r="D67" s="440" t="s">
        <v>1743</v>
      </c>
      <c r="E67" s="432">
        <v>1030213</v>
      </c>
      <c r="F67" s="432" t="s">
        <v>184</v>
      </c>
      <c r="G67" s="440" t="s">
        <v>82</v>
      </c>
      <c r="H67" s="432">
        <v>1</v>
      </c>
      <c r="I67" s="432" t="s">
        <v>2100</v>
      </c>
      <c r="J67" s="441">
        <v>3400</v>
      </c>
      <c r="K67" s="432" t="s">
        <v>1847</v>
      </c>
      <c r="L67" s="442" t="s">
        <v>2101</v>
      </c>
      <c r="M67" s="432" t="s">
        <v>1842</v>
      </c>
      <c r="N67" s="440" t="s">
        <v>184</v>
      </c>
      <c r="O67" s="440" t="s">
        <v>2098</v>
      </c>
      <c r="P67" s="440" t="s">
        <v>1855</v>
      </c>
      <c r="Q67" s="423" t="s">
        <v>2099</v>
      </c>
    </row>
    <row r="68" spans="1:17" s="443" customFormat="1" ht="60.75" x14ac:dyDescent="0.25">
      <c r="A68" s="437">
        <v>10288</v>
      </c>
      <c r="B68" s="438" t="s">
        <v>280</v>
      </c>
      <c r="C68" s="438" t="s">
        <v>1746</v>
      </c>
      <c r="D68" s="438" t="s">
        <v>1743</v>
      </c>
      <c r="E68" s="437">
        <v>1030219</v>
      </c>
      <c r="F68" s="437">
        <v>1030219007</v>
      </c>
      <c r="G68" s="438" t="s">
        <v>377</v>
      </c>
      <c r="H68" s="438"/>
      <c r="I68" s="438"/>
      <c r="J68" s="439">
        <v>12691.66</v>
      </c>
      <c r="K68" s="438"/>
      <c r="L68" s="438"/>
      <c r="M68" s="437" t="s">
        <v>1842</v>
      </c>
      <c r="N68" s="438" t="s">
        <v>1843</v>
      </c>
      <c r="O68" s="438" t="s">
        <v>1844</v>
      </c>
      <c r="P68" s="438" t="s">
        <v>1845</v>
      </c>
      <c r="Q68" s="423"/>
    </row>
    <row r="69" spans="1:17" ht="60.75" x14ac:dyDescent="0.25">
      <c r="A69" s="432">
        <v>10288</v>
      </c>
      <c r="B69" s="440" t="s">
        <v>280</v>
      </c>
      <c r="C69" s="440" t="s">
        <v>1746</v>
      </c>
      <c r="D69" s="440" t="s">
        <v>1743</v>
      </c>
      <c r="E69" s="432">
        <v>1030219</v>
      </c>
      <c r="F69" s="432">
        <v>1030219007</v>
      </c>
      <c r="G69" s="440" t="s">
        <v>377</v>
      </c>
      <c r="H69" s="440" t="s">
        <v>2075</v>
      </c>
      <c r="I69" s="432" t="s">
        <v>2149</v>
      </c>
      <c r="J69" s="441">
        <v>12691.66</v>
      </c>
      <c r="K69" s="432" t="s">
        <v>2150</v>
      </c>
      <c r="L69" s="432" t="s">
        <v>2107</v>
      </c>
      <c r="M69" s="432" t="s">
        <v>1842</v>
      </c>
      <c r="N69" s="440" t="s">
        <v>184</v>
      </c>
      <c r="O69" s="432" t="s">
        <v>1844</v>
      </c>
      <c r="P69" s="440" t="s">
        <v>1845</v>
      </c>
    </row>
    <row r="70" spans="1:17" ht="60.75" x14ac:dyDescent="0.25">
      <c r="A70" s="437">
        <v>10289</v>
      </c>
      <c r="B70" s="438" t="s">
        <v>280</v>
      </c>
      <c r="C70" s="438" t="s">
        <v>1746</v>
      </c>
      <c r="D70" s="438" t="s">
        <v>1743</v>
      </c>
      <c r="E70" s="437">
        <v>1030205</v>
      </c>
      <c r="F70" s="437">
        <v>1030205003</v>
      </c>
      <c r="G70" s="438" t="s">
        <v>83</v>
      </c>
      <c r="H70" s="438"/>
      <c r="I70" s="438"/>
      <c r="J70" s="439">
        <v>194645.88</v>
      </c>
      <c r="K70" s="438"/>
      <c r="L70" s="438"/>
      <c r="M70" s="437" t="s">
        <v>1842</v>
      </c>
      <c r="N70" s="438" t="s">
        <v>1843</v>
      </c>
      <c r="O70" s="438" t="s">
        <v>1844</v>
      </c>
      <c r="P70" s="438" t="s">
        <v>1845</v>
      </c>
    </row>
    <row r="71" spans="1:17" ht="60.75" x14ac:dyDescent="0.25">
      <c r="A71" s="432">
        <v>10289</v>
      </c>
      <c r="B71" s="440" t="s">
        <v>280</v>
      </c>
      <c r="C71" s="440" t="s">
        <v>1746</v>
      </c>
      <c r="D71" s="440" t="s">
        <v>1743</v>
      </c>
      <c r="E71" s="432">
        <v>1030205</v>
      </c>
      <c r="F71" s="432">
        <v>1030205003</v>
      </c>
      <c r="G71" s="440" t="s">
        <v>83</v>
      </c>
      <c r="H71" s="440" t="s">
        <v>2075</v>
      </c>
      <c r="I71" s="432" t="s">
        <v>2151</v>
      </c>
      <c r="J71" s="441">
        <v>62088</v>
      </c>
      <c r="K71" s="432" t="s">
        <v>1847</v>
      </c>
      <c r="L71" s="432" t="s">
        <v>1943</v>
      </c>
      <c r="M71" s="432" t="s">
        <v>1842</v>
      </c>
      <c r="N71" s="440" t="s">
        <v>184</v>
      </c>
      <c r="O71" s="440" t="s">
        <v>1844</v>
      </c>
      <c r="P71" s="440" t="s">
        <v>1845</v>
      </c>
    </row>
    <row r="72" spans="1:17" ht="60.75" x14ac:dyDescent="0.25">
      <c r="A72" s="432">
        <v>10289</v>
      </c>
      <c r="B72" s="440" t="s">
        <v>280</v>
      </c>
      <c r="C72" s="440" t="s">
        <v>1746</v>
      </c>
      <c r="D72" s="440" t="s">
        <v>1743</v>
      </c>
      <c r="E72" s="432">
        <v>1030205</v>
      </c>
      <c r="F72" s="432">
        <v>1030205003</v>
      </c>
      <c r="G72" s="440" t="s">
        <v>83</v>
      </c>
      <c r="H72" s="440" t="s">
        <v>2096</v>
      </c>
      <c r="I72" s="440" t="s">
        <v>2152</v>
      </c>
      <c r="J72" s="441">
        <v>132557.88</v>
      </c>
      <c r="K72" s="440" t="s">
        <v>1847</v>
      </c>
      <c r="L72" s="440" t="s">
        <v>1943</v>
      </c>
      <c r="M72" s="432" t="s">
        <v>1842</v>
      </c>
      <c r="N72" s="440" t="s">
        <v>184</v>
      </c>
      <c r="O72" s="440" t="s">
        <v>1844</v>
      </c>
      <c r="P72" s="440" t="s">
        <v>1845</v>
      </c>
    </row>
    <row r="73" spans="1:17" ht="60.75" x14ac:dyDescent="0.25">
      <c r="A73" s="437">
        <v>10293</v>
      </c>
      <c r="B73" s="438" t="s">
        <v>280</v>
      </c>
      <c r="C73" s="438" t="s">
        <v>1746</v>
      </c>
      <c r="D73" s="438" t="s">
        <v>1743</v>
      </c>
      <c r="E73" s="437">
        <v>1030209</v>
      </c>
      <c r="F73" s="437">
        <v>1030209003</v>
      </c>
      <c r="G73" s="438" t="s">
        <v>2153</v>
      </c>
      <c r="H73" s="438"/>
      <c r="I73" s="437"/>
      <c r="J73" s="439">
        <v>616.1</v>
      </c>
      <c r="K73" s="437"/>
      <c r="L73" s="437"/>
      <c r="M73" s="437" t="s">
        <v>1842</v>
      </c>
      <c r="N73" s="438" t="s">
        <v>1843</v>
      </c>
      <c r="O73" s="438" t="s">
        <v>1844</v>
      </c>
      <c r="P73" s="438" t="s">
        <v>1845</v>
      </c>
    </row>
    <row r="74" spans="1:17" ht="60.75" x14ac:dyDescent="0.25">
      <c r="A74" s="432">
        <v>10293</v>
      </c>
      <c r="B74" s="440" t="s">
        <v>280</v>
      </c>
      <c r="C74" s="440" t="s">
        <v>1746</v>
      </c>
      <c r="D74" s="440" t="s">
        <v>1743</v>
      </c>
      <c r="E74" s="432">
        <v>1030209</v>
      </c>
      <c r="F74" s="432">
        <v>1030209003</v>
      </c>
      <c r="G74" s="440" t="s">
        <v>2153</v>
      </c>
      <c r="H74" s="440" t="s">
        <v>2075</v>
      </c>
      <c r="I74" s="440" t="s">
        <v>2154</v>
      </c>
      <c r="J74" s="441">
        <v>616.1</v>
      </c>
      <c r="K74" s="440" t="s">
        <v>2150</v>
      </c>
      <c r="L74" s="440" t="s">
        <v>2107</v>
      </c>
      <c r="M74" s="432" t="s">
        <v>1842</v>
      </c>
      <c r="N74" s="440" t="s">
        <v>184</v>
      </c>
      <c r="O74" s="440" t="s">
        <v>1844</v>
      </c>
      <c r="P74" s="440" t="s">
        <v>1845</v>
      </c>
    </row>
    <row r="75" spans="1:17" ht="60.75" x14ac:dyDescent="0.25">
      <c r="A75" s="437">
        <v>10339</v>
      </c>
      <c r="B75" s="438" t="s">
        <v>280</v>
      </c>
      <c r="C75" s="438" t="s">
        <v>1746</v>
      </c>
      <c r="D75" s="438" t="s">
        <v>1743</v>
      </c>
      <c r="E75" s="437">
        <v>1040102</v>
      </c>
      <c r="F75" s="437">
        <v>1040102008</v>
      </c>
      <c r="G75" s="438" t="s">
        <v>2155</v>
      </c>
      <c r="H75" s="438"/>
      <c r="I75" s="437"/>
      <c r="J75" s="439">
        <v>122000</v>
      </c>
      <c r="K75" s="437"/>
      <c r="L75" s="437"/>
      <c r="M75" s="437" t="s">
        <v>1842</v>
      </c>
      <c r="N75" s="438" t="s">
        <v>1843</v>
      </c>
      <c r="O75" s="438" t="s">
        <v>1844</v>
      </c>
      <c r="P75" s="438" t="s">
        <v>1845</v>
      </c>
    </row>
    <row r="76" spans="1:17" ht="60.75" x14ac:dyDescent="0.25">
      <c r="A76" s="432">
        <v>10339</v>
      </c>
      <c r="B76" s="440" t="s">
        <v>280</v>
      </c>
      <c r="C76" s="440" t="s">
        <v>1746</v>
      </c>
      <c r="D76" s="440" t="s">
        <v>1743</v>
      </c>
      <c r="E76" s="432">
        <v>1040102</v>
      </c>
      <c r="F76" s="432">
        <v>1040102008</v>
      </c>
      <c r="G76" s="440" t="s">
        <v>2155</v>
      </c>
      <c r="H76" s="440" t="s">
        <v>2075</v>
      </c>
      <c r="I76" s="440" t="s">
        <v>2156</v>
      </c>
      <c r="J76" s="441">
        <v>122000</v>
      </c>
      <c r="K76" s="440" t="s">
        <v>1847</v>
      </c>
      <c r="L76" s="440" t="s">
        <v>2157</v>
      </c>
      <c r="M76" s="432" t="s">
        <v>1842</v>
      </c>
      <c r="N76" s="440" t="s">
        <v>184</v>
      </c>
      <c r="O76" s="440" t="s">
        <v>1844</v>
      </c>
      <c r="P76" s="440" t="s">
        <v>1845</v>
      </c>
    </row>
    <row r="77" spans="1:17" ht="60.75" x14ac:dyDescent="0.25">
      <c r="A77" s="437">
        <v>10340</v>
      </c>
      <c r="B77" s="438" t="s">
        <v>280</v>
      </c>
      <c r="C77" s="438" t="s">
        <v>1746</v>
      </c>
      <c r="D77" s="438" t="s">
        <v>1743</v>
      </c>
      <c r="E77" s="437">
        <v>1030299</v>
      </c>
      <c r="F77" s="437">
        <v>1030299003</v>
      </c>
      <c r="G77" s="438" t="s">
        <v>2158</v>
      </c>
      <c r="H77" s="438"/>
      <c r="I77" s="437"/>
      <c r="J77" s="439">
        <v>3800</v>
      </c>
      <c r="K77" s="437"/>
      <c r="L77" s="437"/>
      <c r="M77" s="437" t="s">
        <v>1842</v>
      </c>
      <c r="N77" s="438" t="s">
        <v>1843</v>
      </c>
      <c r="O77" s="438" t="s">
        <v>1844</v>
      </c>
      <c r="P77" s="438" t="s">
        <v>1845</v>
      </c>
    </row>
    <row r="78" spans="1:17" ht="60.75" x14ac:dyDescent="0.25">
      <c r="A78" s="432">
        <v>10340</v>
      </c>
      <c r="B78" s="440" t="s">
        <v>280</v>
      </c>
      <c r="C78" s="440" t="s">
        <v>1746</v>
      </c>
      <c r="D78" s="440" t="s">
        <v>1743</v>
      </c>
      <c r="E78" s="432">
        <v>1030299</v>
      </c>
      <c r="F78" s="432">
        <v>1030299003</v>
      </c>
      <c r="G78" s="440" t="s">
        <v>2158</v>
      </c>
      <c r="H78" s="440" t="s">
        <v>2075</v>
      </c>
      <c r="I78" s="440" t="s">
        <v>2159</v>
      </c>
      <c r="J78" s="441">
        <v>3800</v>
      </c>
      <c r="K78" s="440" t="s">
        <v>1847</v>
      </c>
      <c r="L78" s="440" t="s">
        <v>1943</v>
      </c>
      <c r="M78" s="432" t="s">
        <v>1842</v>
      </c>
      <c r="N78" s="440" t="s">
        <v>184</v>
      </c>
      <c r="O78" s="440" t="s">
        <v>1844</v>
      </c>
      <c r="P78" s="440" t="s">
        <v>1845</v>
      </c>
    </row>
    <row r="79" spans="1:17" ht="60.75" x14ac:dyDescent="0.25">
      <c r="A79" s="437">
        <v>10341</v>
      </c>
      <c r="B79" s="438" t="s">
        <v>279</v>
      </c>
      <c r="C79" s="438" t="s">
        <v>1746</v>
      </c>
      <c r="D79" s="438" t="s">
        <v>1743</v>
      </c>
      <c r="E79" s="437">
        <v>1030205</v>
      </c>
      <c r="F79" s="437">
        <v>1030205003</v>
      </c>
      <c r="G79" s="438" t="s">
        <v>2160</v>
      </c>
      <c r="H79" s="438"/>
      <c r="I79" s="437"/>
      <c r="J79" s="439">
        <v>16920</v>
      </c>
      <c r="K79" s="437"/>
      <c r="L79" s="437"/>
      <c r="M79" s="437" t="s">
        <v>1842</v>
      </c>
      <c r="N79" s="438" t="s">
        <v>184</v>
      </c>
      <c r="O79" s="438" t="s">
        <v>2078</v>
      </c>
      <c r="P79" s="438" t="s">
        <v>1855</v>
      </c>
      <c r="Q79" s="443"/>
    </row>
    <row r="80" spans="1:17" ht="60.75" x14ac:dyDescent="0.25">
      <c r="A80" s="432">
        <v>10341</v>
      </c>
      <c r="B80" s="440" t="s">
        <v>279</v>
      </c>
      <c r="C80" s="440" t="s">
        <v>1746</v>
      </c>
      <c r="D80" s="440" t="s">
        <v>1743</v>
      </c>
      <c r="E80" s="432">
        <v>1030205</v>
      </c>
      <c r="F80" s="432">
        <v>1030205003</v>
      </c>
      <c r="G80" s="440" t="s">
        <v>2160</v>
      </c>
      <c r="H80" s="440" t="s">
        <v>2075</v>
      </c>
      <c r="I80" s="440" t="s">
        <v>2161</v>
      </c>
      <c r="J80" s="441">
        <v>16920</v>
      </c>
      <c r="K80" s="440" t="s">
        <v>1847</v>
      </c>
      <c r="L80" s="440" t="s">
        <v>2126</v>
      </c>
      <c r="M80" s="432" t="s">
        <v>1842</v>
      </c>
      <c r="N80" s="440" t="s">
        <v>184</v>
      </c>
      <c r="O80" s="432" t="s">
        <v>2078</v>
      </c>
      <c r="P80" s="440" t="s">
        <v>1855</v>
      </c>
      <c r="Q80" s="443"/>
    </row>
    <row r="81" spans="1:17" s="443" customFormat="1" ht="60.75" x14ac:dyDescent="0.25">
      <c r="A81" s="437">
        <v>10341</v>
      </c>
      <c r="B81" s="438" t="s">
        <v>280</v>
      </c>
      <c r="C81" s="438" t="s">
        <v>1746</v>
      </c>
      <c r="D81" s="438" t="s">
        <v>1743</v>
      </c>
      <c r="E81" s="437">
        <v>1030205</v>
      </c>
      <c r="F81" s="437">
        <v>1030205003</v>
      </c>
      <c r="G81" s="438" t="s">
        <v>2160</v>
      </c>
      <c r="H81" s="438"/>
      <c r="I81" s="437"/>
      <c r="J81" s="439">
        <v>12500</v>
      </c>
      <c r="K81" s="437"/>
      <c r="L81" s="437"/>
      <c r="M81" s="437" t="s">
        <v>1842</v>
      </c>
      <c r="N81" s="438" t="s">
        <v>184</v>
      </c>
      <c r="O81" s="438" t="s">
        <v>2078</v>
      </c>
      <c r="P81" s="438" t="s">
        <v>1855</v>
      </c>
      <c r="Q81" s="423"/>
    </row>
    <row r="82" spans="1:17" s="443" customFormat="1" ht="60.75" x14ac:dyDescent="0.25">
      <c r="A82" s="432">
        <v>10341</v>
      </c>
      <c r="B82" s="440" t="s">
        <v>280</v>
      </c>
      <c r="C82" s="440" t="s">
        <v>1746</v>
      </c>
      <c r="D82" s="440" t="s">
        <v>1743</v>
      </c>
      <c r="E82" s="432">
        <v>1030205</v>
      </c>
      <c r="F82" s="432">
        <v>1030205003</v>
      </c>
      <c r="G82" s="440" t="s">
        <v>2160</v>
      </c>
      <c r="H82" s="440" t="s">
        <v>2075</v>
      </c>
      <c r="I82" s="440" t="s">
        <v>2161</v>
      </c>
      <c r="J82" s="441">
        <v>12500</v>
      </c>
      <c r="K82" s="440" t="s">
        <v>1847</v>
      </c>
      <c r="L82" s="440" t="s">
        <v>1924</v>
      </c>
      <c r="M82" s="432" t="s">
        <v>1842</v>
      </c>
      <c r="N82" s="440" t="s">
        <v>184</v>
      </c>
      <c r="O82" s="432" t="s">
        <v>2078</v>
      </c>
      <c r="P82" s="440" t="s">
        <v>1855</v>
      </c>
      <c r="Q82" s="423"/>
    </row>
    <row r="83" spans="1:17" s="443" customFormat="1" ht="81" x14ac:dyDescent="0.25">
      <c r="A83" s="437">
        <v>10368</v>
      </c>
      <c r="B83" s="438" t="s">
        <v>280</v>
      </c>
      <c r="C83" s="438" t="s">
        <v>1741</v>
      </c>
      <c r="D83" s="438" t="s">
        <v>1741</v>
      </c>
      <c r="E83" s="437">
        <v>1030201</v>
      </c>
      <c r="F83" s="437">
        <v>1030201001</v>
      </c>
      <c r="G83" s="438" t="s">
        <v>2162</v>
      </c>
      <c r="H83" s="438"/>
      <c r="I83" s="437"/>
      <c r="J83" s="439">
        <v>44972.88</v>
      </c>
      <c r="K83" s="437"/>
      <c r="L83" s="437"/>
      <c r="M83" s="437" t="s">
        <v>1842</v>
      </c>
      <c r="N83" s="438" t="s">
        <v>1843</v>
      </c>
      <c r="O83" s="438" t="s">
        <v>1844</v>
      </c>
      <c r="P83" s="438" t="s">
        <v>1845</v>
      </c>
      <c r="Q83" s="423"/>
    </row>
    <row r="84" spans="1:17" s="443" customFormat="1" ht="81" x14ac:dyDescent="0.25">
      <c r="A84" s="432">
        <v>10368</v>
      </c>
      <c r="B84" s="440" t="s">
        <v>280</v>
      </c>
      <c r="C84" s="440" t="s">
        <v>1741</v>
      </c>
      <c r="D84" s="440" t="s">
        <v>1741</v>
      </c>
      <c r="E84" s="432">
        <v>1030201</v>
      </c>
      <c r="F84" s="432">
        <v>1030201001</v>
      </c>
      <c r="G84" s="440" t="s">
        <v>2162</v>
      </c>
      <c r="H84" s="440" t="s">
        <v>2075</v>
      </c>
      <c r="I84" s="440" t="s">
        <v>2163</v>
      </c>
      <c r="J84" s="441">
        <v>44972.88</v>
      </c>
      <c r="K84" s="440" t="s">
        <v>2164</v>
      </c>
      <c r="L84" s="440" t="s">
        <v>2089</v>
      </c>
      <c r="M84" s="432" t="s">
        <v>1842</v>
      </c>
      <c r="N84" s="440" t="s">
        <v>184</v>
      </c>
      <c r="O84" s="440" t="s">
        <v>1925</v>
      </c>
      <c r="P84" s="440" t="s">
        <v>1845</v>
      </c>
      <c r="Q84" s="423"/>
    </row>
    <row r="85" spans="1:17" ht="101.25" x14ac:dyDescent="0.25">
      <c r="A85" s="437">
        <v>10369</v>
      </c>
      <c r="B85" s="438" t="s">
        <v>280</v>
      </c>
      <c r="C85" s="438" t="s">
        <v>1741</v>
      </c>
      <c r="D85" s="438" t="s">
        <v>1741</v>
      </c>
      <c r="E85" s="437">
        <v>1030201</v>
      </c>
      <c r="F85" s="437">
        <v>1030201002</v>
      </c>
      <c r="G85" s="438" t="s">
        <v>355</v>
      </c>
      <c r="H85" s="438"/>
      <c r="I85" s="437"/>
      <c r="J85" s="439">
        <v>10000</v>
      </c>
      <c r="K85" s="437"/>
      <c r="L85" s="437"/>
      <c r="M85" s="437" t="s">
        <v>1842</v>
      </c>
      <c r="N85" s="438" t="s">
        <v>184</v>
      </c>
      <c r="O85" s="438" t="s">
        <v>2078</v>
      </c>
      <c r="P85" s="438" t="s">
        <v>1855</v>
      </c>
    </row>
    <row r="86" spans="1:17" ht="101.25" x14ac:dyDescent="0.25">
      <c r="A86" s="432">
        <v>10369</v>
      </c>
      <c r="B86" s="440" t="s">
        <v>280</v>
      </c>
      <c r="C86" s="440" t="s">
        <v>1741</v>
      </c>
      <c r="D86" s="440" t="s">
        <v>1741</v>
      </c>
      <c r="E86" s="432">
        <v>1030201</v>
      </c>
      <c r="F86" s="432">
        <v>1030201002</v>
      </c>
      <c r="G86" s="440" t="s">
        <v>355</v>
      </c>
      <c r="H86" s="440" t="s">
        <v>2075</v>
      </c>
      <c r="I86" s="440" t="s">
        <v>2165</v>
      </c>
      <c r="J86" s="441">
        <v>10000</v>
      </c>
      <c r="K86" s="440" t="s">
        <v>2124</v>
      </c>
      <c r="L86" s="432" t="s">
        <v>1852</v>
      </c>
      <c r="M86" s="432" t="s">
        <v>1842</v>
      </c>
      <c r="N86" s="440" t="s">
        <v>184</v>
      </c>
      <c r="O86" s="432" t="s">
        <v>2078</v>
      </c>
      <c r="P86" s="440" t="s">
        <v>1855</v>
      </c>
    </row>
    <row r="87" spans="1:17" s="443" customFormat="1" ht="60.75" x14ac:dyDescent="0.25">
      <c r="A87" s="437">
        <v>10392</v>
      </c>
      <c r="B87" s="438" t="s">
        <v>280</v>
      </c>
      <c r="C87" s="438" t="s">
        <v>1741</v>
      </c>
      <c r="D87" s="438" t="s">
        <v>1750</v>
      </c>
      <c r="E87" s="437">
        <v>1040104</v>
      </c>
      <c r="F87" s="437">
        <v>1040104001</v>
      </c>
      <c r="G87" s="438" t="s">
        <v>2166</v>
      </c>
      <c r="H87" s="438"/>
      <c r="I87" s="438"/>
      <c r="J87" s="439">
        <v>510</v>
      </c>
      <c r="K87" s="438"/>
      <c r="L87" s="438"/>
      <c r="M87" s="437" t="s">
        <v>1842</v>
      </c>
      <c r="N87" s="438" t="s">
        <v>184</v>
      </c>
      <c r="O87" s="438" t="s">
        <v>2078</v>
      </c>
      <c r="P87" s="438" t="s">
        <v>1855</v>
      </c>
      <c r="Q87" s="423"/>
    </row>
    <row r="88" spans="1:17" s="443" customFormat="1" ht="60.75" x14ac:dyDescent="0.25">
      <c r="A88" s="432">
        <v>10392</v>
      </c>
      <c r="B88" s="440" t="s">
        <v>280</v>
      </c>
      <c r="C88" s="440" t="s">
        <v>1741</v>
      </c>
      <c r="D88" s="440" t="s">
        <v>1750</v>
      </c>
      <c r="E88" s="432">
        <v>1040104</v>
      </c>
      <c r="F88" s="432">
        <v>1040104001</v>
      </c>
      <c r="G88" s="440" t="s">
        <v>2166</v>
      </c>
      <c r="H88" s="440" t="s">
        <v>2075</v>
      </c>
      <c r="I88" s="432" t="s">
        <v>2167</v>
      </c>
      <c r="J88" s="441">
        <v>510</v>
      </c>
      <c r="K88" s="432" t="s">
        <v>1851</v>
      </c>
      <c r="L88" s="432" t="s">
        <v>2168</v>
      </c>
      <c r="M88" s="432" t="s">
        <v>1842</v>
      </c>
      <c r="N88" s="440" t="s">
        <v>184</v>
      </c>
      <c r="O88" s="432" t="s">
        <v>2078</v>
      </c>
      <c r="P88" s="440" t="s">
        <v>1855</v>
      </c>
      <c r="Q88" s="423"/>
    </row>
    <row r="89" spans="1:17" ht="121.5" x14ac:dyDescent="0.25">
      <c r="A89" s="437">
        <v>10408</v>
      </c>
      <c r="B89" s="438" t="s">
        <v>280</v>
      </c>
      <c r="C89" s="438" t="s">
        <v>1741</v>
      </c>
      <c r="D89" s="438" t="s">
        <v>1741</v>
      </c>
      <c r="E89" s="437">
        <v>1030299</v>
      </c>
      <c r="F89" s="437"/>
      <c r="G89" s="438" t="s">
        <v>2169</v>
      </c>
      <c r="H89" s="438"/>
      <c r="I89" s="437"/>
      <c r="J89" s="439">
        <v>8000</v>
      </c>
      <c r="K89" s="437"/>
      <c r="L89" s="437"/>
      <c r="M89" s="437" t="s">
        <v>1842</v>
      </c>
      <c r="N89" s="438" t="s">
        <v>1843</v>
      </c>
      <c r="O89" s="438" t="s">
        <v>2123</v>
      </c>
      <c r="P89" s="438" t="s">
        <v>2084</v>
      </c>
    </row>
    <row r="90" spans="1:17" ht="121.5" x14ac:dyDescent="0.25">
      <c r="A90" s="432">
        <v>10408</v>
      </c>
      <c r="B90" s="440" t="s">
        <v>280</v>
      </c>
      <c r="C90" s="440" t="s">
        <v>1741</v>
      </c>
      <c r="D90" s="440" t="s">
        <v>1741</v>
      </c>
      <c r="E90" s="432">
        <v>1030299</v>
      </c>
      <c r="F90" s="432"/>
      <c r="G90" s="440" t="s">
        <v>2169</v>
      </c>
      <c r="H90" s="440" t="s">
        <v>2075</v>
      </c>
      <c r="I90" s="440" t="s">
        <v>2170</v>
      </c>
      <c r="J90" s="441">
        <v>8000</v>
      </c>
      <c r="K90" s="440" t="s">
        <v>2124</v>
      </c>
      <c r="L90" s="440" t="s">
        <v>1852</v>
      </c>
      <c r="M90" s="432" t="s">
        <v>1842</v>
      </c>
      <c r="N90" s="440" t="s">
        <v>184</v>
      </c>
      <c r="O90" s="440" t="s">
        <v>2123</v>
      </c>
      <c r="P90" s="440" t="s">
        <v>2084</v>
      </c>
    </row>
    <row r="91" spans="1:17" ht="60.75" x14ac:dyDescent="0.25">
      <c r="A91" s="437">
        <v>10507</v>
      </c>
      <c r="B91" s="438" t="s">
        <v>280</v>
      </c>
      <c r="C91" s="438" t="s">
        <v>1741</v>
      </c>
      <c r="D91" s="438" t="s">
        <v>1741</v>
      </c>
      <c r="E91" s="437">
        <v>1030201</v>
      </c>
      <c r="F91" s="437"/>
      <c r="G91" s="438" t="s">
        <v>87</v>
      </c>
      <c r="H91" s="438"/>
      <c r="I91" s="437"/>
      <c r="J91" s="439">
        <v>1950</v>
      </c>
      <c r="K91" s="437"/>
      <c r="L91" s="437"/>
      <c r="M91" s="437" t="s">
        <v>1842</v>
      </c>
      <c r="N91" s="438" t="s">
        <v>184</v>
      </c>
      <c r="O91" s="438" t="s">
        <v>2078</v>
      </c>
      <c r="P91" s="438" t="s">
        <v>1855</v>
      </c>
    </row>
    <row r="92" spans="1:17" ht="60.75" x14ac:dyDescent="0.25">
      <c r="A92" s="432">
        <v>10507</v>
      </c>
      <c r="B92" s="440" t="s">
        <v>280</v>
      </c>
      <c r="C92" s="440" t="s">
        <v>1741</v>
      </c>
      <c r="D92" s="440" t="s">
        <v>1741</v>
      </c>
      <c r="E92" s="432">
        <v>1030201</v>
      </c>
      <c r="F92" s="432"/>
      <c r="G92" s="440" t="s">
        <v>87</v>
      </c>
      <c r="H92" s="440" t="s">
        <v>2075</v>
      </c>
      <c r="I92" s="440" t="s">
        <v>2171</v>
      </c>
      <c r="J92" s="441">
        <v>1950</v>
      </c>
      <c r="K92" s="440" t="s">
        <v>1851</v>
      </c>
      <c r="L92" s="440" t="s">
        <v>1852</v>
      </c>
      <c r="M92" s="432" t="s">
        <v>1842</v>
      </c>
      <c r="N92" s="440" t="s">
        <v>184</v>
      </c>
      <c r="O92" s="432" t="s">
        <v>2078</v>
      </c>
      <c r="P92" s="440" t="s">
        <v>1855</v>
      </c>
    </row>
    <row r="93" spans="1:17" ht="60.75" x14ac:dyDescent="0.25">
      <c r="A93" s="437">
        <v>10507</v>
      </c>
      <c r="B93" s="438" t="s">
        <v>279</v>
      </c>
      <c r="C93" s="438" t="s">
        <v>1741</v>
      </c>
      <c r="D93" s="438" t="s">
        <v>1741</v>
      </c>
      <c r="E93" s="437">
        <v>1030201</v>
      </c>
      <c r="F93" s="437"/>
      <c r="G93" s="438" t="s">
        <v>87</v>
      </c>
      <c r="H93" s="438"/>
      <c r="I93" s="437"/>
      <c r="J93" s="439">
        <v>1246.49</v>
      </c>
      <c r="K93" s="437"/>
      <c r="L93" s="437"/>
      <c r="M93" s="437" t="s">
        <v>1842</v>
      </c>
      <c r="N93" s="438" t="s">
        <v>184</v>
      </c>
      <c r="O93" s="438" t="s">
        <v>2078</v>
      </c>
      <c r="P93" s="438" t="s">
        <v>1855</v>
      </c>
      <c r="Q93" s="443"/>
    </row>
    <row r="94" spans="1:17" ht="60.75" x14ac:dyDescent="0.25">
      <c r="A94" s="432">
        <v>10507</v>
      </c>
      <c r="B94" s="440" t="s">
        <v>279</v>
      </c>
      <c r="C94" s="440" t="s">
        <v>1741</v>
      </c>
      <c r="D94" s="440" t="s">
        <v>1741</v>
      </c>
      <c r="E94" s="432">
        <v>1030201</v>
      </c>
      <c r="F94" s="432"/>
      <c r="G94" s="440" t="s">
        <v>87</v>
      </c>
      <c r="H94" s="440" t="s">
        <v>2075</v>
      </c>
      <c r="I94" s="440" t="s">
        <v>2171</v>
      </c>
      <c r="J94" s="441">
        <v>1246.49</v>
      </c>
      <c r="K94" s="440" t="s">
        <v>1851</v>
      </c>
      <c r="L94" s="440" t="s">
        <v>1852</v>
      </c>
      <c r="M94" s="432" t="s">
        <v>1842</v>
      </c>
      <c r="N94" s="440" t="s">
        <v>184</v>
      </c>
      <c r="O94" s="432" t="s">
        <v>2078</v>
      </c>
      <c r="P94" s="440" t="s">
        <v>1855</v>
      </c>
      <c r="Q94" s="443"/>
    </row>
    <row r="95" spans="1:17" s="443" customFormat="1" ht="81" x14ac:dyDescent="0.25">
      <c r="A95" s="437">
        <v>10508</v>
      </c>
      <c r="B95" s="438" t="s">
        <v>279</v>
      </c>
      <c r="C95" s="438" t="s">
        <v>1741</v>
      </c>
      <c r="D95" s="438" t="s">
        <v>1741</v>
      </c>
      <c r="E95" s="437">
        <v>1030202</v>
      </c>
      <c r="F95" s="437"/>
      <c r="G95" s="438" t="s">
        <v>2172</v>
      </c>
      <c r="H95" s="438"/>
      <c r="I95" s="437"/>
      <c r="J95" s="439">
        <v>9495</v>
      </c>
      <c r="K95" s="437"/>
      <c r="L95" s="437"/>
      <c r="M95" s="437" t="s">
        <v>1842</v>
      </c>
      <c r="N95" s="438" t="s">
        <v>184</v>
      </c>
      <c r="O95" s="438" t="s">
        <v>2111</v>
      </c>
      <c r="P95" s="438" t="s">
        <v>2084</v>
      </c>
    </row>
    <row r="96" spans="1:17" s="443" customFormat="1" ht="81" x14ac:dyDescent="0.25">
      <c r="A96" s="432">
        <v>10508</v>
      </c>
      <c r="B96" s="440" t="s">
        <v>279</v>
      </c>
      <c r="C96" s="440" t="s">
        <v>1741</v>
      </c>
      <c r="D96" s="440" t="s">
        <v>1741</v>
      </c>
      <c r="E96" s="432">
        <v>1030202</v>
      </c>
      <c r="F96" s="432"/>
      <c r="G96" s="440" t="s">
        <v>2172</v>
      </c>
      <c r="H96" s="440" t="s">
        <v>2075</v>
      </c>
      <c r="I96" s="440" t="s">
        <v>2173</v>
      </c>
      <c r="J96" s="441">
        <v>9495</v>
      </c>
      <c r="K96" s="440" t="s">
        <v>2094</v>
      </c>
      <c r="L96" s="440" t="s">
        <v>1852</v>
      </c>
      <c r="M96" s="432" t="s">
        <v>1842</v>
      </c>
      <c r="N96" s="440" t="s">
        <v>184</v>
      </c>
      <c r="O96" s="440" t="s">
        <v>2111</v>
      </c>
      <c r="P96" s="440" t="s">
        <v>2084</v>
      </c>
    </row>
    <row r="97" spans="1:17" ht="81" x14ac:dyDescent="0.25">
      <c r="A97" s="437">
        <v>10508</v>
      </c>
      <c r="B97" s="438" t="s">
        <v>280</v>
      </c>
      <c r="C97" s="438" t="s">
        <v>1741</v>
      </c>
      <c r="D97" s="438" t="s">
        <v>1741</v>
      </c>
      <c r="E97" s="437">
        <v>1030202</v>
      </c>
      <c r="F97" s="437">
        <v>1030202005</v>
      </c>
      <c r="G97" s="438" t="s">
        <v>2172</v>
      </c>
      <c r="H97" s="438"/>
      <c r="I97" s="437"/>
      <c r="J97" s="439">
        <v>2000</v>
      </c>
      <c r="K97" s="437"/>
      <c r="L97" s="437"/>
      <c r="M97" s="437" t="s">
        <v>1842</v>
      </c>
      <c r="N97" s="438" t="s">
        <v>1843</v>
      </c>
      <c r="O97" s="438" t="s">
        <v>2092</v>
      </c>
      <c r="P97" s="438" t="s">
        <v>2084</v>
      </c>
    </row>
    <row r="98" spans="1:17" ht="81" x14ac:dyDescent="0.25">
      <c r="A98" s="432">
        <v>10508</v>
      </c>
      <c r="B98" s="440" t="s">
        <v>280</v>
      </c>
      <c r="C98" s="440" t="s">
        <v>1741</v>
      </c>
      <c r="D98" s="440" t="s">
        <v>1741</v>
      </c>
      <c r="E98" s="432">
        <v>1030202</v>
      </c>
      <c r="F98" s="432">
        <v>1030202005</v>
      </c>
      <c r="G98" s="440" t="s">
        <v>2172</v>
      </c>
      <c r="H98" s="440" t="s">
        <v>2075</v>
      </c>
      <c r="I98" s="440" t="s">
        <v>2173</v>
      </c>
      <c r="J98" s="441">
        <v>2000</v>
      </c>
      <c r="K98" s="440" t="s">
        <v>2094</v>
      </c>
      <c r="L98" s="440" t="s">
        <v>1852</v>
      </c>
      <c r="M98" s="432" t="s">
        <v>1842</v>
      </c>
      <c r="N98" s="440" t="s">
        <v>184</v>
      </c>
      <c r="O98" s="440" t="s">
        <v>2092</v>
      </c>
      <c r="P98" s="440" t="s">
        <v>2084</v>
      </c>
    </row>
    <row r="99" spans="1:17" s="443" customFormat="1" ht="60.75" x14ac:dyDescent="0.25">
      <c r="A99" s="437">
        <v>10531</v>
      </c>
      <c r="B99" s="438" t="s">
        <v>279</v>
      </c>
      <c r="C99" s="438" t="s">
        <v>1741</v>
      </c>
      <c r="D99" s="438" t="s">
        <v>1741</v>
      </c>
      <c r="E99" s="437">
        <v>1030211</v>
      </c>
      <c r="F99" s="437"/>
      <c r="G99" s="438" t="s">
        <v>2174</v>
      </c>
      <c r="H99" s="438"/>
      <c r="I99" s="438"/>
      <c r="J99" s="439">
        <v>2700</v>
      </c>
      <c r="K99" s="438"/>
      <c r="L99" s="438"/>
      <c r="M99" s="437" t="s">
        <v>1842</v>
      </c>
      <c r="N99" s="438" t="s">
        <v>184</v>
      </c>
      <c r="O99" s="438" t="s">
        <v>2111</v>
      </c>
      <c r="P99" s="438" t="s">
        <v>2084</v>
      </c>
    </row>
    <row r="100" spans="1:17" s="443" customFormat="1" ht="81" x14ac:dyDescent="0.25">
      <c r="A100" s="432">
        <v>10531</v>
      </c>
      <c r="B100" s="440" t="s">
        <v>279</v>
      </c>
      <c r="C100" s="440" t="s">
        <v>1741</v>
      </c>
      <c r="D100" s="440" t="s">
        <v>1741</v>
      </c>
      <c r="E100" s="432">
        <v>1030211</v>
      </c>
      <c r="F100" s="432"/>
      <c r="G100" s="440" t="s">
        <v>2174</v>
      </c>
      <c r="H100" s="440" t="s">
        <v>2075</v>
      </c>
      <c r="I100" s="440" t="s">
        <v>2175</v>
      </c>
      <c r="J100" s="441">
        <v>2700</v>
      </c>
      <c r="K100" s="440" t="s">
        <v>2094</v>
      </c>
      <c r="L100" s="440" t="s">
        <v>1852</v>
      </c>
      <c r="M100" s="432" t="s">
        <v>1842</v>
      </c>
      <c r="N100" s="440" t="s">
        <v>184</v>
      </c>
      <c r="O100" s="440" t="s">
        <v>2111</v>
      </c>
      <c r="P100" s="440" t="s">
        <v>2084</v>
      </c>
    </row>
    <row r="101" spans="1:17" ht="60.75" x14ac:dyDescent="0.25">
      <c r="A101" s="437">
        <v>10531</v>
      </c>
      <c r="B101" s="438" t="s">
        <v>280</v>
      </c>
      <c r="C101" s="438" t="s">
        <v>1741</v>
      </c>
      <c r="D101" s="438" t="s">
        <v>1741</v>
      </c>
      <c r="E101" s="437">
        <v>1030211</v>
      </c>
      <c r="F101" s="437"/>
      <c r="G101" s="438" t="s">
        <v>2174</v>
      </c>
      <c r="H101" s="438"/>
      <c r="I101" s="437"/>
      <c r="J101" s="439">
        <v>1000</v>
      </c>
      <c r="K101" s="437"/>
      <c r="L101" s="437"/>
      <c r="M101" s="437" t="s">
        <v>1842</v>
      </c>
      <c r="N101" s="438" t="s">
        <v>1843</v>
      </c>
      <c r="O101" s="438" t="s">
        <v>2092</v>
      </c>
      <c r="P101" s="438" t="s">
        <v>2084</v>
      </c>
    </row>
    <row r="102" spans="1:17" ht="101.25" x14ac:dyDescent="0.25">
      <c r="A102" s="432">
        <v>10531</v>
      </c>
      <c r="B102" s="440" t="s">
        <v>280</v>
      </c>
      <c r="C102" s="440" t="s">
        <v>1741</v>
      </c>
      <c r="D102" s="440" t="s">
        <v>1741</v>
      </c>
      <c r="E102" s="432">
        <v>1030211</v>
      </c>
      <c r="F102" s="432"/>
      <c r="G102" s="440" t="s">
        <v>2174</v>
      </c>
      <c r="H102" s="440" t="s">
        <v>2075</v>
      </c>
      <c r="I102" s="440" t="s">
        <v>2176</v>
      </c>
      <c r="J102" s="441">
        <v>1000</v>
      </c>
      <c r="K102" s="440" t="s">
        <v>2094</v>
      </c>
      <c r="L102" s="440" t="s">
        <v>1852</v>
      </c>
      <c r="M102" s="432" t="s">
        <v>1842</v>
      </c>
      <c r="N102" s="440" t="s">
        <v>184</v>
      </c>
      <c r="O102" s="440" t="s">
        <v>2092</v>
      </c>
      <c r="P102" s="440" t="s">
        <v>2084</v>
      </c>
    </row>
    <row r="103" spans="1:17" ht="60.75" x14ac:dyDescent="0.25">
      <c r="A103" s="437">
        <v>10532</v>
      </c>
      <c r="B103" s="438" t="s">
        <v>280</v>
      </c>
      <c r="C103" s="438" t="s">
        <v>1746</v>
      </c>
      <c r="D103" s="438" t="s">
        <v>1743</v>
      </c>
      <c r="E103" s="437">
        <v>1030219</v>
      </c>
      <c r="F103" s="437"/>
      <c r="G103" s="438" t="s">
        <v>2177</v>
      </c>
      <c r="H103" s="438"/>
      <c r="I103" s="437"/>
      <c r="J103" s="439">
        <v>47020</v>
      </c>
      <c r="K103" s="437"/>
      <c r="L103" s="437"/>
      <c r="M103" s="437" t="s">
        <v>1842</v>
      </c>
      <c r="N103" s="438" t="s">
        <v>1843</v>
      </c>
      <c r="O103" s="438" t="s">
        <v>1844</v>
      </c>
      <c r="P103" s="438" t="s">
        <v>1845</v>
      </c>
    </row>
    <row r="104" spans="1:17" ht="60.75" x14ac:dyDescent="0.25">
      <c r="A104" s="432">
        <v>10532</v>
      </c>
      <c r="B104" s="440" t="s">
        <v>280</v>
      </c>
      <c r="C104" s="440" t="s">
        <v>1746</v>
      </c>
      <c r="D104" s="440" t="s">
        <v>1743</v>
      </c>
      <c r="E104" s="432">
        <v>1030219</v>
      </c>
      <c r="F104" s="432"/>
      <c r="G104" s="440" t="s">
        <v>2177</v>
      </c>
      <c r="H104" s="440" t="s">
        <v>2075</v>
      </c>
      <c r="I104" s="440" t="s">
        <v>2178</v>
      </c>
      <c r="J104" s="441">
        <v>47020</v>
      </c>
      <c r="K104" s="440" t="s">
        <v>1847</v>
      </c>
      <c r="L104" s="432" t="s">
        <v>2179</v>
      </c>
      <c r="M104" s="432" t="s">
        <v>1842</v>
      </c>
      <c r="N104" s="440" t="s">
        <v>184</v>
      </c>
      <c r="O104" s="440" t="s">
        <v>1925</v>
      </c>
      <c r="P104" s="440" t="s">
        <v>1845</v>
      </c>
    </row>
    <row r="105" spans="1:17" ht="60.75" x14ac:dyDescent="0.25">
      <c r="A105" s="437">
        <v>10589</v>
      </c>
      <c r="B105" s="438" t="s">
        <v>280</v>
      </c>
      <c r="C105" s="438" t="s">
        <v>1741</v>
      </c>
      <c r="D105" s="438" t="s">
        <v>1741</v>
      </c>
      <c r="E105" s="437">
        <v>1040102</v>
      </c>
      <c r="F105" s="437"/>
      <c r="G105" s="438" t="s">
        <v>108</v>
      </c>
      <c r="H105" s="438"/>
      <c r="I105" s="438"/>
      <c r="J105" s="439">
        <v>5000</v>
      </c>
      <c r="K105" s="438"/>
      <c r="L105" s="438"/>
      <c r="M105" s="437" t="s">
        <v>1842</v>
      </c>
      <c r="N105" s="438" t="s">
        <v>1843</v>
      </c>
      <c r="O105" s="438" t="s">
        <v>2083</v>
      </c>
      <c r="P105" s="438" t="s">
        <v>2084</v>
      </c>
    </row>
    <row r="106" spans="1:17" ht="81" x14ac:dyDescent="0.25">
      <c r="A106" s="432">
        <v>10589</v>
      </c>
      <c r="B106" s="440" t="s">
        <v>280</v>
      </c>
      <c r="C106" s="440" t="s">
        <v>1741</v>
      </c>
      <c r="D106" s="440" t="s">
        <v>1741</v>
      </c>
      <c r="E106" s="432">
        <v>1040102</v>
      </c>
      <c r="F106" s="432"/>
      <c r="G106" s="440" t="s">
        <v>108</v>
      </c>
      <c r="H106" s="440" t="s">
        <v>2075</v>
      </c>
      <c r="I106" s="432" t="s">
        <v>2180</v>
      </c>
      <c r="J106" s="441">
        <v>5000</v>
      </c>
      <c r="K106" s="432" t="s">
        <v>2181</v>
      </c>
      <c r="L106" s="432" t="s">
        <v>1852</v>
      </c>
      <c r="M106" s="432" t="s">
        <v>1842</v>
      </c>
      <c r="N106" s="440" t="s">
        <v>184</v>
      </c>
      <c r="O106" s="440" t="s">
        <v>2083</v>
      </c>
      <c r="P106" s="440" t="s">
        <v>2084</v>
      </c>
    </row>
    <row r="107" spans="1:17" s="443" customFormat="1" ht="81" x14ac:dyDescent="0.25">
      <c r="A107" s="437">
        <v>10597</v>
      </c>
      <c r="B107" s="438" t="s">
        <v>279</v>
      </c>
      <c r="C107" s="438" t="s">
        <v>1741</v>
      </c>
      <c r="D107" s="438" t="s">
        <v>1741</v>
      </c>
      <c r="E107" s="437">
        <v>1030102</v>
      </c>
      <c r="F107" s="437"/>
      <c r="G107" s="438" t="s">
        <v>2182</v>
      </c>
      <c r="H107" s="438"/>
      <c r="I107" s="438"/>
      <c r="J107" s="439">
        <v>727.56</v>
      </c>
      <c r="K107" s="438"/>
      <c r="L107" s="438"/>
      <c r="M107" s="437" t="s">
        <v>1842</v>
      </c>
      <c r="N107" s="438" t="s">
        <v>184</v>
      </c>
      <c r="O107" s="438" t="s">
        <v>2111</v>
      </c>
      <c r="P107" s="438" t="s">
        <v>2084</v>
      </c>
    </row>
    <row r="108" spans="1:17" s="443" customFormat="1" ht="101.25" x14ac:dyDescent="0.25">
      <c r="A108" s="432">
        <v>10597</v>
      </c>
      <c r="B108" s="440" t="s">
        <v>279</v>
      </c>
      <c r="C108" s="440" t="s">
        <v>1741</v>
      </c>
      <c r="D108" s="440" t="s">
        <v>1741</v>
      </c>
      <c r="E108" s="432">
        <v>1030102</v>
      </c>
      <c r="F108" s="432"/>
      <c r="G108" s="440" t="s">
        <v>2182</v>
      </c>
      <c r="H108" s="440" t="s">
        <v>2075</v>
      </c>
      <c r="I108" s="432" t="s">
        <v>2182</v>
      </c>
      <c r="J108" s="441">
        <v>727.56</v>
      </c>
      <c r="K108" s="432" t="s">
        <v>2094</v>
      </c>
      <c r="L108" s="432" t="s">
        <v>1852</v>
      </c>
      <c r="M108" s="432" t="s">
        <v>1842</v>
      </c>
      <c r="N108" s="440" t="s">
        <v>184</v>
      </c>
      <c r="O108" s="440" t="s">
        <v>2111</v>
      </c>
      <c r="P108" s="440" t="s">
        <v>2084</v>
      </c>
    </row>
    <row r="109" spans="1:17" ht="60.75" x14ac:dyDescent="0.25">
      <c r="A109" s="437">
        <v>10623</v>
      </c>
      <c r="B109" s="437" t="s">
        <v>280</v>
      </c>
      <c r="C109" s="437" t="s">
        <v>1741</v>
      </c>
      <c r="D109" s="437" t="s">
        <v>1741</v>
      </c>
      <c r="E109" s="437">
        <v>1030102</v>
      </c>
      <c r="F109" s="437"/>
      <c r="G109" s="437" t="s">
        <v>2183</v>
      </c>
      <c r="H109" s="437"/>
      <c r="I109" s="437"/>
      <c r="J109" s="439">
        <v>1000</v>
      </c>
      <c r="K109" s="437"/>
      <c r="L109" s="437"/>
      <c r="M109" s="437" t="s">
        <v>1842</v>
      </c>
      <c r="N109" s="438" t="s">
        <v>184</v>
      </c>
      <c r="O109" s="437" t="s">
        <v>2184</v>
      </c>
      <c r="P109" s="437" t="s">
        <v>1855</v>
      </c>
    </row>
    <row r="110" spans="1:17" ht="60.75" x14ac:dyDescent="0.25">
      <c r="A110" s="432">
        <v>10623</v>
      </c>
      <c r="B110" s="432" t="s">
        <v>280</v>
      </c>
      <c r="C110" s="432" t="s">
        <v>1741</v>
      </c>
      <c r="D110" s="432" t="s">
        <v>1741</v>
      </c>
      <c r="E110" s="432">
        <v>1030102</v>
      </c>
      <c r="F110" s="432"/>
      <c r="G110" s="432" t="s">
        <v>2183</v>
      </c>
      <c r="H110" s="432">
        <v>1</v>
      </c>
      <c r="I110" s="432" t="s">
        <v>2185</v>
      </c>
      <c r="J110" s="441">
        <v>1000</v>
      </c>
      <c r="K110" s="432" t="s">
        <v>2077</v>
      </c>
      <c r="L110" s="432" t="s">
        <v>1852</v>
      </c>
      <c r="M110" s="432" t="s">
        <v>1842</v>
      </c>
      <c r="N110" s="440" t="s">
        <v>184</v>
      </c>
      <c r="O110" s="432" t="s">
        <v>2184</v>
      </c>
      <c r="P110" s="432" t="s">
        <v>1855</v>
      </c>
    </row>
    <row r="111" spans="1:17" ht="60.75" x14ac:dyDescent="0.25">
      <c r="A111" s="437">
        <v>10624</v>
      </c>
      <c r="B111" s="437" t="s">
        <v>279</v>
      </c>
      <c r="C111" s="437" t="s">
        <v>1741</v>
      </c>
      <c r="D111" s="437" t="s">
        <v>1741</v>
      </c>
      <c r="E111" s="437">
        <v>1030202</v>
      </c>
      <c r="F111" s="437"/>
      <c r="G111" s="437" t="s">
        <v>2186</v>
      </c>
      <c r="H111" s="437"/>
      <c r="I111" s="437"/>
      <c r="J111" s="439">
        <v>8363.61</v>
      </c>
      <c r="K111" s="437"/>
      <c r="L111" s="437"/>
      <c r="M111" s="437" t="s">
        <v>1842</v>
      </c>
      <c r="N111" s="438" t="s">
        <v>184</v>
      </c>
      <c r="O111" s="438" t="s">
        <v>2111</v>
      </c>
      <c r="P111" s="437" t="s">
        <v>2084</v>
      </c>
      <c r="Q111" s="443"/>
    </row>
    <row r="112" spans="1:17" ht="60.75" x14ac:dyDescent="0.25">
      <c r="A112" s="432">
        <v>10624</v>
      </c>
      <c r="B112" s="432" t="s">
        <v>279</v>
      </c>
      <c r="C112" s="432" t="s">
        <v>1741</v>
      </c>
      <c r="D112" s="432" t="s">
        <v>1741</v>
      </c>
      <c r="E112" s="432">
        <v>1030202</v>
      </c>
      <c r="F112" s="432"/>
      <c r="G112" s="432" t="s">
        <v>2186</v>
      </c>
      <c r="H112" s="432">
        <v>1</v>
      </c>
      <c r="I112" s="432" t="s">
        <v>2187</v>
      </c>
      <c r="J112" s="441">
        <v>8363.61</v>
      </c>
      <c r="K112" s="432" t="s">
        <v>2094</v>
      </c>
      <c r="L112" s="432" t="s">
        <v>2109</v>
      </c>
      <c r="M112" s="432" t="s">
        <v>1842</v>
      </c>
      <c r="N112" s="440" t="s">
        <v>184</v>
      </c>
      <c r="O112" s="440" t="s">
        <v>2111</v>
      </c>
      <c r="P112" s="432" t="s">
        <v>2084</v>
      </c>
      <c r="Q112" s="443"/>
    </row>
    <row r="113" spans="1:17" ht="60.75" x14ac:dyDescent="0.25">
      <c r="A113" s="437">
        <v>10634</v>
      </c>
      <c r="B113" s="437" t="s">
        <v>280</v>
      </c>
      <c r="C113" s="437" t="s">
        <v>1746</v>
      </c>
      <c r="D113" s="437" t="s">
        <v>1743</v>
      </c>
      <c r="E113" s="437">
        <v>1030102</v>
      </c>
      <c r="F113" s="437"/>
      <c r="G113" s="437" t="s">
        <v>2188</v>
      </c>
      <c r="H113" s="437"/>
      <c r="I113" s="437"/>
      <c r="J113" s="439">
        <v>4500</v>
      </c>
      <c r="K113" s="437"/>
      <c r="L113" s="437"/>
      <c r="M113" s="437" t="s">
        <v>1842</v>
      </c>
      <c r="N113" s="438" t="s">
        <v>1843</v>
      </c>
      <c r="O113" s="438" t="s">
        <v>1844</v>
      </c>
      <c r="P113" s="437" t="s">
        <v>1845</v>
      </c>
    </row>
    <row r="114" spans="1:17" ht="60.75" x14ac:dyDescent="0.25">
      <c r="A114" s="432">
        <v>10634</v>
      </c>
      <c r="B114" s="432" t="s">
        <v>280</v>
      </c>
      <c r="C114" s="432" t="s">
        <v>1746</v>
      </c>
      <c r="D114" s="432" t="s">
        <v>1743</v>
      </c>
      <c r="E114" s="432">
        <v>1030102</v>
      </c>
      <c r="F114" s="432"/>
      <c r="G114" s="432" t="s">
        <v>2188</v>
      </c>
      <c r="H114" s="432">
        <v>1</v>
      </c>
      <c r="I114" s="432" t="s">
        <v>2189</v>
      </c>
      <c r="J114" s="441">
        <v>4500</v>
      </c>
      <c r="K114" s="432" t="s">
        <v>2150</v>
      </c>
      <c r="L114" s="432" t="s">
        <v>1852</v>
      </c>
      <c r="M114" s="432" t="s">
        <v>1842</v>
      </c>
      <c r="N114" s="440" t="s">
        <v>184</v>
      </c>
      <c r="O114" s="440" t="s">
        <v>1925</v>
      </c>
      <c r="P114" s="432" t="s">
        <v>1845</v>
      </c>
    </row>
    <row r="115" spans="1:17" ht="81" x14ac:dyDescent="0.25">
      <c r="A115" s="437">
        <v>10639</v>
      </c>
      <c r="B115" s="437" t="s">
        <v>280</v>
      </c>
      <c r="C115" s="437" t="s">
        <v>1741</v>
      </c>
      <c r="D115" s="437" t="s">
        <v>1741</v>
      </c>
      <c r="E115" s="437">
        <v>1040102</v>
      </c>
      <c r="F115" s="437"/>
      <c r="G115" s="437" t="s">
        <v>2190</v>
      </c>
      <c r="H115" s="437"/>
      <c r="I115" s="437"/>
      <c r="J115" s="439">
        <v>12000</v>
      </c>
      <c r="K115" s="437"/>
      <c r="L115" s="437"/>
      <c r="M115" s="437" t="s">
        <v>1842</v>
      </c>
      <c r="N115" s="438" t="s">
        <v>1843</v>
      </c>
      <c r="O115" s="438" t="s">
        <v>2092</v>
      </c>
      <c r="P115" s="437" t="s">
        <v>2084</v>
      </c>
    </row>
    <row r="116" spans="1:17" ht="81" x14ac:dyDescent="0.25">
      <c r="A116" s="432">
        <v>10639</v>
      </c>
      <c r="B116" s="432" t="s">
        <v>280</v>
      </c>
      <c r="C116" s="432" t="s">
        <v>1741</v>
      </c>
      <c r="D116" s="432" t="s">
        <v>1741</v>
      </c>
      <c r="E116" s="432">
        <v>1040102</v>
      </c>
      <c r="F116" s="432"/>
      <c r="G116" s="432" t="s">
        <v>2190</v>
      </c>
      <c r="H116" s="432">
        <v>1</v>
      </c>
      <c r="I116" s="432" t="s">
        <v>2191</v>
      </c>
      <c r="J116" s="441">
        <v>12000</v>
      </c>
      <c r="K116" s="432" t="s">
        <v>2118</v>
      </c>
      <c r="L116" s="432" t="s">
        <v>1852</v>
      </c>
      <c r="M116" s="432" t="s">
        <v>1842</v>
      </c>
      <c r="N116" s="440" t="s">
        <v>184</v>
      </c>
      <c r="O116" s="440" t="s">
        <v>2092</v>
      </c>
      <c r="P116" s="432" t="s">
        <v>2084</v>
      </c>
    </row>
    <row r="117" spans="1:17" s="443" customFormat="1" ht="81" x14ac:dyDescent="0.25">
      <c r="A117" s="437">
        <v>10642</v>
      </c>
      <c r="B117" s="437" t="s">
        <v>280</v>
      </c>
      <c r="C117" s="437" t="s">
        <v>1741</v>
      </c>
      <c r="D117" s="437" t="s">
        <v>1741</v>
      </c>
      <c r="E117" s="437">
        <v>1030299</v>
      </c>
      <c r="F117" s="437"/>
      <c r="G117" s="437" t="s">
        <v>2192</v>
      </c>
      <c r="H117" s="437"/>
      <c r="I117" s="437"/>
      <c r="J117" s="439">
        <v>5000</v>
      </c>
      <c r="K117" s="437"/>
      <c r="L117" s="437"/>
      <c r="M117" s="437" t="s">
        <v>1842</v>
      </c>
      <c r="N117" s="438" t="s">
        <v>1843</v>
      </c>
      <c r="O117" s="438" t="s">
        <v>2092</v>
      </c>
      <c r="P117" s="437" t="s">
        <v>2084</v>
      </c>
      <c r="Q117" s="423"/>
    </row>
    <row r="118" spans="1:17" s="443" customFormat="1" ht="81" x14ac:dyDescent="0.25">
      <c r="A118" s="432">
        <v>10642</v>
      </c>
      <c r="B118" s="432" t="s">
        <v>280</v>
      </c>
      <c r="C118" s="432" t="s">
        <v>1741</v>
      </c>
      <c r="D118" s="432" t="s">
        <v>1741</v>
      </c>
      <c r="E118" s="432">
        <v>1030299</v>
      </c>
      <c r="F118" s="432"/>
      <c r="G118" s="432" t="s">
        <v>2192</v>
      </c>
      <c r="H118" s="432">
        <v>1</v>
      </c>
      <c r="I118" s="432" t="s">
        <v>2193</v>
      </c>
      <c r="J118" s="441">
        <v>5000</v>
      </c>
      <c r="K118" s="432" t="s">
        <v>2118</v>
      </c>
      <c r="L118" s="432" t="s">
        <v>1852</v>
      </c>
      <c r="M118" s="432" t="s">
        <v>1842</v>
      </c>
      <c r="N118" s="440" t="s">
        <v>184</v>
      </c>
      <c r="O118" s="440" t="s">
        <v>2092</v>
      </c>
      <c r="P118" s="432" t="s">
        <v>2084</v>
      </c>
      <c r="Q118" s="423"/>
    </row>
    <row r="119" spans="1:17" ht="81" x14ac:dyDescent="0.25">
      <c r="A119" s="437">
        <v>10654</v>
      </c>
      <c r="B119" s="437" t="s">
        <v>279</v>
      </c>
      <c r="C119" s="437" t="s">
        <v>1741</v>
      </c>
      <c r="D119" s="437" t="s">
        <v>1741</v>
      </c>
      <c r="E119" s="437">
        <v>1030299</v>
      </c>
      <c r="F119" s="437"/>
      <c r="G119" s="437" t="s">
        <v>993</v>
      </c>
      <c r="H119" s="437"/>
      <c r="I119" s="437"/>
      <c r="J119" s="439">
        <v>15307.53</v>
      </c>
      <c r="K119" s="437"/>
      <c r="L119" s="437"/>
      <c r="M119" s="437" t="s">
        <v>1842</v>
      </c>
      <c r="N119" s="438" t="s">
        <v>184</v>
      </c>
      <c r="O119" s="438" t="s">
        <v>2111</v>
      </c>
      <c r="P119" s="437" t="s">
        <v>2084</v>
      </c>
      <c r="Q119" s="443"/>
    </row>
    <row r="120" spans="1:17" ht="81" x14ac:dyDescent="0.25">
      <c r="A120" s="432">
        <v>10654</v>
      </c>
      <c r="B120" s="432" t="s">
        <v>279</v>
      </c>
      <c r="C120" s="432" t="s">
        <v>1741</v>
      </c>
      <c r="D120" s="432" t="s">
        <v>1741</v>
      </c>
      <c r="E120" s="432">
        <v>1030299</v>
      </c>
      <c r="F120" s="432"/>
      <c r="G120" s="432" t="s">
        <v>993</v>
      </c>
      <c r="H120" s="432">
        <v>1</v>
      </c>
      <c r="I120" s="432" t="s">
        <v>2194</v>
      </c>
      <c r="J120" s="441">
        <v>15307.53</v>
      </c>
      <c r="K120" s="432" t="s">
        <v>2094</v>
      </c>
      <c r="L120" s="432" t="s">
        <v>1852</v>
      </c>
      <c r="M120" s="432" t="s">
        <v>1842</v>
      </c>
      <c r="N120" s="440" t="s">
        <v>184</v>
      </c>
      <c r="O120" s="440" t="s">
        <v>2111</v>
      </c>
      <c r="P120" s="432" t="s">
        <v>2084</v>
      </c>
      <c r="Q120" s="443"/>
    </row>
    <row r="121" spans="1:17" ht="81" x14ac:dyDescent="0.25">
      <c r="A121" s="437">
        <v>10654</v>
      </c>
      <c r="B121" s="437" t="s">
        <v>280</v>
      </c>
      <c r="C121" s="437" t="s">
        <v>1741</v>
      </c>
      <c r="D121" s="437" t="s">
        <v>1741</v>
      </c>
      <c r="E121" s="437">
        <v>1030299</v>
      </c>
      <c r="F121" s="437"/>
      <c r="G121" s="437" t="s">
        <v>993</v>
      </c>
      <c r="H121" s="437"/>
      <c r="I121" s="437"/>
      <c r="J121" s="439">
        <v>24000</v>
      </c>
      <c r="K121" s="437"/>
      <c r="L121" s="437"/>
      <c r="M121" s="437" t="s">
        <v>1842</v>
      </c>
      <c r="N121" s="438" t="s">
        <v>1843</v>
      </c>
      <c r="O121" s="438" t="s">
        <v>1844</v>
      </c>
      <c r="P121" s="437" t="s">
        <v>1845</v>
      </c>
    </row>
    <row r="122" spans="1:17" ht="81" x14ac:dyDescent="0.25">
      <c r="A122" s="432">
        <v>10654</v>
      </c>
      <c r="B122" s="432" t="s">
        <v>280</v>
      </c>
      <c r="C122" s="432" t="s">
        <v>1741</v>
      </c>
      <c r="D122" s="432" t="s">
        <v>1741</v>
      </c>
      <c r="E122" s="432">
        <v>1030299</v>
      </c>
      <c r="F122" s="432"/>
      <c r="G122" s="432" t="s">
        <v>993</v>
      </c>
      <c r="H122" s="432">
        <v>1</v>
      </c>
      <c r="I122" s="432" t="s">
        <v>2195</v>
      </c>
      <c r="J122" s="441">
        <v>20000</v>
      </c>
      <c r="K122" s="440" t="s">
        <v>2094</v>
      </c>
      <c r="L122" s="432" t="s">
        <v>2196</v>
      </c>
      <c r="M122" s="432" t="s">
        <v>1842</v>
      </c>
      <c r="N122" s="440" t="s">
        <v>184</v>
      </c>
      <c r="O122" s="440" t="s">
        <v>1844</v>
      </c>
      <c r="P122" s="432" t="s">
        <v>1845</v>
      </c>
    </row>
    <row r="123" spans="1:17" ht="81" x14ac:dyDescent="0.25">
      <c r="A123" s="432">
        <v>10654</v>
      </c>
      <c r="B123" s="432" t="s">
        <v>280</v>
      </c>
      <c r="C123" s="432" t="s">
        <v>1741</v>
      </c>
      <c r="D123" s="432" t="s">
        <v>1741</v>
      </c>
      <c r="E123" s="432">
        <v>1030299</v>
      </c>
      <c r="F123" s="432"/>
      <c r="G123" s="432" t="s">
        <v>993</v>
      </c>
      <c r="H123" s="432">
        <v>2</v>
      </c>
      <c r="I123" s="432" t="s">
        <v>2197</v>
      </c>
      <c r="J123" s="441">
        <v>4000</v>
      </c>
      <c r="K123" s="440" t="s">
        <v>2094</v>
      </c>
      <c r="L123" s="432" t="s">
        <v>2196</v>
      </c>
      <c r="M123" s="432" t="s">
        <v>1842</v>
      </c>
      <c r="N123" s="440" t="s">
        <v>184</v>
      </c>
      <c r="O123" s="440" t="s">
        <v>1844</v>
      </c>
      <c r="P123" s="432" t="s">
        <v>1845</v>
      </c>
    </row>
    <row r="124" spans="1:17" ht="60.75" x14ac:dyDescent="0.25">
      <c r="A124" s="437">
        <v>10655</v>
      </c>
      <c r="B124" s="437" t="s">
        <v>280</v>
      </c>
      <c r="C124" s="437" t="s">
        <v>1741</v>
      </c>
      <c r="D124" s="437" t="s">
        <v>1741</v>
      </c>
      <c r="E124" s="437">
        <v>1030299</v>
      </c>
      <c r="F124" s="437"/>
      <c r="G124" s="437" t="s">
        <v>995</v>
      </c>
      <c r="H124" s="437"/>
      <c r="I124" s="437"/>
      <c r="J124" s="439">
        <v>15000</v>
      </c>
      <c r="K124" s="437"/>
      <c r="L124" s="437"/>
      <c r="M124" s="437" t="s">
        <v>1842</v>
      </c>
      <c r="N124" s="438" t="s">
        <v>1843</v>
      </c>
      <c r="O124" s="438" t="s">
        <v>2092</v>
      </c>
      <c r="P124" s="437" t="s">
        <v>2084</v>
      </c>
    </row>
    <row r="125" spans="1:17" ht="60.75" x14ac:dyDescent="0.25">
      <c r="A125" s="432">
        <v>10655</v>
      </c>
      <c r="B125" s="432" t="s">
        <v>280</v>
      </c>
      <c r="C125" s="432" t="s">
        <v>1741</v>
      </c>
      <c r="D125" s="432" t="s">
        <v>1741</v>
      </c>
      <c r="E125" s="432">
        <v>1030299</v>
      </c>
      <c r="F125" s="432"/>
      <c r="G125" s="432" t="s">
        <v>995</v>
      </c>
      <c r="H125" s="432">
        <v>1</v>
      </c>
      <c r="I125" s="432" t="s">
        <v>2198</v>
      </c>
      <c r="J125" s="441">
        <v>5000</v>
      </c>
      <c r="K125" s="440" t="s">
        <v>2094</v>
      </c>
      <c r="L125" s="432" t="s">
        <v>2126</v>
      </c>
      <c r="M125" s="432" t="s">
        <v>1842</v>
      </c>
      <c r="N125" s="440" t="s">
        <v>184</v>
      </c>
      <c r="O125" s="440" t="s">
        <v>2092</v>
      </c>
      <c r="P125" s="432" t="s">
        <v>2084</v>
      </c>
    </row>
    <row r="126" spans="1:17" ht="60.75" x14ac:dyDescent="0.25">
      <c r="A126" s="432">
        <v>10655</v>
      </c>
      <c r="B126" s="432" t="s">
        <v>280</v>
      </c>
      <c r="C126" s="432" t="s">
        <v>1741</v>
      </c>
      <c r="D126" s="432" t="s">
        <v>1741</v>
      </c>
      <c r="E126" s="432">
        <v>1030299</v>
      </c>
      <c r="F126" s="432"/>
      <c r="G126" s="432" t="s">
        <v>995</v>
      </c>
      <c r="H126" s="432">
        <v>2</v>
      </c>
      <c r="I126" s="432" t="s">
        <v>2199</v>
      </c>
      <c r="J126" s="441">
        <v>10000</v>
      </c>
      <c r="K126" s="440" t="s">
        <v>2094</v>
      </c>
      <c r="L126" s="432" t="s">
        <v>2126</v>
      </c>
      <c r="M126" s="432" t="s">
        <v>1842</v>
      </c>
      <c r="N126" s="440" t="s">
        <v>184</v>
      </c>
      <c r="O126" s="440" t="s">
        <v>2092</v>
      </c>
      <c r="P126" s="432" t="s">
        <v>2084</v>
      </c>
    </row>
    <row r="127" spans="1:17" ht="101.25" x14ac:dyDescent="0.25">
      <c r="A127" s="437">
        <v>10676</v>
      </c>
      <c r="B127" s="437" t="s">
        <v>280</v>
      </c>
      <c r="C127" s="437" t="s">
        <v>1741</v>
      </c>
      <c r="D127" s="437" t="s">
        <v>1741</v>
      </c>
      <c r="E127" s="437">
        <v>1040102</v>
      </c>
      <c r="F127" s="437"/>
      <c r="G127" s="437" t="s">
        <v>956</v>
      </c>
      <c r="H127" s="437"/>
      <c r="I127" s="437"/>
      <c r="J127" s="439">
        <v>10000</v>
      </c>
      <c r="K127" s="437"/>
      <c r="L127" s="437"/>
      <c r="M127" s="437" t="s">
        <v>1842</v>
      </c>
      <c r="N127" s="438" t="s">
        <v>1843</v>
      </c>
      <c r="O127" s="438" t="s">
        <v>2123</v>
      </c>
      <c r="P127" s="437" t="s">
        <v>2084</v>
      </c>
    </row>
    <row r="128" spans="1:17" ht="101.25" x14ac:dyDescent="0.25">
      <c r="A128" s="432">
        <v>10676</v>
      </c>
      <c r="B128" s="432" t="s">
        <v>280</v>
      </c>
      <c r="C128" s="432" t="s">
        <v>1741</v>
      </c>
      <c r="D128" s="432" t="s">
        <v>1741</v>
      </c>
      <c r="E128" s="432">
        <v>1040102</v>
      </c>
      <c r="F128" s="432"/>
      <c r="G128" s="432" t="s">
        <v>956</v>
      </c>
      <c r="H128" s="432">
        <v>1</v>
      </c>
      <c r="I128" s="432" t="s">
        <v>2200</v>
      </c>
      <c r="J128" s="441">
        <v>10000</v>
      </c>
      <c r="K128" s="432" t="s">
        <v>2124</v>
      </c>
      <c r="L128" s="432" t="s">
        <v>1852</v>
      </c>
      <c r="M128" s="432" t="s">
        <v>1842</v>
      </c>
      <c r="N128" s="440" t="s">
        <v>184</v>
      </c>
      <c r="O128" s="440" t="s">
        <v>2123</v>
      </c>
      <c r="P128" s="432" t="s">
        <v>2084</v>
      </c>
    </row>
    <row r="129" spans="1:17" ht="60.75" x14ac:dyDescent="0.25">
      <c r="A129" s="437">
        <v>10687</v>
      </c>
      <c r="B129" s="437" t="s">
        <v>279</v>
      </c>
      <c r="C129" s="437" t="s">
        <v>1741</v>
      </c>
      <c r="D129" s="437" t="s">
        <v>1741</v>
      </c>
      <c r="E129" s="437">
        <v>1030202</v>
      </c>
      <c r="F129" s="437"/>
      <c r="G129" s="437" t="s">
        <v>2201</v>
      </c>
      <c r="H129" s="437"/>
      <c r="I129" s="437"/>
      <c r="J129" s="439">
        <v>3000</v>
      </c>
      <c r="K129" s="437"/>
      <c r="L129" s="437"/>
      <c r="M129" s="437" t="s">
        <v>1842</v>
      </c>
      <c r="N129" s="438" t="s">
        <v>184</v>
      </c>
      <c r="O129" s="438" t="s">
        <v>2111</v>
      </c>
      <c r="P129" s="437" t="s">
        <v>2084</v>
      </c>
      <c r="Q129" s="443"/>
    </row>
    <row r="130" spans="1:17" ht="81" x14ac:dyDescent="0.25">
      <c r="A130" s="432">
        <v>10687</v>
      </c>
      <c r="B130" s="432" t="s">
        <v>279</v>
      </c>
      <c r="C130" s="432" t="s">
        <v>1741</v>
      </c>
      <c r="D130" s="432" t="s">
        <v>1741</v>
      </c>
      <c r="E130" s="432">
        <v>1030202</v>
      </c>
      <c r="F130" s="432"/>
      <c r="G130" s="432" t="s">
        <v>2201</v>
      </c>
      <c r="H130" s="432">
        <v>1</v>
      </c>
      <c r="I130" s="432" t="s">
        <v>2202</v>
      </c>
      <c r="J130" s="441">
        <v>3000</v>
      </c>
      <c r="K130" s="432" t="s">
        <v>2094</v>
      </c>
      <c r="L130" s="432" t="s">
        <v>1852</v>
      </c>
      <c r="M130" s="432" t="s">
        <v>1842</v>
      </c>
      <c r="N130" s="440" t="s">
        <v>184</v>
      </c>
      <c r="O130" s="440" t="s">
        <v>2111</v>
      </c>
      <c r="P130" s="432" t="s">
        <v>2084</v>
      </c>
      <c r="Q130" s="443"/>
    </row>
    <row r="131" spans="1:17" ht="60.75" x14ac:dyDescent="0.25">
      <c r="A131" s="437">
        <v>10687</v>
      </c>
      <c r="B131" s="437" t="s">
        <v>280</v>
      </c>
      <c r="C131" s="437" t="s">
        <v>1741</v>
      </c>
      <c r="D131" s="437" t="s">
        <v>1741</v>
      </c>
      <c r="E131" s="437">
        <v>1030202</v>
      </c>
      <c r="F131" s="437"/>
      <c r="G131" s="437" t="s">
        <v>2201</v>
      </c>
      <c r="H131" s="437"/>
      <c r="I131" s="437"/>
      <c r="J131" s="439">
        <v>1000</v>
      </c>
      <c r="K131" s="437"/>
      <c r="L131" s="437"/>
      <c r="M131" s="437" t="s">
        <v>1842</v>
      </c>
      <c r="N131" s="438" t="s">
        <v>1843</v>
      </c>
      <c r="O131" s="438" t="s">
        <v>2092</v>
      </c>
      <c r="P131" s="437" t="s">
        <v>2084</v>
      </c>
    </row>
    <row r="132" spans="1:17" ht="81" x14ac:dyDescent="0.25">
      <c r="A132" s="432">
        <v>10687</v>
      </c>
      <c r="B132" s="432" t="s">
        <v>280</v>
      </c>
      <c r="C132" s="432" t="s">
        <v>1741</v>
      </c>
      <c r="D132" s="432" t="s">
        <v>1741</v>
      </c>
      <c r="E132" s="432">
        <v>1030202</v>
      </c>
      <c r="F132" s="432"/>
      <c r="G132" s="432" t="s">
        <v>2201</v>
      </c>
      <c r="H132" s="432">
        <v>1</v>
      </c>
      <c r="I132" s="432" t="s">
        <v>2202</v>
      </c>
      <c r="J132" s="441">
        <v>1000</v>
      </c>
      <c r="K132" s="440" t="s">
        <v>2094</v>
      </c>
      <c r="L132" s="432" t="s">
        <v>2203</v>
      </c>
      <c r="M132" s="432" t="s">
        <v>1842</v>
      </c>
      <c r="N132" s="440" t="s">
        <v>184</v>
      </c>
      <c r="O132" s="440" t="s">
        <v>2092</v>
      </c>
      <c r="P132" s="432" t="s">
        <v>2084</v>
      </c>
    </row>
    <row r="133" spans="1:17" ht="60.75" x14ac:dyDescent="0.25">
      <c r="A133" s="437">
        <v>10688</v>
      </c>
      <c r="B133" s="437" t="s">
        <v>280</v>
      </c>
      <c r="C133" s="437" t="s">
        <v>1741</v>
      </c>
      <c r="D133" s="437" t="s">
        <v>1741</v>
      </c>
      <c r="E133" s="437">
        <v>1030202</v>
      </c>
      <c r="F133" s="437"/>
      <c r="G133" s="437" t="s">
        <v>2204</v>
      </c>
      <c r="H133" s="437"/>
      <c r="I133" s="437"/>
      <c r="J133" s="439">
        <v>1500</v>
      </c>
      <c r="K133" s="437"/>
      <c r="L133" s="437"/>
      <c r="M133" s="437" t="s">
        <v>1842</v>
      </c>
      <c r="N133" s="438" t="s">
        <v>1843</v>
      </c>
      <c r="O133" s="438" t="s">
        <v>2092</v>
      </c>
      <c r="P133" s="437" t="s">
        <v>2084</v>
      </c>
    </row>
    <row r="134" spans="1:17" ht="60.75" x14ac:dyDescent="0.25">
      <c r="A134" s="432">
        <v>10688</v>
      </c>
      <c r="B134" s="432" t="s">
        <v>280</v>
      </c>
      <c r="C134" s="432" t="s">
        <v>1741</v>
      </c>
      <c r="D134" s="432" t="s">
        <v>1741</v>
      </c>
      <c r="E134" s="432">
        <v>1030202</v>
      </c>
      <c r="F134" s="432"/>
      <c r="G134" s="432" t="s">
        <v>2204</v>
      </c>
      <c r="H134" s="432">
        <v>1</v>
      </c>
      <c r="I134" s="432" t="s">
        <v>2205</v>
      </c>
      <c r="J134" s="441">
        <v>1500</v>
      </c>
      <c r="K134" s="440" t="s">
        <v>2094</v>
      </c>
      <c r="L134" s="432" t="s">
        <v>1852</v>
      </c>
      <c r="M134" s="432" t="s">
        <v>1842</v>
      </c>
      <c r="N134" s="440" t="s">
        <v>184</v>
      </c>
      <c r="O134" s="440" t="s">
        <v>2092</v>
      </c>
      <c r="P134" s="432" t="s">
        <v>2084</v>
      </c>
    </row>
    <row r="135" spans="1:17" ht="60.75" x14ac:dyDescent="0.25">
      <c r="A135" s="437">
        <v>10690</v>
      </c>
      <c r="B135" s="437" t="s">
        <v>280</v>
      </c>
      <c r="C135" s="437" t="s">
        <v>1741</v>
      </c>
      <c r="D135" s="437" t="s">
        <v>1741</v>
      </c>
      <c r="E135" s="437">
        <v>1040401</v>
      </c>
      <c r="F135" s="437"/>
      <c r="G135" s="437" t="s">
        <v>2206</v>
      </c>
      <c r="H135" s="437"/>
      <c r="I135" s="437"/>
      <c r="J135" s="439">
        <v>5000</v>
      </c>
      <c r="K135" s="437"/>
      <c r="L135" s="437"/>
      <c r="M135" s="437" t="s">
        <v>1842</v>
      </c>
      <c r="N135" s="438" t="s">
        <v>1843</v>
      </c>
      <c r="O135" s="438" t="s">
        <v>2092</v>
      </c>
      <c r="P135" s="437" t="s">
        <v>2084</v>
      </c>
    </row>
    <row r="136" spans="1:17" ht="60.75" x14ac:dyDescent="0.25">
      <c r="A136" s="432">
        <v>10690</v>
      </c>
      <c r="B136" s="432" t="s">
        <v>280</v>
      </c>
      <c r="C136" s="432" t="s">
        <v>1741</v>
      </c>
      <c r="D136" s="432" t="s">
        <v>1741</v>
      </c>
      <c r="E136" s="432">
        <v>1040401</v>
      </c>
      <c r="F136" s="432"/>
      <c r="G136" s="432" t="s">
        <v>2206</v>
      </c>
      <c r="H136" s="432">
        <v>1</v>
      </c>
      <c r="I136" s="432" t="s">
        <v>2207</v>
      </c>
      <c r="J136" s="441">
        <v>5000</v>
      </c>
      <c r="K136" s="440" t="s">
        <v>2094</v>
      </c>
      <c r="L136" s="432" t="s">
        <v>2126</v>
      </c>
      <c r="M136" s="432" t="s">
        <v>1842</v>
      </c>
      <c r="N136" s="440" t="s">
        <v>184</v>
      </c>
      <c r="O136" s="440" t="s">
        <v>2092</v>
      </c>
      <c r="P136" s="432" t="s">
        <v>2084</v>
      </c>
    </row>
    <row r="137" spans="1:17" ht="60.75" x14ac:dyDescent="0.25">
      <c r="A137" s="437">
        <v>20058</v>
      </c>
      <c r="B137" s="437" t="s">
        <v>280</v>
      </c>
      <c r="C137" s="437" t="s">
        <v>1746</v>
      </c>
      <c r="D137" s="437" t="s">
        <v>1743</v>
      </c>
      <c r="E137" s="437">
        <v>2020107</v>
      </c>
      <c r="F137" s="437"/>
      <c r="G137" s="437" t="s">
        <v>2208</v>
      </c>
      <c r="H137" s="437"/>
      <c r="I137" s="437"/>
      <c r="J137" s="439">
        <v>75000</v>
      </c>
      <c r="K137" s="437"/>
      <c r="L137" s="437"/>
      <c r="M137" s="437" t="s">
        <v>1842</v>
      </c>
      <c r="N137" s="438" t="s">
        <v>1843</v>
      </c>
      <c r="O137" s="438" t="s">
        <v>1844</v>
      </c>
      <c r="P137" s="437" t="s">
        <v>1845</v>
      </c>
    </row>
    <row r="138" spans="1:17" ht="60.75" x14ac:dyDescent="0.25">
      <c r="A138" s="432">
        <v>20058</v>
      </c>
      <c r="B138" s="432" t="s">
        <v>280</v>
      </c>
      <c r="C138" s="432" t="s">
        <v>1746</v>
      </c>
      <c r="D138" s="432" t="s">
        <v>1743</v>
      </c>
      <c r="E138" s="432">
        <v>2020107</v>
      </c>
      <c r="F138" s="432"/>
      <c r="G138" s="432" t="s">
        <v>2208</v>
      </c>
      <c r="H138" s="432">
        <v>1</v>
      </c>
      <c r="I138" s="432" t="s">
        <v>2209</v>
      </c>
      <c r="J138" s="441">
        <v>75000</v>
      </c>
      <c r="K138" s="432" t="s">
        <v>1847</v>
      </c>
      <c r="L138" s="432" t="s">
        <v>2210</v>
      </c>
      <c r="M138" s="432" t="s">
        <v>1842</v>
      </c>
      <c r="N138" s="440" t="s">
        <v>184</v>
      </c>
      <c r="O138" s="432" t="s">
        <v>1925</v>
      </c>
      <c r="P138" s="432" t="s">
        <v>1845</v>
      </c>
    </row>
    <row r="139" spans="1:17" ht="121.5" x14ac:dyDescent="0.25">
      <c r="A139" s="437">
        <v>10071</v>
      </c>
      <c r="B139" s="438" t="s">
        <v>280</v>
      </c>
      <c r="C139" s="438" t="s">
        <v>1741</v>
      </c>
      <c r="D139" s="438" t="s">
        <v>1750</v>
      </c>
      <c r="E139" s="437">
        <v>1040102</v>
      </c>
      <c r="F139" s="437">
        <v>1040102017</v>
      </c>
      <c r="G139" s="438" t="s">
        <v>2211</v>
      </c>
      <c r="H139" s="438"/>
      <c r="I139" s="438"/>
      <c r="J139" s="439">
        <v>4000</v>
      </c>
      <c r="K139" s="438"/>
      <c r="L139" s="438"/>
      <c r="M139" s="437" t="s">
        <v>1862</v>
      </c>
      <c r="N139" s="438" t="s">
        <v>184</v>
      </c>
      <c r="O139" s="438" t="s">
        <v>2078</v>
      </c>
      <c r="P139" s="438" t="s">
        <v>1855</v>
      </c>
    </row>
    <row r="140" spans="1:17" ht="121.5" x14ac:dyDescent="0.25">
      <c r="A140" s="432">
        <v>10071</v>
      </c>
      <c r="B140" s="440" t="s">
        <v>280</v>
      </c>
      <c r="C140" s="440" t="s">
        <v>1741</v>
      </c>
      <c r="D140" s="440" t="s">
        <v>1750</v>
      </c>
      <c r="E140" s="432">
        <v>1040102</v>
      </c>
      <c r="F140" s="432">
        <v>1040102017</v>
      </c>
      <c r="G140" s="440" t="s">
        <v>2211</v>
      </c>
      <c r="H140" s="440" t="s">
        <v>2075</v>
      </c>
      <c r="I140" s="432" t="s">
        <v>2212</v>
      </c>
      <c r="J140" s="441">
        <v>4000</v>
      </c>
      <c r="K140" s="432" t="s">
        <v>2213</v>
      </c>
      <c r="L140" s="432" t="s">
        <v>1852</v>
      </c>
      <c r="M140" s="432" t="s">
        <v>1862</v>
      </c>
      <c r="N140" s="440" t="s">
        <v>184</v>
      </c>
      <c r="O140" s="440" t="s">
        <v>2078</v>
      </c>
      <c r="P140" s="440" t="s">
        <v>1855</v>
      </c>
    </row>
    <row r="141" spans="1:17" ht="121.5" x14ac:dyDescent="0.25">
      <c r="A141" s="437">
        <v>10143</v>
      </c>
      <c r="B141" s="438" t="s">
        <v>280</v>
      </c>
      <c r="C141" s="438" t="s">
        <v>1741</v>
      </c>
      <c r="D141" s="438" t="s">
        <v>1741</v>
      </c>
      <c r="E141" s="437">
        <v>1030201</v>
      </c>
      <c r="F141" s="437">
        <v>1030201001</v>
      </c>
      <c r="G141" s="438" t="s">
        <v>94</v>
      </c>
      <c r="H141" s="438"/>
      <c r="I141" s="437"/>
      <c r="J141" s="439">
        <v>58000</v>
      </c>
      <c r="K141" s="437"/>
      <c r="L141" s="437"/>
      <c r="M141" s="437" t="s">
        <v>1862</v>
      </c>
      <c r="N141" s="438"/>
      <c r="O141" s="438" t="s">
        <v>2078</v>
      </c>
      <c r="P141" s="438" t="s">
        <v>1855</v>
      </c>
    </row>
    <row r="142" spans="1:17" ht="121.5" x14ac:dyDescent="0.25">
      <c r="A142" s="432">
        <v>10143</v>
      </c>
      <c r="B142" s="440" t="s">
        <v>280</v>
      </c>
      <c r="C142" s="440" t="s">
        <v>1741</v>
      </c>
      <c r="D142" s="440" t="s">
        <v>1741</v>
      </c>
      <c r="E142" s="432">
        <v>1030201</v>
      </c>
      <c r="F142" s="432">
        <v>1030201001</v>
      </c>
      <c r="G142" s="440" t="s">
        <v>94</v>
      </c>
      <c r="H142" s="440" t="s">
        <v>2075</v>
      </c>
      <c r="I142" s="440" t="s">
        <v>2214</v>
      </c>
      <c r="J142" s="441">
        <v>58000</v>
      </c>
      <c r="K142" s="440" t="s">
        <v>1866</v>
      </c>
      <c r="L142" s="440" t="s">
        <v>2089</v>
      </c>
      <c r="M142" s="432" t="s">
        <v>1862</v>
      </c>
      <c r="N142" s="440" t="s">
        <v>184</v>
      </c>
      <c r="O142" s="440" t="s">
        <v>2078</v>
      </c>
      <c r="P142" s="440" t="s">
        <v>1855</v>
      </c>
    </row>
    <row r="143" spans="1:17" ht="121.5" x14ac:dyDescent="0.25">
      <c r="A143" s="437">
        <v>10144</v>
      </c>
      <c r="B143" s="438" t="s">
        <v>280</v>
      </c>
      <c r="C143" s="438" t="s">
        <v>1741</v>
      </c>
      <c r="D143" s="438" t="s">
        <v>1741</v>
      </c>
      <c r="E143" s="437">
        <v>1030201</v>
      </c>
      <c r="F143" s="437">
        <v>1030201002</v>
      </c>
      <c r="G143" s="438" t="s">
        <v>2215</v>
      </c>
      <c r="H143" s="438"/>
      <c r="I143" s="437"/>
      <c r="J143" s="439">
        <v>10000</v>
      </c>
      <c r="K143" s="437"/>
      <c r="L143" s="437"/>
      <c r="M143" s="437" t="s">
        <v>1862</v>
      </c>
      <c r="N143" s="438" t="s">
        <v>184</v>
      </c>
      <c r="O143" s="438" t="s">
        <v>2078</v>
      </c>
      <c r="P143" s="438" t="s">
        <v>1855</v>
      </c>
    </row>
    <row r="144" spans="1:17" ht="121.5" x14ac:dyDescent="0.25">
      <c r="A144" s="432">
        <v>10144</v>
      </c>
      <c r="B144" s="440" t="s">
        <v>280</v>
      </c>
      <c r="C144" s="440" t="s">
        <v>1741</v>
      </c>
      <c r="D144" s="440" t="s">
        <v>1741</v>
      </c>
      <c r="E144" s="432">
        <v>1030201</v>
      </c>
      <c r="F144" s="432">
        <v>1030201002</v>
      </c>
      <c r="G144" s="440" t="s">
        <v>2215</v>
      </c>
      <c r="H144" s="440" t="s">
        <v>2075</v>
      </c>
      <c r="I144" s="440" t="s">
        <v>2216</v>
      </c>
      <c r="J144" s="441">
        <v>10000</v>
      </c>
      <c r="K144" s="440" t="s">
        <v>1866</v>
      </c>
      <c r="L144" s="440" t="s">
        <v>1852</v>
      </c>
      <c r="M144" s="432" t="s">
        <v>1862</v>
      </c>
      <c r="N144" s="440" t="s">
        <v>184</v>
      </c>
      <c r="O144" s="440" t="s">
        <v>2078</v>
      </c>
      <c r="P144" s="440" t="s">
        <v>1855</v>
      </c>
    </row>
    <row r="145" spans="1:16" ht="121.5" x14ac:dyDescent="0.25">
      <c r="A145" s="437">
        <v>10149</v>
      </c>
      <c r="B145" s="438" t="s">
        <v>280</v>
      </c>
      <c r="C145" s="438" t="s">
        <v>1741</v>
      </c>
      <c r="D145" s="438" t="s">
        <v>1741</v>
      </c>
      <c r="E145" s="437">
        <v>1030202</v>
      </c>
      <c r="F145" s="437"/>
      <c r="G145" s="438" t="s">
        <v>2217</v>
      </c>
      <c r="H145" s="438"/>
      <c r="I145" s="437"/>
      <c r="J145" s="439">
        <v>7000</v>
      </c>
      <c r="K145" s="437"/>
      <c r="L145" s="437"/>
      <c r="M145" s="437" t="s">
        <v>1862</v>
      </c>
      <c r="N145" s="438" t="s">
        <v>1843</v>
      </c>
      <c r="O145" s="438" t="s">
        <v>2218</v>
      </c>
      <c r="P145" s="438" t="s">
        <v>2084</v>
      </c>
    </row>
    <row r="146" spans="1:16" ht="121.5" x14ac:dyDescent="0.25">
      <c r="A146" s="432">
        <v>10149</v>
      </c>
      <c r="B146" s="440" t="s">
        <v>280</v>
      </c>
      <c r="C146" s="440" t="s">
        <v>1741</v>
      </c>
      <c r="D146" s="440" t="s">
        <v>1741</v>
      </c>
      <c r="E146" s="432">
        <v>1030202</v>
      </c>
      <c r="F146" s="432"/>
      <c r="G146" s="440" t="s">
        <v>2217</v>
      </c>
      <c r="H146" s="440" t="s">
        <v>2075</v>
      </c>
      <c r="I146" s="440" t="s">
        <v>2085</v>
      </c>
      <c r="J146" s="441">
        <v>7000</v>
      </c>
      <c r="K146" s="440" t="s">
        <v>1866</v>
      </c>
      <c r="L146" s="440" t="s">
        <v>1852</v>
      </c>
      <c r="M146" s="432" t="s">
        <v>1862</v>
      </c>
      <c r="N146" s="440" t="s">
        <v>184</v>
      </c>
      <c r="O146" s="440" t="s">
        <v>2218</v>
      </c>
      <c r="P146" s="440" t="s">
        <v>2084</v>
      </c>
    </row>
    <row r="147" spans="1:16" ht="121.5" x14ac:dyDescent="0.25">
      <c r="A147" s="437">
        <v>10154</v>
      </c>
      <c r="B147" s="438" t="s">
        <v>280</v>
      </c>
      <c r="C147" s="438" t="s">
        <v>1741</v>
      </c>
      <c r="D147" s="438" t="s">
        <v>1741</v>
      </c>
      <c r="E147" s="437">
        <v>1030201</v>
      </c>
      <c r="F147" s="437">
        <v>1030201001</v>
      </c>
      <c r="G147" s="438" t="s">
        <v>2219</v>
      </c>
      <c r="H147" s="438"/>
      <c r="I147" s="437"/>
      <c r="J147" s="439">
        <v>20223.84</v>
      </c>
      <c r="K147" s="437"/>
      <c r="L147" s="437"/>
      <c r="M147" s="437" t="s">
        <v>1862</v>
      </c>
      <c r="N147" s="438" t="s">
        <v>1843</v>
      </c>
      <c r="O147" s="438" t="s">
        <v>1844</v>
      </c>
      <c r="P147" s="438" t="s">
        <v>1845</v>
      </c>
    </row>
    <row r="148" spans="1:16" ht="121.5" x14ac:dyDescent="0.25">
      <c r="A148" s="432">
        <v>10154</v>
      </c>
      <c r="B148" s="440" t="s">
        <v>280</v>
      </c>
      <c r="C148" s="440" t="s">
        <v>1741</v>
      </c>
      <c r="D148" s="440" t="s">
        <v>1741</v>
      </c>
      <c r="E148" s="432">
        <v>1030201</v>
      </c>
      <c r="F148" s="432">
        <v>1030201001</v>
      </c>
      <c r="G148" s="440" t="s">
        <v>2219</v>
      </c>
      <c r="H148" s="440" t="s">
        <v>2075</v>
      </c>
      <c r="I148" s="440" t="s">
        <v>2220</v>
      </c>
      <c r="J148" s="441">
        <v>20223.84</v>
      </c>
      <c r="K148" s="440" t="s">
        <v>1866</v>
      </c>
      <c r="L148" s="440" t="s">
        <v>2089</v>
      </c>
      <c r="M148" s="432" t="s">
        <v>1862</v>
      </c>
      <c r="N148" s="440" t="s">
        <v>184</v>
      </c>
      <c r="O148" s="440" t="s">
        <v>1844</v>
      </c>
      <c r="P148" s="440" t="s">
        <v>1845</v>
      </c>
    </row>
    <row r="149" spans="1:16" ht="121.5" x14ac:dyDescent="0.25">
      <c r="A149" s="437">
        <v>10155</v>
      </c>
      <c r="B149" s="438" t="s">
        <v>280</v>
      </c>
      <c r="C149" s="438" t="s">
        <v>1741</v>
      </c>
      <c r="D149" s="438" t="s">
        <v>1741</v>
      </c>
      <c r="E149" s="437">
        <v>1030201</v>
      </c>
      <c r="F149" s="437">
        <v>1030201001</v>
      </c>
      <c r="G149" s="438" t="s">
        <v>101</v>
      </c>
      <c r="H149" s="438"/>
      <c r="I149" s="437"/>
      <c r="J149" s="439">
        <v>10000</v>
      </c>
      <c r="K149" s="437"/>
      <c r="L149" s="437"/>
      <c r="M149" s="437" t="s">
        <v>1862</v>
      </c>
      <c r="N149" s="438"/>
      <c r="O149" s="438" t="s">
        <v>2078</v>
      </c>
      <c r="P149" s="438" t="s">
        <v>1855</v>
      </c>
    </row>
    <row r="150" spans="1:16" ht="121.5" x14ac:dyDescent="0.25">
      <c r="A150" s="432">
        <v>10155</v>
      </c>
      <c r="B150" s="440" t="s">
        <v>280</v>
      </c>
      <c r="C150" s="440" t="s">
        <v>1741</v>
      </c>
      <c r="D150" s="440" t="s">
        <v>1741</v>
      </c>
      <c r="E150" s="432">
        <v>1030201</v>
      </c>
      <c r="F150" s="432">
        <v>1030201001</v>
      </c>
      <c r="G150" s="440" t="s">
        <v>101</v>
      </c>
      <c r="H150" s="440" t="s">
        <v>2075</v>
      </c>
      <c r="I150" s="440" t="s">
        <v>2221</v>
      </c>
      <c r="J150" s="441">
        <v>10000</v>
      </c>
      <c r="K150" s="440" t="s">
        <v>1866</v>
      </c>
      <c r="L150" s="440" t="s">
        <v>1852</v>
      </c>
      <c r="M150" s="432" t="s">
        <v>1862</v>
      </c>
      <c r="N150" s="440" t="s">
        <v>184</v>
      </c>
      <c r="O150" s="440" t="s">
        <v>2078</v>
      </c>
      <c r="P150" s="440" t="s">
        <v>1855</v>
      </c>
    </row>
    <row r="151" spans="1:16" ht="121.5" x14ac:dyDescent="0.25">
      <c r="A151" s="437">
        <v>10174</v>
      </c>
      <c r="B151" s="438" t="s">
        <v>280</v>
      </c>
      <c r="C151" s="438" t="s">
        <v>1741</v>
      </c>
      <c r="D151" s="438" t="s">
        <v>1741</v>
      </c>
      <c r="E151" s="437">
        <v>1030201</v>
      </c>
      <c r="F151" s="437">
        <v>1030201001</v>
      </c>
      <c r="G151" s="438" t="s">
        <v>929</v>
      </c>
      <c r="H151" s="438"/>
      <c r="I151" s="438"/>
      <c r="J151" s="439">
        <v>3000</v>
      </c>
      <c r="K151" s="438"/>
      <c r="L151" s="438"/>
      <c r="M151" s="437" t="s">
        <v>1862</v>
      </c>
      <c r="N151" s="438" t="s">
        <v>184</v>
      </c>
      <c r="O151" s="438" t="s">
        <v>2078</v>
      </c>
      <c r="P151" s="438" t="s">
        <v>1855</v>
      </c>
    </row>
    <row r="152" spans="1:16" ht="121.5" x14ac:dyDescent="0.25">
      <c r="A152" s="432">
        <v>10174</v>
      </c>
      <c r="B152" s="440" t="s">
        <v>280</v>
      </c>
      <c r="C152" s="440" t="s">
        <v>1741</v>
      </c>
      <c r="D152" s="440" t="s">
        <v>1741</v>
      </c>
      <c r="E152" s="432">
        <v>1030201</v>
      </c>
      <c r="F152" s="432">
        <v>1030201001</v>
      </c>
      <c r="G152" s="440" t="s">
        <v>929</v>
      </c>
      <c r="H152" s="440" t="s">
        <v>2075</v>
      </c>
      <c r="I152" s="432" t="s">
        <v>2222</v>
      </c>
      <c r="J152" s="441">
        <v>3000</v>
      </c>
      <c r="K152" s="432" t="s">
        <v>2223</v>
      </c>
      <c r="L152" s="432" t="s">
        <v>2224</v>
      </c>
      <c r="M152" s="432" t="s">
        <v>1862</v>
      </c>
      <c r="N152" s="440" t="s">
        <v>184</v>
      </c>
      <c r="O152" s="440" t="s">
        <v>2078</v>
      </c>
      <c r="P152" s="440" t="s">
        <v>1855</v>
      </c>
    </row>
    <row r="153" spans="1:16" ht="121.5" x14ac:dyDescent="0.25">
      <c r="A153" s="437">
        <v>10175</v>
      </c>
      <c r="B153" s="438" t="s">
        <v>280</v>
      </c>
      <c r="C153" s="438" t="s">
        <v>1741</v>
      </c>
      <c r="D153" s="438" t="s">
        <v>1741</v>
      </c>
      <c r="E153" s="437">
        <v>1030201</v>
      </c>
      <c r="F153" s="437">
        <v>1030201002</v>
      </c>
      <c r="G153" s="438" t="s">
        <v>2225</v>
      </c>
      <c r="H153" s="438"/>
      <c r="I153" s="438"/>
      <c r="J153" s="439">
        <v>4000</v>
      </c>
      <c r="K153" s="438"/>
      <c r="L153" s="438"/>
      <c r="M153" s="437" t="s">
        <v>1862</v>
      </c>
      <c r="N153" s="438" t="s">
        <v>184</v>
      </c>
      <c r="O153" s="438" t="s">
        <v>2078</v>
      </c>
      <c r="P153" s="438" t="s">
        <v>1855</v>
      </c>
    </row>
    <row r="154" spans="1:16" ht="121.5" x14ac:dyDescent="0.25">
      <c r="A154" s="432">
        <v>10175</v>
      </c>
      <c r="B154" s="440" t="s">
        <v>280</v>
      </c>
      <c r="C154" s="440" t="s">
        <v>1741</v>
      </c>
      <c r="D154" s="440" t="s">
        <v>1741</v>
      </c>
      <c r="E154" s="432">
        <v>1030201</v>
      </c>
      <c r="F154" s="432">
        <v>1030201002</v>
      </c>
      <c r="G154" s="440" t="s">
        <v>2225</v>
      </c>
      <c r="H154" s="440" t="s">
        <v>2075</v>
      </c>
      <c r="I154" s="432" t="s">
        <v>2226</v>
      </c>
      <c r="J154" s="441">
        <v>4000</v>
      </c>
      <c r="K154" s="432" t="s">
        <v>2223</v>
      </c>
      <c r="L154" s="432" t="s">
        <v>1852</v>
      </c>
      <c r="M154" s="432" t="s">
        <v>1862</v>
      </c>
      <c r="N154" s="440" t="s">
        <v>184</v>
      </c>
      <c r="O154" s="440" t="s">
        <v>2078</v>
      </c>
      <c r="P154" s="440" t="s">
        <v>1855</v>
      </c>
    </row>
    <row r="155" spans="1:16" ht="121.5" x14ac:dyDescent="0.25">
      <c r="A155" s="437">
        <v>10177</v>
      </c>
      <c r="B155" s="438" t="s">
        <v>280</v>
      </c>
      <c r="C155" s="438" t="s">
        <v>1741</v>
      </c>
      <c r="D155" s="438" t="s">
        <v>1741</v>
      </c>
      <c r="E155" s="437">
        <v>1040102</v>
      </c>
      <c r="F155" s="437"/>
      <c r="G155" s="438" t="s">
        <v>2227</v>
      </c>
      <c r="H155" s="438"/>
      <c r="I155" s="438"/>
      <c r="J155" s="439">
        <v>256000</v>
      </c>
      <c r="K155" s="438"/>
      <c r="L155" s="438"/>
      <c r="M155" s="437" t="s">
        <v>1862</v>
      </c>
      <c r="N155" s="438" t="s">
        <v>184</v>
      </c>
      <c r="O155" s="438" t="s">
        <v>2078</v>
      </c>
      <c r="P155" s="438" t="s">
        <v>1855</v>
      </c>
    </row>
    <row r="156" spans="1:16" ht="121.5" x14ac:dyDescent="0.25">
      <c r="A156" s="432">
        <v>10177</v>
      </c>
      <c r="B156" s="440" t="s">
        <v>280</v>
      </c>
      <c r="C156" s="440" t="s">
        <v>1741</v>
      </c>
      <c r="D156" s="440" t="s">
        <v>1741</v>
      </c>
      <c r="E156" s="432">
        <v>1040102</v>
      </c>
      <c r="F156" s="432"/>
      <c r="G156" s="440" t="s">
        <v>2227</v>
      </c>
      <c r="H156" s="440" t="s">
        <v>2075</v>
      </c>
      <c r="I156" s="432" t="s">
        <v>2228</v>
      </c>
      <c r="J156" s="441">
        <v>256000</v>
      </c>
      <c r="K156" s="432" t="s">
        <v>2223</v>
      </c>
      <c r="L156" s="432" t="s">
        <v>1852</v>
      </c>
      <c r="M156" s="432" t="s">
        <v>1862</v>
      </c>
      <c r="N156" s="440" t="s">
        <v>184</v>
      </c>
      <c r="O156" s="440" t="s">
        <v>2078</v>
      </c>
      <c r="P156" s="440" t="s">
        <v>1855</v>
      </c>
    </row>
    <row r="157" spans="1:16" ht="121.5" x14ac:dyDescent="0.25">
      <c r="A157" s="437">
        <v>10178</v>
      </c>
      <c r="B157" s="438" t="s">
        <v>280</v>
      </c>
      <c r="C157" s="438" t="s">
        <v>1741</v>
      </c>
      <c r="D157" s="438" t="s">
        <v>1741</v>
      </c>
      <c r="E157" s="437">
        <v>1040401</v>
      </c>
      <c r="F157" s="437">
        <v>1040401001</v>
      </c>
      <c r="G157" s="438" t="s">
        <v>2229</v>
      </c>
      <c r="H157" s="438"/>
      <c r="I157" s="438"/>
      <c r="J157" s="439">
        <v>10000</v>
      </c>
      <c r="K157" s="438"/>
      <c r="L157" s="438"/>
      <c r="M157" s="437" t="s">
        <v>1862</v>
      </c>
      <c r="N157" s="438" t="s">
        <v>184</v>
      </c>
      <c r="O157" s="438" t="s">
        <v>2078</v>
      </c>
      <c r="P157" s="438" t="s">
        <v>1855</v>
      </c>
    </row>
    <row r="158" spans="1:16" ht="121.5" x14ac:dyDescent="0.25">
      <c r="A158" s="432">
        <v>10178</v>
      </c>
      <c r="B158" s="440" t="s">
        <v>280</v>
      </c>
      <c r="C158" s="440" t="s">
        <v>1741</v>
      </c>
      <c r="D158" s="440" t="s">
        <v>1741</v>
      </c>
      <c r="E158" s="432">
        <v>1040401</v>
      </c>
      <c r="F158" s="432">
        <v>1040401001</v>
      </c>
      <c r="G158" s="440" t="s">
        <v>2229</v>
      </c>
      <c r="H158" s="440" t="s">
        <v>2075</v>
      </c>
      <c r="I158" s="432" t="s">
        <v>2228</v>
      </c>
      <c r="J158" s="441">
        <v>10000</v>
      </c>
      <c r="K158" s="432" t="s">
        <v>2223</v>
      </c>
      <c r="L158" s="432" t="s">
        <v>1852</v>
      </c>
      <c r="M158" s="432" t="s">
        <v>1862</v>
      </c>
      <c r="N158" s="440" t="s">
        <v>184</v>
      </c>
      <c r="O158" s="440" t="s">
        <v>2078</v>
      </c>
      <c r="P158" s="440" t="s">
        <v>1855</v>
      </c>
    </row>
    <row r="159" spans="1:16" ht="121.5" x14ac:dyDescent="0.25">
      <c r="A159" s="437">
        <v>10179</v>
      </c>
      <c r="B159" s="438" t="s">
        <v>280</v>
      </c>
      <c r="C159" s="438" t="s">
        <v>1741</v>
      </c>
      <c r="D159" s="438" t="s">
        <v>1741</v>
      </c>
      <c r="E159" s="437">
        <v>1040101</v>
      </c>
      <c r="F159" s="437">
        <v>1040101002</v>
      </c>
      <c r="G159" s="438" t="s">
        <v>2230</v>
      </c>
      <c r="H159" s="438"/>
      <c r="I159" s="438"/>
      <c r="J159" s="439">
        <v>15000</v>
      </c>
      <c r="K159" s="438"/>
      <c r="L159" s="438"/>
      <c r="M159" s="437" t="s">
        <v>1862</v>
      </c>
      <c r="N159" s="438" t="s">
        <v>184</v>
      </c>
      <c r="O159" s="438" t="s">
        <v>2078</v>
      </c>
      <c r="P159" s="438" t="s">
        <v>1855</v>
      </c>
    </row>
    <row r="160" spans="1:16" ht="121.5" x14ac:dyDescent="0.25">
      <c r="A160" s="432">
        <v>10179</v>
      </c>
      <c r="B160" s="440" t="s">
        <v>280</v>
      </c>
      <c r="C160" s="440" t="s">
        <v>1741</v>
      </c>
      <c r="D160" s="440" t="s">
        <v>1741</v>
      </c>
      <c r="E160" s="432">
        <v>1040101</v>
      </c>
      <c r="F160" s="432">
        <v>1040101002</v>
      </c>
      <c r="G160" s="440" t="s">
        <v>2230</v>
      </c>
      <c r="H160" s="440" t="s">
        <v>2075</v>
      </c>
      <c r="I160" s="432" t="s">
        <v>2228</v>
      </c>
      <c r="J160" s="441">
        <v>15000</v>
      </c>
      <c r="K160" s="432" t="s">
        <v>2223</v>
      </c>
      <c r="L160" s="432" t="s">
        <v>1852</v>
      </c>
      <c r="M160" s="432" t="s">
        <v>1862</v>
      </c>
      <c r="N160" s="440" t="s">
        <v>184</v>
      </c>
      <c r="O160" s="440" t="s">
        <v>2078</v>
      </c>
      <c r="P160" s="440" t="s">
        <v>1855</v>
      </c>
    </row>
    <row r="161" spans="1:17" ht="121.5" x14ac:dyDescent="0.25">
      <c r="A161" s="437">
        <v>10181</v>
      </c>
      <c r="B161" s="438" t="s">
        <v>280</v>
      </c>
      <c r="C161" s="438" t="s">
        <v>1741</v>
      </c>
      <c r="D161" s="438" t="s">
        <v>1741</v>
      </c>
      <c r="E161" s="437">
        <v>1040399</v>
      </c>
      <c r="F161" s="437">
        <v>1040399999</v>
      </c>
      <c r="G161" s="438" t="s">
        <v>2231</v>
      </c>
      <c r="H161" s="438"/>
      <c r="I161" s="438"/>
      <c r="J161" s="439">
        <v>10000</v>
      </c>
      <c r="K161" s="438"/>
      <c r="L161" s="438"/>
      <c r="M161" s="437" t="s">
        <v>1862</v>
      </c>
      <c r="N161" s="438" t="s">
        <v>184</v>
      </c>
      <c r="O161" s="438" t="s">
        <v>2078</v>
      </c>
      <c r="P161" s="438" t="s">
        <v>1855</v>
      </c>
    </row>
    <row r="162" spans="1:17" ht="121.5" x14ac:dyDescent="0.25">
      <c r="A162" s="432">
        <v>10181</v>
      </c>
      <c r="B162" s="440" t="s">
        <v>280</v>
      </c>
      <c r="C162" s="440" t="s">
        <v>1741</v>
      </c>
      <c r="D162" s="440" t="s">
        <v>1741</v>
      </c>
      <c r="E162" s="432">
        <v>1040399</v>
      </c>
      <c r="F162" s="432">
        <v>1040399999</v>
      </c>
      <c r="G162" s="440" t="s">
        <v>2231</v>
      </c>
      <c r="H162" s="440" t="s">
        <v>2075</v>
      </c>
      <c r="I162" s="432" t="s">
        <v>2228</v>
      </c>
      <c r="J162" s="441">
        <v>10000</v>
      </c>
      <c r="K162" s="432" t="s">
        <v>2223</v>
      </c>
      <c r="L162" s="432" t="s">
        <v>1852</v>
      </c>
      <c r="M162" s="432" t="s">
        <v>1862</v>
      </c>
      <c r="N162" s="440" t="s">
        <v>184</v>
      </c>
      <c r="O162" s="440" t="s">
        <v>2078</v>
      </c>
      <c r="P162" s="440" t="s">
        <v>1855</v>
      </c>
    </row>
    <row r="163" spans="1:17" ht="121.5" x14ac:dyDescent="0.25">
      <c r="A163" s="437">
        <v>10182</v>
      </c>
      <c r="B163" s="438" t="s">
        <v>280</v>
      </c>
      <c r="C163" s="438" t="s">
        <v>1741</v>
      </c>
      <c r="D163" s="438" t="s">
        <v>1741</v>
      </c>
      <c r="E163" s="437">
        <v>1030202</v>
      </c>
      <c r="F163" s="437">
        <v>1030202005</v>
      </c>
      <c r="G163" s="438" t="s">
        <v>2232</v>
      </c>
      <c r="H163" s="438"/>
      <c r="I163" s="438"/>
      <c r="J163" s="439">
        <v>1000</v>
      </c>
      <c r="K163" s="438"/>
      <c r="L163" s="438"/>
      <c r="M163" s="437" t="s">
        <v>1862</v>
      </c>
      <c r="N163" s="438" t="s">
        <v>1843</v>
      </c>
      <c r="O163" s="438" t="s">
        <v>2218</v>
      </c>
      <c r="P163" s="438" t="s">
        <v>2084</v>
      </c>
    </row>
    <row r="164" spans="1:17" ht="121.5" x14ac:dyDescent="0.25">
      <c r="A164" s="432">
        <v>10182</v>
      </c>
      <c r="B164" s="440" t="s">
        <v>280</v>
      </c>
      <c r="C164" s="440" t="s">
        <v>1741</v>
      </c>
      <c r="D164" s="440" t="s">
        <v>1741</v>
      </c>
      <c r="E164" s="432">
        <v>1030202</v>
      </c>
      <c r="F164" s="432">
        <v>1030202005</v>
      </c>
      <c r="G164" s="440" t="s">
        <v>2232</v>
      </c>
      <c r="H164" s="440" t="s">
        <v>2075</v>
      </c>
      <c r="I164" s="432" t="s">
        <v>2233</v>
      </c>
      <c r="J164" s="441">
        <v>1000</v>
      </c>
      <c r="K164" s="432" t="s">
        <v>2223</v>
      </c>
      <c r="L164" s="432" t="s">
        <v>2234</v>
      </c>
      <c r="M164" s="432" t="s">
        <v>1862</v>
      </c>
      <c r="N164" s="440" t="s">
        <v>184</v>
      </c>
      <c r="O164" s="440" t="s">
        <v>2218</v>
      </c>
      <c r="P164" s="440" t="s">
        <v>2084</v>
      </c>
    </row>
    <row r="165" spans="1:17" s="443" customFormat="1" ht="121.5" x14ac:dyDescent="0.25">
      <c r="A165" s="437">
        <v>10362</v>
      </c>
      <c r="B165" s="438" t="s">
        <v>280</v>
      </c>
      <c r="C165" s="438" t="s">
        <v>1741</v>
      </c>
      <c r="D165" s="438" t="s">
        <v>1741</v>
      </c>
      <c r="E165" s="437">
        <v>1030210</v>
      </c>
      <c r="F165" s="437">
        <v>1030210001</v>
      </c>
      <c r="G165" s="438" t="s">
        <v>2235</v>
      </c>
      <c r="H165" s="438"/>
      <c r="I165" s="437"/>
      <c r="J165" s="439">
        <v>3000</v>
      </c>
      <c r="K165" s="437"/>
      <c r="L165" s="437"/>
      <c r="M165" s="437" t="s">
        <v>1862</v>
      </c>
      <c r="N165" s="438" t="s">
        <v>184</v>
      </c>
      <c r="O165" s="438" t="s">
        <v>2078</v>
      </c>
      <c r="P165" s="438" t="s">
        <v>1855</v>
      </c>
      <c r="Q165" s="423"/>
    </row>
    <row r="166" spans="1:17" s="443" customFormat="1" ht="121.5" x14ac:dyDescent="0.25">
      <c r="A166" s="432">
        <v>10362</v>
      </c>
      <c r="B166" s="440" t="s">
        <v>280</v>
      </c>
      <c r="C166" s="440" t="s">
        <v>1741</v>
      </c>
      <c r="D166" s="440" t="s">
        <v>1741</v>
      </c>
      <c r="E166" s="432">
        <v>1030210</v>
      </c>
      <c r="F166" s="432">
        <v>1030210001</v>
      </c>
      <c r="G166" s="440" t="s">
        <v>2235</v>
      </c>
      <c r="H166" s="440" t="s">
        <v>2075</v>
      </c>
      <c r="I166" s="440" t="s">
        <v>2236</v>
      </c>
      <c r="J166" s="441">
        <v>3000</v>
      </c>
      <c r="K166" s="432" t="s">
        <v>2223</v>
      </c>
      <c r="L166" s="440" t="s">
        <v>1852</v>
      </c>
      <c r="M166" s="432" t="s">
        <v>1862</v>
      </c>
      <c r="N166" s="440" t="s">
        <v>184</v>
      </c>
      <c r="O166" s="440" t="s">
        <v>2078</v>
      </c>
      <c r="P166" s="440" t="s">
        <v>1855</v>
      </c>
      <c r="Q166" s="423"/>
    </row>
    <row r="167" spans="1:17" s="443" customFormat="1" ht="121.5" x14ac:dyDescent="0.25">
      <c r="A167" s="437">
        <v>10364</v>
      </c>
      <c r="B167" s="438" t="s">
        <v>280</v>
      </c>
      <c r="C167" s="438" t="s">
        <v>1741</v>
      </c>
      <c r="D167" s="438" t="s">
        <v>1741</v>
      </c>
      <c r="E167" s="437">
        <v>1030211</v>
      </c>
      <c r="F167" s="437"/>
      <c r="G167" s="438" t="s">
        <v>2237</v>
      </c>
      <c r="H167" s="438"/>
      <c r="I167" s="437"/>
      <c r="J167" s="439">
        <v>15000</v>
      </c>
      <c r="K167" s="437"/>
      <c r="L167" s="437"/>
      <c r="M167" s="437" t="s">
        <v>1862</v>
      </c>
      <c r="N167" s="438" t="s">
        <v>184</v>
      </c>
      <c r="O167" s="438" t="s">
        <v>2078</v>
      </c>
      <c r="P167" s="438" t="s">
        <v>1855</v>
      </c>
      <c r="Q167" s="423"/>
    </row>
    <row r="168" spans="1:17" s="443" customFormat="1" ht="121.5" x14ac:dyDescent="0.25">
      <c r="A168" s="432">
        <v>10364</v>
      </c>
      <c r="B168" s="440" t="s">
        <v>280</v>
      </c>
      <c r="C168" s="440" t="s">
        <v>1741</v>
      </c>
      <c r="D168" s="440" t="s">
        <v>1741</v>
      </c>
      <c r="E168" s="432">
        <v>1030211</v>
      </c>
      <c r="F168" s="432"/>
      <c r="G168" s="440" t="s">
        <v>2237</v>
      </c>
      <c r="H168" s="440" t="s">
        <v>2075</v>
      </c>
      <c r="I168" s="440" t="s">
        <v>2238</v>
      </c>
      <c r="J168" s="441">
        <v>15000</v>
      </c>
      <c r="K168" s="432" t="s">
        <v>2223</v>
      </c>
      <c r="L168" s="440" t="s">
        <v>1852</v>
      </c>
      <c r="M168" s="432" t="s">
        <v>1862</v>
      </c>
      <c r="N168" s="440" t="s">
        <v>184</v>
      </c>
      <c r="O168" s="440" t="s">
        <v>2078</v>
      </c>
      <c r="P168" s="440" t="s">
        <v>1855</v>
      </c>
      <c r="Q168" s="423"/>
    </row>
    <row r="169" spans="1:17" ht="121.5" x14ac:dyDescent="0.25">
      <c r="A169" s="437">
        <v>10382</v>
      </c>
      <c r="B169" s="438" t="s">
        <v>280</v>
      </c>
      <c r="C169" s="438" t="s">
        <v>1741</v>
      </c>
      <c r="D169" s="438" t="s">
        <v>1741</v>
      </c>
      <c r="E169" s="437">
        <v>1030202</v>
      </c>
      <c r="F169" s="437"/>
      <c r="G169" s="438" t="s">
        <v>2239</v>
      </c>
      <c r="H169" s="438"/>
      <c r="I169" s="437"/>
      <c r="J169" s="439">
        <v>2000</v>
      </c>
      <c r="K169" s="437"/>
      <c r="L169" s="437"/>
      <c r="M169" s="437" t="s">
        <v>1862</v>
      </c>
      <c r="N169" s="438" t="s">
        <v>184</v>
      </c>
      <c r="O169" s="438" t="s">
        <v>2078</v>
      </c>
      <c r="P169" s="438" t="s">
        <v>1855</v>
      </c>
    </row>
    <row r="170" spans="1:17" ht="121.5" x14ac:dyDescent="0.25">
      <c r="A170" s="432">
        <v>10382</v>
      </c>
      <c r="B170" s="440" t="s">
        <v>280</v>
      </c>
      <c r="C170" s="440" t="s">
        <v>1741</v>
      </c>
      <c r="D170" s="440" t="s">
        <v>1741</v>
      </c>
      <c r="E170" s="432">
        <v>1030202</v>
      </c>
      <c r="F170" s="432"/>
      <c r="G170" s="440" t="s">
        <v>2239</v>
      </c>
      <c r="H170" s="440" t="s">
        <v>2075</v>
      </c>
      <c r="I170" s="440" t="s">
        <v>2240</v>
      </c>
      <c r="J170" s="441">
        <v>2000</v>
      </c>
      <c r="K170" s="432" t="s">
        <v>2223</v>
      </c>
      <c r="L170" s="440" t="s">
        <v>1852</v>
      </c>
      <c r="M170" s="432" t="s">
        <v>1862</v>
      </c>
      <c r="N170" s="440" t="s">
        <v>184</v>
      </c>
      <c r="O170" s="440" t="s">
        <v>2078</v>
      </c>
      <c r="P170" s="440" t="s">
        <v>1855</v>
      </c>
    </row>
    <row r="171" spans="1:17" s="443" customFormat="1" ht="121.5" x14ac:dyDescent="0.25">
      <c r="A171" s="437">
        <v>10383</v>
      </c>
      <c r="B171" s="438" t="s">
        <v>280</v>
      </c>
      <c r="C171" s="438" t="s">
        <v>1741</v>
      </c>
      <c r="D171" s="438" t="s">
        <v>1741</v>
      </c>
      <c r="E171" s="437">
        <v>1030213</v>
      </c>
      <c r="F171" s="437">
        <v>1030213004</v>
      </c>
      <c r="G171" s="438" t="s">
        <v>2241</v>
      </c>
      <c r="H171" s="438"/>
      <c r="I171" s="438"/>
      <c r="J171" s="439">
        <v>1000</v>
      </c>
      <c r="K171" s="438"/>
      <c r="L171" s="438"/>
      <c r="M171" s="437" t="s">
        <v>1862</v>
      </c>
      <c r="N171" s="438" t="s">
        <v>184</v>
      </c>
      <c r="O171" s="438" t="s">
        <v>2078</v>
      </c>
      <c r="P171" s="438" t="s">
        <v>1855</v>
      </c>
      <c r="Q171" s="423"/>
    </row>
    <row r="172" spans="1:17" s="443" customFormat="1" ht="121.5" x14ac:dyDescent="0.25">
      <c r="A172" s="432">
        <v>10383</v>
      </c>
      <c r="B172" s="440" t="s">
        <v>280</v>
      </c>
      <c r="C172" s="440" t="s">
        <v>1741</v>
      </c>
      <c r="D172" s="440" t="s">
        <v>1741</v>
      </c>
      <c r="E172" s="432">
        <v>1030213</v>
      </c>
      <c r="F172" s="432">
        <v>1030213004</v>
      </c>
      <c r="G172" s="440" t="s">
        <v>2241</v>
      </c>
      <c r="H172" s="440" t="s">
        <v>2075</v>
      </c>
      <c r="I172" s="440" t="s">
        <v>2242</v>
      </c>
      <c r="J172" s="441">
        <v>1000</v>
      </c>
      <c r="K172" s="432" t="s">
        <v>2223</v>
      </c>
      <c r="L172" s="440" t="s">
        <v>1852</v>
      </c>
      <c r="M172" s="432" t="s">
        <v>1862</v>
      </c>
      <c r="N172" s="440" t="s">
        <v>184</v>
      </c>
      <c r="O172" s="440" t="s">
        <v>2078</v>
      </c>
      <c r="P172" s="440" t="s">
        <v>1855</v>
      </c>
      <c r="Q172" s="423"/>
    </row>
    <row r="173" spans="1:17" ht="121.5" x14ac:dyDescent="0.25">
      <c r="A173" s="437">
        <v>10384</v>
      </c>
      <c r="B173" s="438" t="s">
        <v>280</v>
      </c>
      <c r="C173" s="438" t="s">
        <v>1741</v>
      </c>
      <c r="D173" s="438" t="s">
        <v>1741</v>
      </c>
      <c r="E173" s="437">
        <v>1030202</v>
      </c>
      <c r="F173" s="437">
        <v>1030202005</v>
      </c>
      <c r="G173" s="438" t="s">
        <v>2243</v>
      </c>
      <c r="H173" s="438"/>
      <c r="I173" s="438"/>
      <c r="J173" s="439">
        <v>2000</v>
      </c>
      <c r="K173" s="438"/>
      <c r="L173" s="438"/>
      <c r="M173" s="437" t="s">
        <v>1862</v>
      </c>
      <c r="N173" s="438" t="s">
        <v>184</v>
      </c>
      <c r="O173" s="438" t="s">
        <v>2078</v>
      </c>
      <c r="P173" s="438" t="s">
        <v>1855</v>
      </c>
    </row>
    <row r="174" spans="1:17" ht="121.5" x14ac:dyDescent="0.25">
      <c r="A174" s="432">
        <v>10384</v>
      </c>
      <c r="B174" s="440" t="s">
        <v>280</v>
      </c>
      <c r="C174" s="440" t="s">
        <v>1741</v>
      </c>
      <c r="D174" s="440" t="s">
        <v>1741</v>
      </c>
      <c r="E174" s="432">
        <v>1030202</v>
      </c>
      <c r="F174" s="432">
        <v>1030202005</v>
      </c>
      <c r="G174" s="440" t="s">
        <v>2243</v>
      </c>
      <c r="H174" s="440" t="s">
        <v>2075</v>
      </c>
      <c r="I174" s="440" t="s">
        <v>2244</v>
      </c>
      <c r="J174" s="441">
        <v>2000</v>
      </c>
      <c r="K174" s="432" t="s">
        <v>2223</v>
      </c>
      <c r="L174" s="440" t="s">
        <v>1852</v>
      </c>
      <c r="M174" s="432" t="s">
        <v>1862</v>
      </c>
      <c r="N174" s="440" t="s">
        <v>184</v>
      </c>
      <c r="O174" s="440" t="s">
        <v>2078</v>
      </c>
      <c r="P174" s="440" t="s">
        <v>1855</v>
      </c>
    </row>
    <row r="175" spans="1:17" ht="121.5" x14ac:dyDescent="0.25">
      <c r="A175" s="437">
        <v>10677</v>
      </c>
      <c r="B175" s="437" t="s">
        <v>280</v>
      </c>
      <c r="C175" s="437" t="s">
        <v>1741</v>
      </c>
      <c r="D175" s="437" t="s">
        <v>1741</v>
      </c>
      <c r="E175" s="437">
        <v>1030299</v>
      </c>
      <c r="F175" s="437"/>
      <c r="G175" s="437" t="s">
        <v>2245</v>
      </c>
      <c r="H175" s="437"/>
      <c r="I175" s="437"/>
      <c r="J175" s="439">
        <v>700</v>
      </c>
      <c r="K175" s="437"/>
      <c r="L175" s="437"/>
      <c r="M175" s="437" t="s">
        <v>1862</v>
      </c>
      <c r="N175" s="438" t="s">
        <v>1843</v>
      </c>
      <c r="O175" s="438" t="s">
        <v>2218</v>
      </c>
      <c r="P175" s="437" t="s">
        <v>2084</v>
      </c>
    </row>
    <row r="176" spans="1:17" ht="121.5" x14ac:dyDescent="0.25">
      <c r="A176" s="432">
        <v>10677</v>
      </c>
      <c r="B176" s="432" t="s">
        <v>280</v>
      </c>
      <c r="C176" s="432" t="s">
        <v>1741</v>
      </c>
      <c r="D176" s="432" t="s">
        <v>1741</v>
      </c>
      <c r="E176" s="432">
        <v>1030299</v>
      </c>
      <c r="F176" s="432"/>
      <c r="G176" s="432" t="s">
        <v>2245</v>
      </c>
      <c r="H176" s="432">
        <v>1</v>
      </c>
      <c r="I176" s="432" t="s">
        <v>2246</v>
      </c>
      <c r="J176" s="441">
        <v>700</v>
      </c>
      <c r="K176" s="432" t="s">
        <v>2223</v>
      </c>
      <c r="L176" s="432" t="s">
        <v>1852</v>
      </c>
      <c r="M176" s="432" t="s">
        <v>1862</v>
      </c>
      <c r="N176" s="440" t="s">
        <v>184</v>
      </c>
      <c r="O176" s="440" t="s">
        <v>2218</v>
      </c>
      <c r="P176" s="432" t="s">
        <v>2084</v>
      </c>
    </row>
    <row r="177" spans="1:17" ht="60.75" x14ac:dyDescent="0.25">
      <c r="A177" s="437">
        <v>10072</v>
      </c>
      <c r="B177" s="438" t="s">
        <v>280</v>
      </c>
      <c r="C177" s="438" t="s">
        <v>1741</v>
      </c>
      <c r="D177" s="438" t="s">
        <v>1750</v>
      </c>
      <c r="E177" s="437">
        <v>1030299</v>
      </c>
      <c r="F177" s="437">
        <v>1030299999</v>
      </c>
      <c r="G177" s="438" t="s">
        <v>2247</v>
      </c>
      <c r="H177" s="438"/>
      <c r="I177" s="438"/>
      <c r="J177" s="439">
        <v>2200</v>
      </c>
      <c r="K177" s="438"/>
      <c r="L177" s="438"/>
      <c r="M177" s="437" t="s">
        <v>2248</v>
      </c>
      <c r="N177" s="438" t="s">
        <v>184</v>
      </c>
      <c r="O177" s="438" t="s">
        <v>2078</v>
      </c>
      <c r="P177" s="438" t="s">
        <v>1855</v>
      </c>
    </row>
    <row r="178" spans="1:17" ht="60.75" x14ac:dyDescent="0.25">
      <c r="A178" s="432">
        <v>10072</v>
      </c>
      <c r="B178" s="440" t="s">
        <v>280</v>
      </c>
      <c r="C178" s="440" t="s">
        <v>1741</v>
      </c>
      <c r="D178" s="440" t="s">
        <v>1750</v>
      </c>
      <c r="E178" s="432">
        <v>1030299</v>
      </c>
      <c r="F178" s="432">
        <v>1030299999</v>
      </c>
      <c r="G178" s="440" t="s">
        <v>2247</v>
      </c>
      <c r="H178" s="440" t="s">
        <v>2075</v>
      </c>
      <c r="I178" s="432" t="s">
        <v>2249</v>
      </c>
      <c r="J178" s="441">
        <v>2200</v>
      </c>
      <c r="K178" s="432" t="s">
        <v>1875</v>
      </c>
      <c r="L178" s="432" t="s">
        <v>1852</v>
      </c>
      <c r="M178" s="432" t="s">
        <v>2248</v>
      </c>
      <c r="N178" s="440" t="s">
        <v>184</v>
      </c>
      <c r="O178" s="440" t="s">
        <v>2078</v>
      </c>
      <c r="P178" s="440" t="s">
        <v>1855</v>
      </c>
    </row>
    <row r="179" spans="1:17" ht="60.75" x14ac:dyDescent="0.25">
      <c r="A179" s="437">
        <v>10072</v>
      </c>
      <c r="B179" s="438" t="s">
        <v>279</v>
      </c>
      <c r="C179" s="438" t="s">
        <v>1741</v>
      </c>
      <c r="D179" s="438" t="s">
        <v>1750</v>
      </c>
      <c r="E179" s="437">
        <v>1030299</v>
      </c>
      <c r="F179" s="437"/>
      <c r="G179" s="438" t="s">
        <v>2247</v>
      </c>
      <c r="H179" s="438"/>
      <c r="I179" s="438"/>
      <c r="J179" s="439">
        <v>7432.36</v>
      </c>
      <c r="K179" s="438"/>
      <c r="L179" s="438"/>
      <c r="M179" s="437" t="s">
        <v>2248</v>
      </c>
      <c r="N179" s="438" t="s">
        <v>184</v>
      </c>
      <c r="O179" s="438" t="s">
        <v>2078</v>
      </c>
      <c r="P179" s="438" t="s">
        <v>1855</v>
      </c>
      <c r="Q179" s="443"/>
    </row>
    <row r="180" spans="1:17" ht="60.75" x14ac:dyDescent="0.25">
      <c r="A180" s="432">
        <v>10072</v>
      </c>
      <c r="B180" s="440" t="s">
        <v>279</v>
      </c>
      <c r="C180" s="440" t="s">
        <v>1741</v>
      </c>
      <c r="D180" s="440" t="s">
        <v>1750</v>
      </c>
      <c r="E180" s="432">
        <v>1030299</v>
      </c>
      <c r="F180" s="432"/>
      <c r="G180" s="440" t="s">
        <v>2247</v>
      </c>
      <c r="H180" s="440" t="s">
        <v>2075</v>
      </c>
      <c r="I180" s="432" t="s">
        <v>2249</v>
      </c>
      <c r="J180" s="441">
        <v>7432.36</v>
      </c>
      <c r="K180" s="432" t="s">
        <v>1875</v>
      </c>
      <c r="L180" s="432" t="s">
        <v>2109</v>
      </c>
      <c r="M180" s="432" t="s">
        <v>2248</v>
      </c>
      <c r="N180" s="440" t="s">
        <v>184</v>
      </c>
      <c r="O180" s="440" t="s">
        <v>2078</v>
      </c>
      <c r="P180" s="440" t="s">
        <v>1855</v>
      </c>
      <c r="Q180" s="443"/>
    </row>
    <row r="181" spans="1:17" ht="60.75" x14ac:dyDescent="0.25">
      <c r="A181" s="437">
        <v>10074</v>
      </c>
      <c r="B181" s="438" t="s">
        <v>279</v>
      </c>
      <c r="C181" s="438" t="s">
        <v>1741</v>
      </c>
      <c r="D181" s="438" t="s">
        <v>1750</v>
      </c>
      <c r="E181" s="437">
        <v>1030202</v>
      </c>
      <c r="F181" s="437"/>
      <c r="G181" s="438" t="s">
        <v>2250</v>
      </c>
      <c r="H181" s="438"/>
      <c r="I181" s="438"/>
      <c r="J181" s="439">
        <v>2675.18</v>
      </c>
      <c r="K181" s="438"/>
      <c r="L181" s="438"/>
      <c r="M181" s="437" t="s">
        <v>2248</v>
      </c>
      <c r="N181" s="438" t="s">
        <v>184</v>
      </c>
      <c r="O181" s="438" t="s">
        <v>2111</v>
      </c>
      <c r="P181" s="438" t="s">
        <v>2084</v>
      </c>
      <c r="Q181" s="443"/>
    </row>
    <row r="182" spans="1:17" ht="60.75" x14ac:dyDescent="0.25">
      <c r="A182" s="432">
        <v>10074</v>
      </c>
      <c r="B182" s="440" t="s">
        <v>279</v>
      </c>
      <c r="C182" s="440" t="s">
        <v>1741</v>
      </c>
      <c r="D182" s="440" t="s">
        <v>1750</v>
      </c>
      <c r="E182" s="432">
        <v>1030202</v>
      </c>
      <c r="F182" s="432"/>
      <c r="G182" s="440" t="s">
        <v>2250</v>
      </c>
      <c r="H182" s="440" t="s">
        <v>2075</v>
      </c>
      <c r="I182" s="432" t="s">
        <v>2251</v>
      </c>
      <c r="J182" s="441">
        <v>2675.18</v>
      </c>
      <c r="K182" s="432" t="s">
        <v>1875</v>
      </c>
      <c r="L182" s="432" t="s">
        <v>1852</v>
      </c>
      <c r="M182" s="432" t="s">
        <v>2248</v>
      </c>
      <c r="N182" s="440" t="s">
        <v>184</v>
      </c>
      <c r="O182" s="440" t="s">
        <v>2111</v>
      </c>
      <c r="P182" s="440" t="s">
        <v>2084</v>
      </c>
      <c r="Q182" s="443"/>
    </row>
    <row r="183" spans="1:17" ht="60.75" x14ac:dyDescent="0.25">
      <c r="A183" s="437">
        <v>10405</v>
      </c>
      <c r="B183" s="438" t="s">
        <v>280</v>
      </c>
      <c r="C183" s="438" t="s">
        <v>1741</v>
      </c>
      <c r="D183" s="438" t="s">
        <v>1750</v>
      </c>
      <c r="E183" s="437">
        <v>1040205</v>
      </c>
      <c r="F183" s="437">
        <v>1040205999</v>
      </c>
      <c r="G183" s="438" t="s">
        <v>2252</v>
      </c>
      <c r="H183" s="438"/>
      <c r="I183" s="438"/>
      <c r="J183" s="439">
        <v>2000</v>
      </c>
      <c r="K183" s="438"/>
      <c r="L183" s="438"/>
      <c r="M183" s="437" t="s">
        <v>2248</v>
      </c>
      <c r="N183" s="438" t="s">
        <v>184</v>
      </c>
      <c r="O183" s="438" t="s">
        <v>2078</v>
      </c>
      <c r="P183" s="438" t="s">
        <v>1855</v>
      </c>
    </row>
    <row r="184" spans="1:17" ht="60.75" x14ac:dyDescent="0.25">
      <c r="A184" s="432">
        <v>10405</v>
      </c>
      <c r="B184" s="440" t="s">
        <v>280</v>
      </c>
      <c r="C184" s="440" t="s">
        <v>1741</v>
      </c>
      <c r="D184" s="440" t="s">
        <v>1750</v>
      </c>
      <c r="E184" s="432">
        <v>1040205</v>
      </c>
      <c r="F184" s="432">
        <v>1040205999</v>
      </c>
      <c r="G184" s="440" t="s">
        <v>2252</v>
      </c>
      <c r="H184" s="440" t="s">
        <v>2075</v>
      </c>
      <c r="I184" s="432" t="s">
        <v>2253</v>
      </c>
      <c r="J184" s="441">
        <v>2000</v>
      </c>
      <c r="K184" s="432" t="s">
        <v>1875</v>
      </c>
      <c r="L184" s="432" t="s">
        <v>1852</v>
      </c>
      <c r="M184" s="432" t="s">
        <v>2248</v>
      </c>
      <c r="N184" s="440" t="s">
        <v>184</v>
      </c>
      <c r="O184" s="440" t="s">
        <v>2078</v>
      </c>
      <c r="P184" s="440" t="s">
        <v>1855</v>
      </c>
    </row>
    <row r="185" spans="1:17" ht="60.75" x14ac:dyDescent="0.25">
      <c r="A185" s="437">
        <v>10568</v>
      </c>
      <c r="B185" s="438" t="s">
        <v>279</v>
      </c>
      <c r="C185" s="438" t="s">
        <v>1741</v>
      </c>
      <c r="D185" s="438" t="s">
        <v>1750</v>
      </c>
      <c r="E185" s="437">
        <v>1030299</v>
      </c>
      <c r="F185" s="437"/>
      <c r="G185" s="438" t="s">
        <v>183</v>
      </c>
      <c r="H185" s="438"/>
      <c r="I185" s="437"/>
      <c r="J185" s="439">
        <v>500</v>
      </c>
      <c r="K185" s="437"/>
      <c r="L185" s="437"/>
      <c r="M185" s="437" t="s">
        <v>2248</v>
      </c>
      <c r="N185" s="438" t="s">
        <v>184</v>
      </c>
      <c r="O185" s="438" t="s">
        <v>2078</v>
      </c>
      <c r="P185" s="438" t="s">
        <v>1855</v>
      </c>
      <c r="Q185" s="443"/>
    </row>
    <row r="186" spans="1:17" ht="60.75" x14ac:dyDescent="0.25">
      <c r="A186" s="432">
        <v>10568</v>
      </c>
      <c r="B186" s="440" t="s">
        <v>279</v>
      </c>
      <c r="C186" s="440" t="s">
        <v>1741</v>
      </c>
      <c r="D186" s="440" t="s">
        <v>1750</v>
      </c>
      <c r="E186" s="432">
        <v>1030299</v>
      </c>
      <c r="F186" s="432"/>
      <c r="G186" s="440" t="s">
        <v>183</v>
      </c>
      <c r="H186" s="440" t="s">
        <v>2075</v>
      </c>
      <c r="I186" s="440" t="s">
        <v>2254</v>
      </c>
      <c r="J186" s="441">
        <v>500</v>
      </c>
      <c r="K186" s="440" t="s">
        <v>1875</v>
      </c>
      <c r="L186" s="440" t="s">
        <v>2109</v>
      </c>
      <c r="M186" s="432" t="s">
        <v>2248</v>
      </c>
      <c r="N186" s="440" t="s">
        <v>184</v>
      </c>
      <c r="O186" s="440" t="s">
        <v>2078</v>
      </c>
      <c r="P186" s="440" t="s">
        <v>1855</v>
      </c>
      <c r="Q186" s="443"/>
    </row>
    <row r="187" spans="1:17" ht="60.75" x14ac:dyDescent="0.25">
      <c r="A187" s="437">
        <v>10011</v>
      </c>
      <c r="B187" s="438" t="s">
        <v>280</v>
      </c>
      <c r="C187" s="438" t="s">
        <v>1741</v>
      </c>
      <c r="D187" s="438" t="s">
        <v>1741</v>
      </c>
      <c r="E187" s="437">
        <v>1030201</v>
      </c>
      <c r="F187" s="437"/>
      <c r="G187" s="438" t="s">
        <v>2255</v>
      </c>
      <c r="H187" s="438"/>
      <c r="I187" s="437"/>
      <c r="J187" s="439">
        <v>6000</v>
      </c>
      <c r="K187" s="437"/>
      <c r="L187" s="437"/>
      <c r="M187" s="437" t="s">
        <v>2256</v>
      </c>
      <c r="N187" s="438" t="s">
        <v>184</v>
      </c>
      <c r="O187" s="438" t="s">
        <v>2078</v>
      </c>
      <c r="P187" s="438" t="s">
        <v>1855</v>
      </c>
    </row>
    <row r="188" spans="1:17" ht="60.75" x14ac:dyDescent="0.25">
      <c r="A188" s="432">
        <v>10011</v>
      </c>
      <c r="B188" s="440" t="s">
        <v>280</v>
      </c>
      <c r="C188" s="440" t="s">
        <v>1741</v>
      </c>
      <c r="D188" s="440" t="s">
        <v>1741</v>
      </c>
      <c r="E188" s="432">
        <v>1030201</v>
      </c>
      <c r="F188" s="432"/>
      <c r="G188" s="440" t="s">
        <v>2255</v>
      </c>
      <c r="H188" s="440" t="s">
        <v>2075</v>
      </c>
      <c r="I188" s="440" t="s">
        <v>2257</v>
      </c>
      <c r="J188" s="441">
        <v>6000</v>
      </c>
      <c r="K188" s="440" t="s">
        <v>1934</v>
      </c>
      <c r="L188" s="440" t="s">
        <v>1943</v>
      </c>
      <c r="M188" s="432" t="s">
        <v>2256</v>
      </c>
      <c r="N188" s="440" t="s">
        <v>184</v>
      </c>
      <c r="O188" s="440" t="s">
        <v>2078</v>
      </c>
      <c r="P188" s="440" t="s">
        <v>1855</v>
      </c>
    </row>
    <row r="189" spans="1:17" s="443" customFormat="1" ht="40.5" x14ac:dyDescent="0.25">
      <c r="A189" s="437">
        <v>10015</v>
      </c>
      <c r="B189" s="438" t="s">
        <v>280</v>
      </c>
      <c r="C189" s="438" t="s">
        <v>1741</v>
      </c>
      <c r="D189" s="438" t="s">
        <v>1741</v>
      </c>
      <c r="E189" s="437">
        <v>1030201</v>
      </c>
      <c r="F189" s="437"/>
      <c r="G189" s="438" t="s">
        <v>2258</v>
      </c>
      <c r="H189" s="438"/>
      <c r="I189" s="437"/>
      <c r="J189" s="439">
        <v>5476000</v>
      </c>
      <c r="K189" s="437"/>
      <c r="L189" s="437"/>
      <c r="M189" s="437" t="s">
        <v>2256</v>
      </c>
      <c r="N189" s="438" t="s">
        <v>1843</v>
      </c>
      <c r="O189" s="438" t="s">
        <v>1844</v>
      </c>
      <c r="P189" s="438" t="s">
        <v>1845</v>
      </c>
      <c r="Q189" s="423"/>
    </row>
    <row r="190" spans="1:17" s="443" customFormat="1" ht="40.5" x14ac:dyDescent="0.25">
      <c r="A190" s="432">
        <v>10015</v>
      </c>
      <c r="B190" s="440" t="s">
        <v>280</v>
      </c>
      <c r="C190" s="440" t="s">
        <v>1741</v>
      </c>
      <c r="D190" s="440" t="s">
        <v>1741</v>
      </c>
      <c r="E190" s="432">
        <v>1030201</v>
      </c>
      <c r="F190" s="432"/>
      <c r="G190" s="440" t="s">
        <v>2258</v>
      </c>
      <c r="H190" s="440" t="s">
        <v>2075</v>
      </c>
      <c r="I190" s="440" t="s">
        <v>2259</v>
      </c>
      <c r="J190" s="441">
        <v>5476000</v>
      </c>
      <c r="K190" s="440" t="s">
        <v>1934</v>
      </c>
      <c r="L190" s="440" t="s">
        <v>1943</v>
      </c>
      <c r="M190" s="432" t="s">
        <v>2256</v>
      </c>
      <c r="N190" s="440" t="s">
        <v>184</v>
      </c>
      <c r="O190" s="440" t="s">
        <v>1844</v>
      </c>
      <c r="P190" s="440" t="s">
        <v>1845</v>
      </c>
      <c r="Q190" s="423"/>
    </row>
    <row r="191" spans="1:17" ht="40.5" x14ac:dyDescent="0.25">
      <c r="A191" s="437">
        <v>10016</v>
      </c>
      <c r="B191" s="438" t="s">
        <v>280</v>
      </c>
      <c r="C191" s="438" t="s">
        <v>1741</v>
      </c>
      <c r="D191" s="438" t="s">
        <v>1741</v>
      </c>
      <c r="E191" s="437">
        <v>1020101</v>
      </c>
      <c r="F191" s="437"/>
      <c r="G191" s="438" t="s">
        <v>2260</v>
      </c>
      <c r="H191" s="438"/>
      <c r="I191" s="437"/>
      <c r="J191" s="439">
        <v>465000</v>
      </c>
      <c r="K191" s="437"/>
      <c r="L191" s="437"/>
      <c r="M191" s="437" t="s">
        <v>2256</v>
      </c>
      <c r="N191" s="438" t="s">
        <v>1843</v>
      </c>
      <c r="O191" s="438" t="s">
        <v>1844</v>
      </c>
      <c r="P191" s="438" t="s">
        <v>1845</v>
      </c>
    </row>
    <row r="192" spans="1:17" ht="40.5" x14ac:dyDescent="0.25">
      <c r="A192" s="432">
        <v>10016</v>
      </c>
      <c r="B192" s="440" t="s">
        <v>280</v>
      </c>
      <c r="C192" s="440" t="s">
        <v>1741</v>
      </c>
      <c r="D192" s="440" t="s">
        <v>1741</v>
      </c>
      <c r="E192" s="432">
        <v>1020101</v>
      </c>
      <c r="F192" s="432"/>
      <c r="G192" s="440" t="s">
        <v>2260</v>
      </c>
      <c r="H192" s="440" t="s">
        <v>2075</v>
      </c>
      <c r="I192" s="440" t="s">
        <v>2261</v>
      </c>
      <c r="J192" s="441">
        <v>465000</v>
      </c>
      <c r="K192" s="440" t="s">
        <v>1948</v>
      </c>
      <c r="L192" s="440" t="s">
        <v>1943</v>
      </c>
      <c r="M192" s="432" t="s">
        <v>2256</v>
      </c>
      <c r="N192" s="440" t="s">
        <v>184</v>
      </c>
      <c r="O192" s="440" t="s">
        <v>1844</v>
      </c>
      <c r="P192" s="440" t="s">
        <v>1845</v>
      </c>
    </row>
    <row r="193" spans="1:17" ht="60.75" x14ac:dyDescent="0.25">
      <c r="A193" s="437">
        <v>10019</v>
      </c>
      <c r="B193" s="438" t="s">
        <v>280</v>
      </c>
      <c r="C193" s="438" t="s">
        <v>1741</v>
      </c>
      <c r="D193" s="438" t="s">
        <v>1741</v>
      </c>
      <c r="E193" s="437">
        <v>1040104</v>
      </c>
      <c r="F193" s="437">
        <v>1040104001</v>
      </c>
      <c r="G193" s="438" t="s">
        <v>2262</v>
      </c>
      <c r="H193" s="438"/>
      <c r="I193" s="438"/>
      <c r="J193" s="439">
        <v>205000</v>
      </c>
      <c r="K193" s="438"/>
      <c r="L193" s="438"/>
      <c r="M193" s="437" t="s">
        <v>2256</v>
      </c>
      <c r="N193" s="438" t="s">
        <v>1843</v>
      </c>
      <c r="O193" s="438" t="s">
        <v>1844</v>
      </c>
      <c r="P193" s="438" t="s">
        <v>1845</v>
      </c>
    </row>
    <row r="194" spans="1:17" ht="81" x14ac:dyDescent="0.25">
      <c r="A194" s="432">
        <v>10019</v>
      </c>
      <c r="B194" s="440" t="s">
        <v>280</v>
      </c>
      <c r="C194" s="440" t="s">
        <v>1741</v>
      </c>
      <c r="D194" s="440" t="s">
        <v>1741</v>
      </c>
      <c r="E194" s="432">
        <v>1040104</v>
      </c>
      <c r="F194" s="432">
        <v>1040104001</v>
      </c>
      <c r="G194" s="440" t="s">
        <v>2262</v>
      </c>
      <c r="H194" s="440" t="s">
        <v>2075</v>
      </c>
      <c r="I194" s="432" t="s">
        <v>2263</v>
      </c>
      <c r="J194" s="441">
        <v>205000</v>
      </c>
      <c r="K194" s="432" t="s">
        <v>1934</v>
      </c>
      <c r="L194" s="432" t="s">
        <v>1852</v>
      </c>
      <c r="M194" s="432" t="s">
        <v>2256</v>
      </c>
      <c r="N194" s="440" t="s">
        <v>184</v>
      </c>
      <c r="O194" s="432" t="s">
        <v>1844</v>
      </c>
      <c r="P194" s="440" t="s">
        <v>1845</v>
      </c>
    </row>
    <row r="195" spans="1:17" ht="60.75" x14ac:dyDescent="0.25">
      <c r="A195" s="437">
        <v>10033</v>
      </c>
      <c r="B195" s="438" t="s">
        <v>280</v>
      </c>
      <c r="C195" s="438" t="s">
        <v>1741</v>
      </c>
      <c r="D195" s="438" t="s">
        <v>1741</v>
      </c>
      <c r="E195" s="437">
        <v>1020101</v>
      </c>
      <c r="F195" s="437"/>
      <c r="G195" s="438" t="s">
        <v>2264</v>
      </c>
      <c r="H195" s="438"/>
      <c r="I195" s="438"/>
      <c r="J195" s="439">
        <v>5100</v>
      </c>
      <c r="K195" s="438"/>
      <c r="L195" s="438"/>
      <c r="M195" s="437" t="s">
        <v>2256</v>
      </c>
      <c r="N195" s="438" t="s">
        <v>184</v>
      </c>
      <c r="O195" s="438" t="s">
        <v>2078</v>
      </c>
      <c r="P195" s="438" t="s">
        <v>1855</v>
      </c>
    </row>
    <row r="196" spans="1:17" ht="81" x14ac:dyDescent="0.25">
      <c r="A196" s="432">
        <v>10033</v>
      </c>
      <c r="B196" s="440" t="s">
        <v>280</v>
      </c>
      <c r="C196" s="440" t="s">
        <v>1741</v>
      </c>
      <c r="D196" s="440" t="s">
        <v>1741</v>
      </c>
      <c r="E196" s="432">
        <v>1020101</v>
      </c>
      <c r="F196" s="432"/>
      <c r="G196" s="440" t="s">
        <v>2264</v>
      </c>
      <c r="H196" s="440" t="s">
        <v>2075</v>
      </c>
      <c r="I196" s="432" t="s">
        <v>2265</v>
      </c>
      <c r="J196" s="441">
        <v>5100</v>
      </c>
      <c r="K196" s="432" t="s">
        <v>1948</v>
      </c>
      <c r="L196" s="432" t="s">
        <v>1943</v>
      </c>
      <c r="M196" s="432" t="s">
        <v>2256</v>
      </c>
      <c r="N196" s="440" t="s">
        <v>184</v>
      </c>
      <c r="O196" s="440" t="s">
        <v>2078</v>
      </c>
      <c r="P196" s="440" t="s">
        <v>1855</v>
      </c>
    </row>
    <row r="197" spans="1:17" ht="81" x14ac:dyDescent="0.25">
      <c r="A197" s="437">
        <v>10063</v>
      </c>
      <c r="B197" s="438" t="s">
        <v>280</v>
      </c>
      <c r="C197" s="438" t="s">
        <v>1741</v>
      </c>
      <c r="D197" s="438" t="s">
        <v>1741</v>
      </c>
      <c r="E197" s="437">
        <v>1040101</v>
      </c>
      <c r="F197" s="437">
        <v>1040101004</v>
      </c>
      <c r="G197" s="438" t="s">
        <v>2266</v>
      </c>
      <c r="H197" s="438"/>
      <c r="I197" s="438"/>
      <c r="J197" s="439">
        <v>110634.01</v>
      </c>
      <c r="K197" s="438"/>
      <c r="L197" s="438"/>
      <c r="M197" s="437" t="s">
        <v>2256</v>
      </c>
      <c r="N197" s="438" t="s">
        <v>184</v>
      </c>
      <c r="O197" s="438" t="s">
        <v>2078</v>
      </c>
      <c r="P197" s="438" t="s">
        <v>1855</v>
      </c>
    </row>
    <row r="198" spans="1:17" ht="101.25" x14ac:dyDescent="0.25">
      <c r="A198" s="432">
        <v>10063</v>
      </c>
      <c r="B198" s="440" t="s">
        <v>280</v>
      </c>
      <c r="C198" s="440" t="s">
        <v>1741</v>
      </c>
      <c r="D198" s="440" t="s">
        <v>1741</v>
      </c>
      <c r="E198" s="432">
        <v>1040101</v>
      </c>
      <c r="F198" s="432">
        <v>1040101004</v>
      </c>
      <c r="G198" s="440" t="s">
        <v>2266</v>
      </c>
      <c r="H198" s="440" t="s">
        <v>2075</v>
      </c>
      <c r="I198" s="432" t="s">
        <v>2267</v>
      </c>
      <c r="J198" s="441">
        <v>110634.01</v>
      </c>
      <c r="K198" s="432" t="s">
        <v>1923</v>
      </c>
      <c r="L198" s="432" t="s">
        <v>1852</v>
      </c>
      <c r="M198" s="432" t="s">
        <v>2256</v>
      </c>
      <c r="N198" s="440" t="s">
        <v>184</v>
      </c>
      <c r="O198" s="440" t="s">
        <v>2078</v>
      </c>
      <c r="P198" s="440" t="s">
        <v>1855</v>
      </c>
    </row>
    <row r="199" spans="1:17" ht="60.75" x14ac:dyDescent="0.25">
      <c r="A199" s="437">
        <v>10069</v>
      </c>
      <c r="B199" s="438" t="s">
        <v>280</v>
      </c>
      <c r="C199" s="438" t="s">
        <v>1741</v>
      </c>
      <c r="D199" s="438" t="s">
        <v>1749</v>
      </c>
      <c r="E199" s="437">
        <v>1020101</v>
      </c>
      <c r="F199" s="437">
        <v>1020101001</v>
      </c>
      <c r="G199" s="438" t="s">
        <v>2268</v>
      </c>
      <c r="H199" s="438"/>
      <c r="I199" s="438"/>
      <c r="J199" s="439">
        <v>1275</v>
      </c>
      <c r="K199" s="438"/>
      <c r="L199" s="438"/>
      <c r="M199" s="437" t="s">
        <v>2256</v>
      </c>
      <c r="N199" s="438" t="s">
        <v>184</v>
      </c>
      <c r="O199" s="438" t="s">
        <v>2078</v>
      </c>
      <c r="P199" s="438" t="s">
        <v>1855</v>
      </c>
    </row>
    <row r="200" spans="1:17" ht="81" x14ac:dyDescent="0.25">
      <c r="A200" s="432">
        <v>10069</v>
      </c>
      <c r="B200" s="440" t="s">
        <v>280</v>
      </c>
      <c r="C200" s="440" t="s">
        <v>1741</v>
      </c>
      <c r="D200" s="440" t="s">
        <v>1749</v>
      </c>
      <c r="E200" s="432">
        <v>1020101</v>
      </c>
      <c r="F200" s="432">
        <v>1020101001</v>
      </c>
      <c r="G200" s="440" t="s">
        <v>2268</v>
      </c>
      <c r="H200" s="440" t="s">
        <v>2075</v>
      </c>
      <c r="I200" s="432" t="s">
        <v>2269</v>
      </c>
      <c r="J200" s="441">
        <v>1275</v>
      </c>
      <c r="K200" s="432" t="s">
        <v>1948</v>
      </c>
      <c r="L200" s="432" t="s">
        <v>1943</v>
      </c>
      <c r="M200" s="432" t="s">
        <v>2256</v>
      </c>
      <c r="N200" s="440" t="s">
        <v>184</v>
      </c>
      <c r="O200" s="440" t="s">
        <v>2078</v>
      </c>
      <c r="P200" s="440" t="s">
        <v>1855</v>
      </c>
    </row>
    <row r="201" spans="1:17" ht="60.75" x14ac:dyDescent="0.25">
      <c r="A201" s="437">
        <v>10070</v>
      </c>
      <c r="B201" s="438" t="s">
        <v>280</v>
      </c>
      <c r="C201" s="438" t="s">
        <v>1741</v>
      </c>
      <c r="D201" s="438" t="s">
        <v>1749</v>
      </c>
      <c r="E201" s="437">
        <v>1010201</v>
      </c>
      <c r="F201" s="437">
        <v>1010201001</v>
      </c>
      <c r="G201" s="438" t="s">
        <v>2270</v>
      </c>
      <c r="H201" s="438"/>
      <c r="I201" s="438"/>
      <c r="J201" s="439">
        <v>380</v>
      </c>
      <c r="K201" s="438"/>
      <c r="L201" s="438"/>
      <c r="M201" s="437" t="s">
        <v>2256</v>
      </c>
      <c r="N201" s="438" t="s">
        <v>184</v>
      </c>
      <c r="O201" s="438" t="s">
        <v>2078</v>
      </c>
      <c r="P201" s="438" t="s">
        <v>1855</v>
      </c>
    </row>
    <row r="202" spans="1:17" ht="81" x14ac:dyDescent="0.25">
      <c r="A202" s="432">
        <v>10070</v>
      </c>
      <c r="B202" s="440" t="s">
        <v>280</v>
      </c>
      <c r="C202" s="440" t="s">
        <v>1741</v>
      </c>
      <c r="D202" s="440" t="s">
        <v>1749</v>
      </c>
      <c r="E202" s="432">
        <v>1010201</v>
      </c>
      <c r="F202" s="432">
        <v>1010201001</v>
      </c>
      <c r="G202" s="440" t="s">
        <v>2270</v>
      </c>
      <c r="H202" s="440" t="s">
        <v>2075</v>
      </c>
      <c r="I202" s="432" t="s">
        <v>2271</v>
      </c>
      <c r="J202" s="441">
        <v>380</v>
      </c>
      <c r="K202" s="432" t="s">
        <v>1948</v>
      </c>
      <c r="L202" s="432" t="s">
        <v>1943</v>
      </c>
      <c r="M202" s="432" t="s">
        <v>2256</v>
      </c>
      <c r="N202" s="440" t="s">
        <v>184</v>
      </c>
      <c r="O202" s="440" t="s">
        <v>2078</v>
      </c>
      <c r="P202" s="440" t="s">
        <v>1855</v>
      </c>
    </row>
    <row r="203" spans="1:17" ht="60.75" x14ac:dyDescent="0.25">
      <c r="A203" s="437">
        <v>10077</v>
      </c>
      <c r="B203" s="438" t="s">
        <v>279</v>
      </c>
      <c r="C203" s="438" t="s">
        <v>1741</v>
      </c>
      <c r="D203" s="438" t="s">
        <v>1750</v>
      </c>
      <c r="E203" s="437">
        <v>1020101</v>
      </c>
      <c r="F203" s="437">
        <v>1020101001</v>
      </c>
      <c r="G203" s="438" t="s">
        <v>2272</v>
      </c>
      <c r="H203" s="438"/>
      <c r="I203" s="437"/>
      <c r="J203" s="439">
        <v>230</v>
      </c>
      <c r="K203" s="437"/>
      <c r="L203" s="437"/>
      <c r="M203" s="437" t="s">
        <v>2256</v>
      </c>
      <c r="N203" s="438" t="s">
        <v>184</v>
      </c>
      <c r="O203" s="438" t="s">
        <v>2078</v>
      </c>
      <c r="P203" s="438" t="s">
        <v>1855</v>
      </c>
      <c r="Q203" s="443"/>
    </row>
    <row r="204" spans="1:17" ht="60.75" x14ac:dyDescent="0.25">
      <c r="A204" s="432">
        <v>10077</v>
      </c>
      <c r="B204" s="440" t="s">
        <v>279</v>
      </c>
      <c r="C204" s="440" t="s">
        <v>1741</v>
      </c>
      <c r="D204" s="440" t="s">
        <v>1750</v>
      </c>
      <c r="E204" s="432">
        <v>1020101</v>
      </c>
      <c r="F204" s="432">
        <v>1020101001</v>
      </c>
      <c r="G204" s="440" t="s">
        <v>2272</v>
      </c>
      <c r="H204" s="440" t="s">
        <v>2075</v>
      </c>
      <c r="I204" s="440" t="s">
        <v>2273</v>
      </c>
      <c r="J204" s="441">
        <v>230</v>
      </c>
      <c r="K204" s="440" t="s">
        <v>1948</v>
      </c>
      <c r="L204" s="440" t="s">
        <v>1852</v>
      </c>
      <c r="M204" s="432" t="s">
        <v>2256</v>
      </c>
      <c r="N204" s="440" t="s">
        <v>184</v>
      </c>
      <c r="O204" s="440" t="s">
        <v>2078</v>
      </c>
      <c r="P204" s="440" t="s">
        <v>1855</v>
      </c>
      <c r="Q204" s="443"/>
    </row>
    <row r="205" spans="1:17" ht="60.75" x14ac:dyDescent="0.25">
      <c r="A205" s="437">
        <v>10105</v>
      </c>
      <c r="B205" s="438" t="s">
        <v>280</v>
      </c>
      <c r="C205" s="438" t="s">
        <v>1741</v>
      </c>
      <c r="D205" s="438" t="s">
        <v>1741</v>
      </c>
      <c r="E205" s="437">
        <v>1020101</v>
      </c>
      <c r="F205" s="437">
        <v>1020101001</v>
      </c>
      <c r="G205" s="438" t="s">
        <v>2274</v>
      </c>
      <c r="H205" s="438"/>
      <c r="I205" s="438"/>
      <c r="J205" s="439">
        <v>6100</v>
      </c>
      <c r="K205" s="438"/>
      <c r="L205" s="438"/>
      <c r="M205" s="437" t="s">
        <v>2256</v>
      </c>
      <c r="N205" s="438" t="s">
        <v>184</v>
      </c>
      <c r="O205" s="438" t="s">
        <v>2078</v>
      </c>
      <c r="P205" s="438" t="s">
        <v>1855</v>
      </c>
    </row>
    <row r="206" spans="1:17" ht="60.75" x14ac:dyDescent="0.25">
      <c r="A206" s="432">
        <v>10105</v>
      </c>
      <c r="B206" s="440" t="s">
        <v>280</v>
      </c>
      <c r="C206" s="440" t="s">
        <v>1741</v>
      </c>
      <c r="D206" s="440" t="s">
        <v>1741</v>
      </c>
      <c r="E206" s="432">
        <v>1020101</v>
      </c>
      <c r="F206" s="432">
        <v>1020101001</v>
      </c>
      <c r="G206" s="440" t="s">
        <v>2274</v>
      </c>
      <c r="H206" s="440" t="s">
        <v>2075</v>
      </c>
      <c r="I206" s="432" t="s">
        <v>2275</v>
      </c>
      <c r="J206" s="441">
        <v>6100</v>
      </c>
      <c r="K206" s="432" t="s">
        <v>1948</v>
      </c>
      <c r="L206" s="432" t="s">
        <v>1943</v>
      </c>
      <c r="M206" s="432" t="s">
        <v>2256</v>
      </c>
      <c r="N206" s="440" t="s">
        <v>184</v>
      </c>
      <c r="O206" s="440" t="s">
        <v>2078</v>
      </c>
      <c r="P206" s="440" t="s">
        <v>1855</v>
      </c>
    </row>
    <row r="207" spans="1:17" ht="60.75" x14ac:dyDescent="0.25">
      <c r="A207" s="437">
        <v>10119</v>
      </c>
      <c r="B207" s="438" t="s">
        <v>280</v>
      </c>
      <c r="C207" s="438" t="s">
        <v>1741</v>
      </c>
      <c r="D207" s="438" t="s">
        <v>1741</v>
      </c>
      <c r="E207" s="437">
        <v>1020101</v>
      </c>
      <c r="F207" s="437">
        <v>1020101001</v>
      </c>
      <c r="G207" s="438" t="s">
        <v>2276</v>
      </c>
      <c r="H207" s="438"/>
      <c r="I207" s="437"/>
      <c r="J207" s="439">
        <v>12050</v>
      </c>
      <c r="K207" s="437"/>
      <c r="L207" s="437"/>
      <c r="M207" s="437" t="s">
        <v>2256</v>
      </c>
      <c r="N207" s="438" t="s">
        <v>184</v>
      </c>
      <c r="O207" s="438" t="s">
        <v>2078</v>
      </c>
      <c r="P207" s="438" t="s">
        <v>1855</v>
      </c>
    </row>
    <row r="208" spans="1:17" ht="60.75" x14ac:dyDescent="0.25">
      <c r="A208" s="432">
        <v>10119</v>
      </c>
      <c r="B208" s="440" t="s">
        <v>280</v>
      </c>
      <c r="C208" s="440" t="s">
        <v>1741</v>
      </c>
      <c r="D208" s="440" t="s">
        <v>1741</v>
      </c>
      <c r="E208" s="432">
        <v>1020101</v>
      </c>
      <c r="F208" s="432">
        <v>1020101001</v>
      </c>
      <c r="G208" s="440" t="s">
        <v>2276</v>
      </c>
      <c r="H208" s="440" t="s">
        <v>2075</v>
      </c>
      <c r="I208" s="440" t="s">
        <v>2277</v>
      </c>
      <c r="J208" s="441">
        <v>12050</v>
      </c>
      <c r="K208" s="440" t="s">
        <v>1948</v>
      </c>
      <c r="L208" s="440" t="s">
        <v>1924</v>
      </c>
      <c r="M208" s="432" t="s">
        <v>2256</v>
      </c>
      <c r="N208" s="440" t="s">
        <v>184</v>
      </c>
      <c r="O208" s="440" t="s">
        <v>2078</v>
      </c>
      <c r="P208" s="440" t="s">
        <v>1855</v>
      </c>
    </row>
    <row r="209" spans="1:17" ht="60.75" x14ac:dyDescent="0.25">
      <c r="A209" s="437">
        <v>10126</v>
      </c>
      <c r="B209" s="438" t="s">
        <v>280</v>
      </c>
      <c r="C209" s="438" t="s">
        <v>1741</v>
      </c>
      <c r="D209" s="438" t="s">
        <v>1741</v>
      </c>
      <c r="E209" s="437">
        <v>1020101</v>
      </c>
      <c r="F209" s="437"/>
      <c r="G209" s="438" t="s">
        <v>2278</v>
      </c>
      <c r="H209" s="438"/>
      <c r="I209" s="437"/>
      <c r="J209" s="439">
        <v>1615</v>
      </c>
      <c r="K209" s="437"/>
      <c r="L209" s="437"/>
      <c r="M209" s="437" t="s">
        <v>2256</v>
      </c>
      <c r="N209" s="438" t="s">
        <v>184</v>
      </c>
      <c r="O209" s="438" t="s">
        <v>2078</v>
      </c>
      <c r="P209" s="438" t="s">
        <v>1855</v>
      </c>
    </row>
    <row r="210" spans="1:17" ht="81" x14ac:dyDescent="0.25">
      <c r="A210" s="432">
        <v>10126</v>
      </c>
      <c r="B210" s="440" t="s">
        <v>280</v>
      </c>
      <c r="C210" s="440" t="s">
        <v>1741</v>
      </c>
      <c r="D210" s="440" t="s">
        <v>1741</v>
      </c>
      <c r="E210" s="432">
        <v>1020101</v>
      </c>
      <c r="F210" s="432"/>
      <c r="G210" s="440" t="s">
        <v>2278</v>
      </c>
      <c r="H210" s="440" t="s">
        <v>2075</v>
      </c>
      <c r="I210" s="440" t="s">
        <v>2279</v>
      </c>
      <c r="J210" s="441">
        <v>1615</v>
      </c>
      <c r="K210" s="440" t="s">
        <v>1948</v>
      </c>
      <c r="L210" s="440" t="s">
        <v>1852</v>
      </c>
      <c r="M210" s="432" t="s">
        <v>2256</v>
      </c>
      <c r="N210" s="440" t="s">
        <v>184</v>
      </c>
      <c r="O210" s="440" t="s">
        <v>2078</v>
      </c>
      <c r="P210" s="440" t="s">
        <v>1855</v>
      </c>
    </row>
    <row r="211" spans="1:17" ht="60.75" x14ac:dyDescent="0.25">
      <c r="A211" s="437">
        <v>10145</v>
      </c>
      <c r="B211" s="438" t="s">
        <v>280</v>
      </c>
      <c r="C211" s="438" t="s">
        <v>1741</v>
      </c>
      <c r="D211" s="438" t="s">
        <v>1741</v>
      </c>
      <c r="E211" s="437">
        <v>1020101</v>
      </c>
      <c r="F211" s="437">
        <v>1020101001</v>
      </c>
      <c r="G211" s="438" t="s">
        <v>2280</v>
      </c>
      <c r="H211" s="438"/>
      <c r="I211" s="437"/>
      <c r="J211" s="439">
        <v>5780</v>
      </c>
      <c r="K211" s="437"/>
      <c r="L211" s="437"/>
      <c r="M211" s="437" t="s">
        <v>2256</v>
      </c>
      <c r="N211" s="438" t="s">
        <v>184</v>
      </c>
      <c r="O211" s="438" t="s">
        <v>2078</v>
      </c>
      <c r="P211" s="438" t="s">
        <v>1855</v>
      </c>
    </row>
    <row r="212" spans="1:17" ht="60.75" x14ac:dyDescent="0.25">
      <c r="A212" s="432">
        <v>10145</v>
      </c>
      <c r="B212" s="440" t="s">
        <v>280</v>
      </c>
      <c r="C212" s="440" t="s">
        <v>1741</v>
      </c>
      <c r="D212" s="440" t="s">
        <v>1741</v>
      </c>
      <c r="E212" s="432">
        <v>1020101</v>
      </c>
      <c r="F212" s="432">
        <v>1020101001</v>
      </c>
      <c r="G212" s="440" t="s">
        <v>2280</v>
      </c>
      <c r="H212" s="440" t="s">
        <v>2075</v>
      </c>
      <c r="I212" s="440" t="s">
        <v>2281</v>
      </c>
      <c r="J212" s="441">
        <v>5780</v>
      </c>
      <c r="K212" s="440" t="s">
        <v>1948</v>
      </c>
      <c r="L212" s="440" t="s">
        <v>1943</v>
      </c>
      <c r="M212" s="432" t="s">
        <v>2256</v>
      </c>
      <c r="N212" s="440" t="s">
        <v>184</v>
      </c>
      <c r="O212" s="440" t="s">
        <v>2078</v>
      </c>
      <c r="P212" s="440" t="s">
        <v>1855</v>
      </c>
    </row>
    <row r="213" spans="1:17" ht="60.75" x14ac:dyDescent="0.25">
      <c r="A213" s="437">
        <v>10156</v>
      </c>
      <c r="B213" s="438" t="s">
        <v>280</v>
      </c>
      <c r="C213" s="438" t="s">
        <v>1741</v>
      </c>
      <c r="D213" s="438" t="s">
        <v>1741</v>
      </c>
      <c r="E213" s="437">
        <v>1020101</v>
      </c>
      <c r="F213" s="437">
        <v>1020101001</v>
      </c>
      <c r="G213" s="438" t="s">
        <v>2282</v>
      </c>
      <c r="H213" s="438"/>
      <c r="I213" s="437"/>
      <c r="J213" s="439">
        <v>2570</v>
      </c>
      <c r="K213" s="437"/>
      <c r="L213" s="437"/>
      <c r="M213" s="437" t="s">
        <v>2256</v>
      </c>
      <c r="N213" s="438" t="s">
        <v>184</v>
      </c>
      <c r="O213" s="438" t="s">
        <v>2078</v>
      </c>
      <c r="P213" s="438" t="s">
        <v>1855</v>
      </c>
    </row>
    <row r="214" spans="1:17" ht="60.75" x14ac:dyDescent="0.25">
      <c r="A214" s="432">
        <v>10156</v>
      </c>
      <c r="B214" s="440" t="s">
        <v>280</v>
      </c>
      <c r="C214" s="440" t="s">
        <v>1741</v>
      </c>
      <c r="D214" s="440" t="s">
        <v>1741</v>
      </c>
      <c r="E214" s="432">
        <v>1020101</v>
      </c>
      <c r="F214" s="432">
        <v>1020101001</v>
      </c>
      <c r="G214" s="440" t="s">
        <v>2282</v>
      </c>
      <c r="H214" s="440" t="s">
        <v>2075</v>
      </c>
      <c r="I214" s="440" t="s">
        <v>2283</v>
      </c>
      <c r="J214" s="441">
        <v>2570</v>
      </c>
      <c r="K214" s="440" t="s">
        <v>1948</v>
      </c>
      <c r="L214" s="440" t="s">
        <v>1943</v>
      </c>
      <c r="M214" s="432" t="s">
        <v>2256</v>
      </c>
      <c r="N214" s="440" t="s">
        <v>184</v>
      </c>
      <c r="O214" s="440" t="s">
        <v>2078</v>
      </c>
      <c r="P214" s="440" t="s">
        <v>1855</v>
      </c>
    </row>
    <row r="215" spans="1:17" ht="60.75" x14ac:dyDescent="0.25">
      <c r="A215" s="437">
        <v>10176</v>
      </c>
      <c r="B215" s="438" t="s">
        <v>280</v>
      </c>
      <c r="C215" s="438" t="s">
        <v>1741</v>
      </c>
      <c r="D215" s="438" t="s">
        <v>1741</v>
      </c>
      <c r="E215" s="437">
        <v>1020101</v>
      </c>
      <c r="F215" s="437">
        <v>1020101001</v>
      </c>
      <c r="G215" s="438" t="s">
        <v>2284</v>
      </c>
      <c r="H215" s="438"/>
      <c r="I215" s="438"/>
      <c r="J215" s="439">
        <v>595</v>
      </c>
      <c r="K215" s="438"/>
      <c r="L215" s="438"/>
      <c r="M215" s="437" t="s">
        <v>2256</v>
      </c>
      <c r="N215" s="438" t="s">
        <v>184</v>
      </c>
      <c r="O215" s="438" t="s">
        <v>2078</v>
      </c>
      <c r="P215" s="438" t="s">
        <v>1855</v>
      </c>
    </row>
    <row r="216" spans="1:17" ht="60.75" x14ac:dyDescent="0.25">
      <c r="A216" s="432">
        <v>10176</v>
      </c>
      <c r="B216" s="440" t="s">
        <v>280</v>
      </c>
      <c r="C216" s="440" t="s">
        <v>1741</v>
      </c>
      <c r="D216" s="440" t="s">
        <v>1741</v>
      </c>
      <c r="E216" s="432">
        <v>1020101</v>
      </c>
      <c r="F216" s="432">
        <v>1020101001</v>
      </c>
      <c r="G216" s="440" t="s">
        <v>2284</v>
      </c>
      <c r="H216" s="440" t="s">
        <v>2075</v>
      </c>
      <c r="I216" s="432" t="s">
        <v>2285</v>
      </c>
      <c r="J216" s="441">
        <v>595</v>
      </c>
      <c r="K216" s="432" t="s">
        <v>1948</v>
      </c>
      <c r="L216" s="432" t="s">
        <v>1943</v>
      </c>
      <c r="M216" s="432" t="s">
        <v>2256</v>
      </c>
      <c r="N216" s="440" t="s">
        <v>184</v>
      </c>
      <c r="O216" s="440" t="s">
        <v>2078</v>
      </c>
      <c r="P216" s="440" t="s">
        <v>1855</v>
      </c>
    </row>
    <row r="217" spans="1:17" ht="60.75" x14ac:dyDescent="0.25">
      <c r="A217" s="437">
        <v>10189</v>
      </c>
      <c r="B217" s="438" t="s">
        <v>280</v>
      </c>
      <c r="C217" s="438" t="s">
        <v>1741</v>
      </c>
      <c r="D217" s="438" t="s">
        <v>1741</v>
      </c>
      <c r="E217" s="437">
        <v>1020101</v>
      </c>
      <c r="F217" s="437">
        <v>1020101001</v>
      </c>
      <c r="G217" s="438" t="s">
        <v>2286</v>
      </c>
      <c r="H217" s="438"/>
      <c r="I217" s="438"/>
      <c r="J217" s="439">
        <v>510</v>
      </c>
      <c r="K217" s="438"/>
      <c r="L217" s="438"/>
      <c r="M217" s="437" t="s">
        <v>2256</v>
      </c>
      <c r="N217" s="438" t="s">
        <v>184</v>
      </c>
      <c r="O217" s="438" t="s">
        <v>2078</v>
      </c>
      <c r="P217" s="438" t="s">
        <v>1855</v>
      </c>
    </row>
    <row r="218" spans="1:17" ht="60.75" x14ac:dyDescent="0.25">
      <c r="A218" s="432">
        <v>10189</v>
      </c>
      <c r="B218" s="440" t="s">
        <v>280</v>
      </c>
      <c r="C218" s="440" t="s">
        <v>1741</v>
      </c>
      <c r="D218" s="440" t="s">
        <v>1741</v>
      </c>
      <c r="E218" s="432">
        <v>1020101</v>
      </c>
      <c r="F218" s="432">
        <v>1020101001</v>
      </c>
      <c r="G218" s="440" t="s">
        <v>2286</v>
      </c>
      <c r="H218" s="440" t="s">
        <v>2075</v>
      </c>
      <c r="I218" s="432" t="s">
        <v>2287</v>
      </c>
      <c r="J218" s="441">
        <v>510</v>
      </c>
      <c r="K218" s="432" t="s">
        <v>1948</v>
      </c>
      <c r="L218" s="432" t="s">
        <v>1943</v>
      </c>
      <c r="M218" s="432" t="s">
        <v>2256</v>
      </c>
      <c r="N218" s="440" t="s">
        <v>184</v>
      </c>
      <c r="O218" s="440" t="s">
        <v>2078</v>
      </c>
      <c r="P218" s="440" t="s">
        <v>1855</v>
      </c>
    </row>
    <row r="219" spans="1:17" ht="60.75" x14ac:dyDescent="0.25">
      <c r="A219" s="437">
        <v>10192</v>
      </c>
      <c r="B219" s="438" t="s">
        <v>280</v>
      </c>
      <c r="C219" s="438" t="s">
        <v>1741</v>
      </c>
      <c r="D219" s="438" t="s">
        <v>1741</v>
      </c>
      <c r="E219" s="437">
        <v>1020101</v>
      </c>
      <c r="F219" s="437"/>
      <c r="G219" s="438" t="s">
        <v>2288</v>
      </c>
      <c r="H219" s="438"/>
      <c r="I219" s="438"/>
      <c r="J219" s="439">
        <v>4673</v>
      </c>
      <c r="K219" s="438"/>
      <c r="L219" s="438"/>
      <c r="M219" s="437" t="s">
        <v>2256</v>
      </c>
      <c r="N219" s="438" t="s">
        <v>184</v>
      </c>
      <c r="O219" s="438" t="s">
        <v>2078</v>
      </c>
      <c r="P219" s="438" t="s">
        <v>1855</v>
      </c>
    </row>
    <row r="220" spans="1:17" ht="60.75" x14ac:dyDescent="0.25">
      <c r="A220" s="432">
        <v>10192</v>
      </c>
      <c r="B220" s="440" t="s">
        <v>280</v>
      </c>
      <c r="C220" s="440" t="s">
        <v>1741</v>
      </c>
      <c r="D220" s="440" t="s">
        <v>1741</v>
      </c>
      <c r="E220" s="432">
        <v>1020101</v>
      </c>
      <c r="F220" s="432"/>
      <c r="G220" s="440" t="s">
        <v>2288</v>
      </c>
      <c r="H220" s="440" t="s">
        <v>2075</v>
      </c>
      <c r="I220" s="432" t="s">
        <v>2289</v>
      </c>
      <c r="J220" s="441">
        <v>4673</v>
      </c>
      <c r="K220" s="432" t="s">
        <v>1948</v>
      </c>
      <c r="L220" s="432" t="s">
        <v>1943</v>
      </c>
      <c r="M220" s="432" t="s">
        <v>2256</v>
      </c>
      <c r="N220" s="440" t="s">
        <v>184</v>
      </c>
      <c r="O220" s="440" t="s">
        <v>2078</v>
      </c>
      <c r="P220" s="440" t="s">
        <v>1855</v>
      </c>
    </row>
    <row r="221" spans="1:17" ht="60.75" x14ac:dyDescent="0.25">
      <c r="A221" s="437">
        <v>10228</v>
      </c>
      <c r="B221" s="438" t="s">
        <v>280</v>
      </c>
      <c r="C221" s="438" t="s">
        <v>1741</v>
      </c>
      <c r="D221" s="438" t="s">
        <v>1744</v>
      </c>
      <c r="E221" s="437">
        <v>1030217</v>
      </c>
      <c r="F221" s="437"/>
      <c r="G221" s="438" t="s">
        <v>2290</v>
      </c>
      <c r="H221" s="438"/>
      <c r="I221" s="438"/>
      <c r="J221" s="439">
        <v>800</v>
      </c>
      <c r="K221" s="438"/>
      <c r="L221" s="438"/>
      <c r="M221" s="437" t="s">
        <v>2256</v>
      </c>
      <c r="N221" s="438" t="s">
        <v>184</v>
      </c>
      <c r="O221" s="438" t="s">
        <v>2078</v>
      </c>
      <c r="P221" s="438" t="s">
        <v>1855</v>
      </c>
    </row>
    <row r="222" spans="1:17" ht="60.75" x14ac:dyDescent="0.25">
      <c r="A222" s="432">
        <v>10228</v>
      </c>
      <c r="B222" s="440" t="s">
        <v>280</v>
      </c>
      <c r="C222" s="440" t="s">
        <v>1741</v>
      </c>
      <c r="D222" s="440" t="s">
        <v>1744</v>
      </c>
      <c r="E222" s="432">
        <v>1030217</v>
      </c>
      <c r="F222" s="432"/>
      <c r="G222" s="440" t="s">
        <v>2290</v>
      </c>
      <c r="H222" s="440" t="s">
        <v>2075</v>
      </c>
      <c r="I222" s="432" t="s">
        <v>2291</v>
      </c>
      <c r="J222" s="441">
        <v>800</v>
      </c>
      <c r="K222" s="432" t="s">
        <v>1923</v>
      </c>
      <c r="L222" s="432" t="s">
        <v>1852</v>
      </c>
      <c r="M222" s="432" t="s">
        <v>2256</v>
      </c>
      <c r="N222" s="440" t="s">
        <v>184</v>
      </c>
      <c r="O222" s="440" t="s">
        <v>2078</v>
      </c>
      <c r="P222" s="440" t="s">
        <v>1855</v>
      </c>
    </row>
    <row r="223" spans="1:17" s="443" customFormat="1" ht="81" x14ac:dyDescent="0.25">
      <c r="A223" s="437">
        <v>10229</v>
      </c>
      <c r="B223" s="438" t="s">
        <v>280</v>
      </c>
      <c r="C223" s="438" t="s">
        <v>1741</v>
      </c>
      <c r="D223" s="438" t="s">
        <v>1744</v>
      </c>
      <c r="E223" s="437">
        <v>1020199</v>
      </c>
      <c r="F223" s="437">
        <v>1020199999</v>
      </c>
      <c r="G223" s="438" t="s">
        <v>2292</v>
      </c>
      <c r="H223" s="438"/>
      <c r="I223" s="438"/>
      <c r="J223" s="439">
        <v>500</v>
      </c>
      <c r="K223" s="438"/>
      <c r="L223" s="438"/>
      <c r="M223" s="437" t="s">
        <v>2256</v>
      </c>
      <c r="N223" s="438" t="s">
        <v>184</v>
      </c>
      <c r="O223" s="438" t="s">
        <v>2078</v>
      </c>
      <c r="P223" s="438" t="s">
        <v>1855</v>
      </c>
      <c r="Q223" s="423"/>
    </row>
    <row r="224" spans="1:17" s="443" customFormat="1" ht="81" x14ac:dyDescent="0.25">
      <c r="A224" s="432">
        <v>10229</v>
      </c>
      <c r="B224" s="440" t="s">
        <v>280</v>
      </c>
      <c r="C224" s="440" t="s">
        <v>1741</v>
      </c>
      <c r="D224" s="440" t="s">
        <v>1744</v>
      </c>
      <c r="E224" s="432">
        <v>1020199</v>
      </c>
      <c r="F224" s="432">
        <v>1020199999</v>
      </c>
      <c r="G224" s="440" t="s">
        <v>2292</v>
      </c>
      <c r="H224" s="440" t="s">
        <v>2075</v>
      </c>
      <c r="I224" s="432" t="s">
        <v>2293</v>
      </c>
      <c r="J224" s="441">
        <v>500</v>
      </c>
      <c r="K224" s="432" t="s">
        <v>1948</v>
      </c>
      <c r="L224" s="432" t="s">
        <v>1852</v>
      </c>
      <c r="M224" s="432" t="s">
        <v>2256</v>
      </c>
      <c r="N224" s="440" t="s">
        <v>184</v>
      </c>
      <c r="O224" s="440" t="s">
        <v>2078</v>
      </c>
      <c r="P224" s="440" t="s">
        <v>1855</v>
      </c>
      <c r="Q224" s="423"/>
    </row>
    <row r="225" spans="1:17" s="443" customFormat="1" ht="81" x14ac:dyDescent="0.25">
      <c r="A225" s="437">
        <v>10347</v>
      </c>
      <c r="B225" s="438" t="s">
        <v>280</v>
      </c>
      <c r="C225" s="438" t="s">
        <v>1741</v>
      </c>
      <c r="D225" s="438" t="s">
        <v>1744</v>
      </c>
      <c r="E225" s="437">
        <v>1020102</v>
      </c>
      <c r="F225" s="437">
        <v>1020102001</v>
      </c>
      <c r="G225" s="438" t="s">
        <v>91</v>
      </c>
      <c r="H225" s="438"/>
      <c r="I225" s="437"/>
      <c r="J225" s="439">
        <v>1000</v>
      </c>
      <c r="K225" s="437"/>
      <c r="L225" s="437"/>
      <c r="M225" s="437" t="s">
        <v>2256</v>
      </c>
      <c r="N225" s="438" t="s">
        <v>184</v>
      </c>
      <c r="O225" s="438" t="s">
        <v>2078</v>
      </c>
      <c r="P225" s="438" t="s">
        <v>1855</v>
      </c>
      <c r="Q225" s="423"/>
    </row>
    <row r="226" spans="1:17" s="443" customFormat="1" ht="81" x14ac:dyDescent="0.25">
      <c r="A226" s="432">
        <v>10347</v>
      </c>
      <c r="B226" s="440" t="s">
        <v>280</v>
      </c>
      <c r="C226" s="440" t="s">
        <v>1741</v>
      </c>
      <c r="D226" s="440" t="s">
        <v>1744</v>
      </c>
      <c r="E226" s="432">
        <v>1020102</v>
      </c>
      <c r="F226" s="432">
        <v>1020102001</v>
      </c>
      <c r="G226" s="440" t="s">
        <v>91</v>
      </c>
      <c r="H226" s="440" t="s">
        <v>2075</v>
      </c>
      <c r="I226" s="440" t="s">
        <v>2294</v>
      </c>
      <c r="J226" s="441">
        <v>1000</v>
      </c>
      <c r="K226" s="440" t="s">
        <v>1948</v>
      </c>
      <c r="L226" s="440" t="s">
        <v>1852</v>
      </c>
      <c r="M226" s="432" t="s">
        <v>2256</v>
      </c>
      <c r="N226" s="440" t="s">
        <v>184</v>
      </c>
      <c r="O226" s="440" t="s">
        <v>2078</v>
      </c>
      <c r="P226" s="440" t="s">
        <v>1855</v>
      </c>
      <c r="Q226" s="423"/>
    </row>
    <row r="227" spans="1:17" ht="60.75" x14ac:dyDescent="0.25">
      <c r="A227" s="437">
        <v>10349</v>
      </c>
      <c r="B227" s="438" t="s">
        <v>280</v>
      </c>
      <c r="C227" s="438" t="s">
        <v>1741</v>
      </c>
      <c r="D227" s="438" t="s">
        <v>1744</v>
      </c>
      <c r="E227" s="437">
        <v>1030216</v>
      </c>
      <c r="F227" s="437">
        <v>1030216002</v>
      </c>
      <c r="G227" s="438" t="s">
        <v>2295</v>
      </c>
      <c r="H227" s="438"/>
      <c r="I227" s="437"/>
      <c r="J227" s="439">
        <v>500</v>
      </c>
      <c r="K227" s="437"/>
      <c r="L227" s="437"/>
      <c r="M227" s="437" t="s">
        <v>2256</v>
      </c>
      <c r="N227" s="438" t="s">
        <v>184</v>
      </c>
      <c r="O227" s="438" t="s">
        <v>2078</v>
      </c>
      <c r="P227" s="438" t="s">
        <v>1855</v>
      </c>
    </row>
    <row r="228" spans="1:17" ht="60.75" x14ac:dyDescent="0.25">
      <c r="A228" s="432">
        <v>10349</v>
      </c>
      <c r="B228" s="440" t="s">
        <v>280</v>
      </c>
      <c r="C228" s="440" t="s">
        <v>1741</v>
      </c>
      <c r="D228" s="440" t="s">
        <v>1744</v>
      </c>
      <c r="E228" s="432">
        <v>1030216</v>
      </c>
      <c r="F228" s="432">
        <v>1030216002</v>
      </c>
      <c r="G228" s="440" t="s">
        <v>2295</v>
      </c>
      <c r="H228" s="440" t="s">
        <v>2075</v>
      </c>
      <c r="I228" s="440" t="s">
        <v>2296</v>
      </c>
      <c r="J228" s="441">
        <v>500</v>
      </c>
      <c r="K228" s="440" t="s">
        <v>1948</v>
      </c>
      <c r="L228" s="440" t="s">
        <v>1852</v>
      </c>
      <c r="M228" s="432" t="s">
        <v>2256</v>
      </c>
      <c r="N228" s="440" t="s">
        <v>184</v>
      </c>
      <c r="O228" s="440" t="s">
        <v>2078</v>
      </c>
      <c r="P228" s="440" t="s">
        <v>1855</v>
      </c>
    </row>
    <row r="229" spans="1:17" ht="40.5" x14ac:dyDescent="0.25">
      <c r="A229" s="437">
        <v>10351</v>
      </c>
      <c r="B229" s="438" t="s">
        <v>280</v>
      </c>
      <c r="C229" s="438" t="s">
        <v>1741</v>
      </c>
      <c r="D229" s="438" t="s">
        <v>1744</v>
      </c>
      <c r="E229" s="437">
        <v>1030205</v>
      </c>
      <c r="F229" s="437">
        <v>1030205999</v>
      </c>
      <c r="G229" s="438" t="s">
        <v>2297</v>
      </c>
      <c r="H229" s="438"/>
      <c r="I229" s="437"/>
      <c r="J229" s="439">
        <v>412</v>
      </c>
      <c r="K229" s="437"/>
      <c r="L229" s="437"/>
      <c r="M229" s="437" t="s">
        <v>2256</v>
      </c>
      <c r="N229" s="438" t="s">
        <v>1843</v>
      </c>
      <c r="O229" s="438" t="s">
        <v>1844</v>
      </c>
      <c r="P229" s="438" t="s">
        <v>1845</v>
      </c>
    </row>
    <row r="230" spans="1:17" ht="60.75" x14ac:dyDescent="0.25">
      <c r="A230" s="432">
        <v>10351</v>
      </c>
      <c r="B230" s="440" t="s">
        <v>280</v>
      </c>
      <c r="C230" s="440" t="s">
        <v>1741</v>
      </c>
      <c r="D230" s="440" t="s">
        <v>1744</v>
      </c>
      <c r="E230" s="432">
        <v>1030205</v>
      </c>
      <c r="F230" s="432">
        <v>1030205999</v>
      </c>
      <c r="G230" s="440" t="s">
        <v>2297</v>
      </c>
      <c r="H230" s="440" t="s">
        <v>2075</v>
      </c>
      <c r="I230" s="440" t="s">
        <v>2298</v>
      </c>
      <c r="J230" s="441">
        <v>412</v>
      </c>
      <c r="K230" s="440" t="s">
        <v>1948</v>
      </c>
      <c r="L230" s="440" t="s">
        <v>1943</v>
      </c>
      <c r="M230" s="432" t="s">
        <v>2256</v>
      </c>
      <c r="N230" s="440" t="s">
        <v>184</v>
      </c>
      <c r="O230" s="440" t="s">
        <v>1844</v>
      </c>
      <c r="P230" s="440" t="s">
        <v>1845</v>
      </c>
    </row>
    <row r="231" spans="1:17" s="443" customFormat="1" ht="81" x14ac:dyDescent="0.25">
      <c r="A231" s="437">
        <v>10371</v>
      </c>
      <c r="B231" s="438" t="s">
        <v>280</v>
      </c>
      <c r="C231" s="438" t="s">
        <v>1741</v>
      </c>
      <c r="D231" s="438" t="s">
        <v>1741</v>
      </c>
      <c r="E231" s="437">
        <v>1020101</v>
      </c>
      <c r="F231" s="437"/>
      <c r="G231" s="438" t="s">
        <v>2299</v>
      </c>
      <c r="H231" s="438"/>
      <c r="I231" s="437"/>
      <c r="J231" s="439">
        <v>4673</v>
      </c>
      <c r="K231" s="437"/>
      <c r="L231" s="437"/>
      <c r="M231" s="437" t="s">
        <v>2256</v>
      </c>
      <c r="N231" s="438" t="s">
        <v>184</v>
      </c>
      <c r="O231" s="438" t="s">
        <v>2078</v>
      </c>
      <c r="P231" s="438" t="s">
        <v>1855</v>
      </c>
      <c r="Q231" s="423"/>
    </row>
    <row r="232" spans="1:17" s="443" customFormat="1" ht="81" x14ac:dyDescent="0.25">
      <c r="A232" s="432">
        <v>10371</v>
      </c>
      <c r="B232" s="440" t="s">
        <v>280</v>
      </c>
      <c r="C232" s="440" t="s">
        <v>1741</v>
      </c>
      <c r="D232" s="440" t="s">
        <v>1741</v>
      </c>
      <c r="E232" s="432">
        <v>1020101</v>
      </c>
      <c r="F232" s="432"/>
      <c r="G232" s="440" t="s">
        <v>2299</v>
      </c>
      <c r="H232" s="440" t="s">
        <v>2075</v>
      </c>
      <c r="I232" s="440" t="s">
        <v>2300</v>
      </c>
      <c r="J232" s="441">
        <v>4673</v>
      </c>
      <c r="K232" s="440" t="s">
        <v>1948</v>
      </c>
      <c r="L232" s="440" t="s">
        <v>1943</v>
      </c>
      <c r="M232" s="432" t="s">
        <v>2256</v>
      </c>
      <c r="N232" s="440" t="s">
        <v>184</v>
      </c>
      <c r="O232" s="440" t="s">
        <v>2078</v>
      </c>
      <c r="P232" s="440" t="s">
        <v>1855</v>
      </c>
      <c r="Q232" s="423"/>
    </row>
    <row r="233" spans="1:17" ht="81" x14ac:dyDescent="0.25">
      <c r="A233" s="437">
        <v>10386</v>
      </c>
      <c r="B233" s="438" t="s">
        <v>280</v>
      </c>
      <c r="C233" s="438" t="s">
        <v>1741</v>
      </c>
      <c r="D233" s="438" t="s">
        <v>1744</v>
      </c>
      <c r="E233" s="437">
        <v>1030299</v>
      </c>
      <c r="F233" s="437">
        <v>1030299999</v>
      </c>
      <c r="G233" s="438" t="s">
        <v>2301</v>
      </c>
      <c r="H233" s="438"/>
      <c r="I233" s="438"/>
      <c r="J233" s="439">
        <v>500</v>
      </c>
      <c r="K233" s="438"/>
      <c r="L233" s="438"/>
      <c r="M233" s="437" t="s">
        <v>2256</v>
      </c>
      <c r="N233" s="438" t="s">
        <v>184</v>
      </c>
      <c r="O233" s="438" t="s">
        <v>2078</v>
      </c>
      <c r="P233" s="438" t="s">
        <v>1855</v>
      </c>
    </row>
    <row r="234" spans="1:17" ht="81" x14ac:dyDescent="0.25">
      <c r="A234" s="432">
        <v>10386</v>
      </c>
      <c r="B234" s="440" t="s">
        <v>280</v>
      </c>
      <c r="C234" s="440" t="s">
        <v>1741</v>
      </c>
      <c r="D234" s="440" t="s">
        <v>1744</v>
      </c>
      <c r="E234" s="432">
        <v>1030299</v>
      </c>
      <c r="F234" s="432">
        <v>1030299999</v>
      </c>
      <c r="G234" s="440" t="s">
        <v>2301</v>
      </c>
      <c r="H234" s="440" t="s">
        <v>2075</v>
      </c>
      <c r="I234" s="440" t="s">
        <v>2302</v>
      </c>
      <c r="J234" s="441">
        <v>500</v>
      </c>
      <c r="K234" s="440" t="s">
        <v>1948</v>
      </c>
      <c r="L234" s="440" t="s">
        <v>1852</v>
      </c>
      <c r="M234" s="432" t="s">
        <v>2256</v>
      </c>
      <c r="N234" s="440" t="s">
        <v>184</v>
      </c>
      <c r="O234" s="440" t="s">
        <v>2078</v>
      </c>
      <c r="P234" s="440" t="s">
        <v>1855</v>
      </c>
    </row>
    <row r="235" spans="1:17" ht="81" x14ac:dyDescent="0.25">
      <c r="A235" s="437">
        <v>10388</v>
      </c>
      <c r="B235" s="438" t="s">
        <v>280</v>
      </c>
      <c r="C235" s="438" t="s">
        <v>1741</v>
      </c>
      <c r="D235" s="438" t="s">
        <v>1744</v>
      </c>
      <c r="E235" s="437">
        <v>1030213</v>
      </c>
      <c r="F235" s="437">
        <v>1030213999</v>
      </c>
      <c r="G235" s="438" t="s">
        <v>2303</v>
      </c>
      <c r="H235" s="438"/>
      <c r="I235" s="437"/>
      <c r="J235" s="439">
        <v>250</v>
      </c>
      <c r="K235" s="437"/>
      <c r="L235" s="437"/>
      <c r="M235" s="437" t="s">
        <v>2256</v>
      </c>
      <c r="N235" s="438" t="s">
        <v>184</v>
      </c>
      <c r="O235" s="438" t="s">
        <v>2078</v>
      </c>
      <c r="P235" s="438" t="s">
        <v>1855</v>
      </c>
    </row>
    <row r="236" spans="1:17" ht="81" x14ac:dyDescent="0.25">
      <c r="A236" s="432">
        <v>10388</v>
      </c>
      <c r="B236" s="440" t="s">
        <v>280</v>
      </c>
      <c r="C236" s="440" t="s">
        <v>1741</v>
      </c>
      <c r="D236" s="440" t="s">
        <v>1744</v>
      </c>
      <c r="E236" s="432">
        <v>1030213</v>
      </c>
      <c r="F236" s="432">
        <v>1030213999</v>
      </c>
      <c r="G236" s="440" t="s">
        <v>2303</v>
      </c>
      <c r="H236" s="440" t="s">
        <v>2075</v>
      </c>
      <c r="I236" s="440" t="s">
        <v>2304</v>
      </c>
      <c r="J236" s="441">
        <v>250</v>
      </c>
      <c r="K236" s="440" t="s">
        <v>1948</v>
      </c>
      <c r="L236" s="440" t="s">
        <v>1852</v>
      </c>
      <c r="M236" s="432" t="s">
        <v>2256</v>
      </c>
      <c r="N236" s="440" t="s">
        <v>184</v>
      </c>
      <c r="O236" s="440" t="s">
        <v>2078</v>
      </c>
      <c r="P236" s="440" t="s">
        <v>1855</v>
      </c>
    </row>
    <row r="237" spans="1:17" ht="60.75" x14ac:dyDescent="0.25">
      <c r="A237" s="437">
        <v>10511</v>
      </c>
      <c r="B237" s="438" t="s">
        <v>279</v>
      </c>
      <c r="C237" s="438" t="s">
        <v>1741</v>
      </c>
      <c r="D237" s="438" t="s">
        <v>1749</v>
      </c>
      <c r="E237" s="437">
        <v>1020101</v>
      </c>
      <c r="F237" s="437">
        <v>1020101001</v>
      </c>
      <c r="G237" s="438" t="s">
        <v>2305</v>
      </c>
      <c r="H237" s="438"/>
      <c r="I237" s="437"/>
      <c r="J237" s="439">
        <v>1785</v>
      </c>
      <c r="K237" s="437"/>
      <c r="L237" s="437"/>
      <c r="M237" s="437" t="s">
        <v>2256</v>
      </c>
      <c r="N237" s="438" t="s">
        <v>184</v>
      </c>
      <c r="O237" s="438" t="s">
        <v>2078</v>
      </c>
      <c r="P237" s="438" t="s">
        <v>1855</v>
      </c>
      <c r="Q237" s="443"/>
    </row>
    <row r="238" spans="1:17" ht="60.75" x14ac:dyDescent="0.25">
      <c r="A238" s="432">
        <v>10511</v>
      </c>
      <c r="B238" s="440" t="s">
        <v>279</v>
      </c>
      <c r="C238" s="440" t="s">
        <v>1741</v>
      </c>
      <c r="D238" s="440" t="s">
        <v>1749</v>
      </c>
      <c r="E238" s="432">
        <v>1020101</v>
      </c>
      <c r="F238" s="432">
        <v>1020101001</v>
      </c>
      <c r="G238" s="440" t="s">
        <v>2305</v>
      </c>
      <c r="H238" s="440" t="s">
        <v>2075</v>
      </c>
      <c r="I238" s="440" t="s">
        <v>2306</v>
      </c>
      <c r="J238" s="441">
        <v>1785</v>
      </c>
      <c r="K238" s="440" t="s">
        <v>1948</v>
      </c>
      <c r="L238" s="440" t="s">
        <v>2109</v>
      </c>
      <c r="M238" s="432" t="s">
        <v>2256</v>
      </c>
      <c r="N238" s="440" t="s">
        <v>184</v>
      </c>
      <c r="O238" s="440" t="s">
        <v>2078</v>
      </c>
      <c r="P238" s="440" t="s">
        <v>1855</v>
      </c>
      <c r="Q238" s="443"/>
    </row>
    <row r="239" spans="1:17" ht="60.75" x14ac:dyDescent="0.25">
      <c r="A239" s="437">
        <v>10512</v>
      </c>
      <c r="B239" s="438" t="s">
        <v>279</v>
      </c>
      <c r="C239" s="438" t="s">
        <v>1741</v>
      </c>
      <c r="D239" s="438" t="s">
        <v>1749</v>
      </c>
      <c r="E239" s="437">
        <v>1010201</v>
      </c>
      <c r="F239" s="437">
        <v>1010201001</v>
      </c>
      <c r="G239" s="438" t="s">
        <v>2307</v>
      </c>
      <c r="H239" s="438"/>
      <c r="I239" s="438"/>
      <c r="J239" s="439">
        <v>400</v>
      </c>
      <c r="K239" s="438"/>
      <c r="L239" s="438"/>
      <c r="M239" s="437" t="s">
        <v>2256</v>
      </c>
      <c r="N239" s="438" t="s">
        <v>184</v>
      </c>
      <c r="O239" s="438" t="s">
        <v>2078</v>
      </c>
      <c r="P239" s="438" t="s">
        <v>1855</v>
      </c>
      <c r="Q239" s="443"/>
    </row>
    <row r="240" spans="1:17" ht="60.75" x14ac:dyDescent="0.25">
      <c r="A240" s="432">
        <v>10512</v>
      </c>
      <c r="B240" s="440" t="s">
        <v>279</v>
      </c>
      <c r="C240" s="440" t="s">
        <v>1741</v>
      </c>
      <c r="D240" s="440" t="s">
        <v>1749</v>
      </c>
      <c r="E240" s="432">
        <v>1010201</v>
      </c>
      <c r="F240" s="432">
        <v>1010201001</v>
      </c>
      <c r="G240" s="440" t="s">
        <v>2307</v>
      </c>
      <c r="H240" s="440" t="s">
        <v>2075</v>
      </c>
      <c r="I240" s="440" t="s">
        <v>2308</v>
      </c>
      <c r="J240" s="441">
        <v>400</v>
      </c>
      <c r="K240" s="440" t="s">
        <v>1948</v>
      </c>
      <c r="L240" s="440" t="s">
        <v>2109</v>
      </c>
      <c r="M240" s="432" t="s">
        <v>2256</v>
      </c>
      <c r="N240" s="440" t="s">
        <v>184</v>
      </c>
      <c r="O240" s="440" t="s">
        <v>2078</v>
      </c>
      <c r="P240" s="440" t="s">
        <v>1855</v>
      </c>
      <c r="Q240" s="443"/>
    </row>
    <row r="241" spans="1:17" s="443" customFormat="1" ht="60.75" x14ac:dyDescent="0.25">
      <c r="A241" s="437">
        <v>10556</v>
      </c>
      <c r="B241" s="438" t="s">
        <v>280</v>
      </c>
      <c r="C241" s="438" t="s">
        <v>1741</v>
      </c>
      <c r="D241" s="438" t="s">
        <v>1741</v>
      </c>
      <c r="E241" s="437">
        <v>1030211</v>
      </c>
      <c r="F241" s="437"/>
      <c r="G241" s="438" t="s">
        <v>2309</v>
      </c>
      <c r="H241" s="438"/>
      <c r="I241" s="437"/>
      <c r="J241" s="439">
        <v>1000</v>
      </c>
      <c r="K241" s="437"/>
      <c r="L241" s="437"/>
      <c r="M241" s="437" t="s">
        <v>2256</v>
      </c>
      <c r="N241" s="438" t="s">
        <v>184</v>
      </c>
      <c r="O241" s="438" t="s">
        <v>2078</v>
      </c>
      <c r="P241" s="438" t="s">
        <v>1855</v>
      </c>
      <c r="Q241" s="423"/>
    </row>
    <row r="242" spans="1:17" s="443" customFormat="1" ht="60.75" x14ac:dyDescent="0.25">
      <c r="A242" s="432">
        <v>10556</v>
      </c>
      <c r="B242" s="440" t="s">
        <v>280</v>
      </c>
      <c r="C242" s="440" t="s">
        <v>1741</v>
      </c>
      <c r="D242" s="440" t="s">
        <v>1741</v>
      </c>
      <c r="E242" s="432">
        <v>1030211</v>
      </c>
      <c r="F242" s="432"/>
      <c r="G242" s="440" t="s">
        <v>2309</v>
      </c>
      <c r="H242" s="440" t="s">
        <v>2075</v>
      </c>
      <c r="I242" s="440" t="s">
        <v>2310</v>
      </c>
      <c r="J242" s="441">
        <v>1000</v>
      </c>
      <c r="K242" s="440" t="s">
        <v>1948</v>
      </c>
      <c r="L242" s="432" t="s">
        <v>1943</v>
      </c>
      <c r="M242" s="432" t="s">
        <v>2256</v>
      </c>
      <c r="N242" s="440" t="s">
        <v>184</v>
      </c>
      <c r="O242" s="440" t="s">
        <v>2078</v>
      </c>
      <c r="P242" s="440" t="s">
        <v>1855</v>
      </c>
      <c r="Q242" s="423"/>
    </row>
    <row r="243" spans="1:17" ht="101.25" x14ac:dyDescent="0.25">
      <c r="A243" s="437">
        <v>10574</v>
      </c>
      <c r="B243" s="438" t="s">
        <v>280</v>
      </c>
      <c r="C243" s="438" t="s">
        <v>1741</v>
      </c>
      <c r="D243" s="438" t="s">
        <v>1744</v>
      </c>
      <c r="E243" s="437">
        <v>1030209</v>
      </c>
      <c r="F243" s="437"/>
      <c r="G243" s="438" t="s">
        <v>1001</v>
      </c>
      <c r="H243" s="438"/>
      <c r="I243" s="437"/>
      <c r="J243" s="439">
        <v>500</v>
      </c>
      <c r="K243" s="437"/>
      <c r="L243" s="437"/>
      <c r="M243" s="437" t="s">
        <v>2256</v>
      </c>
      <c r="N243" s="438" t="s">
        <v>184</v>
      </c>
      <c r="O243" s="438" t="s">
        <v>2078</v>
      </c>
      <c r="P243" s="438" t="s">
        <v>1855</v>
      </c>
    </row>
    <row r="244" spans="1:17" ht="101.25" x14ac:dyDescent="0.25">
      <c r="A244" s="432">
        <v>10574</v>
      </c>
      <c r="B244" s="440" t="s">
        <v>280</v>
      </c>
      <c r="C244" s="440" t="s">
        <v>1741</v>
      </c>
      <c r="D244" s="440" t="s">
        <v>1744</v>
      </c>
      <c r="E244" s="432">
        <v>1030209</v>
      </c>
      <c r="F244" s="432"/>
      <c r="G244" s="440" t="s">
        <v>1001</v>
      </c>
      <c r="H244" s="440" t="s">
        <v>2075</v>
      </c>
      <c r="I244" s="440" t="s">
        <v>2311</v>
      </c>
      <c r="J244" s="441">
        <v>500</v>
      </c>
      <c r="K244" s="440" t="s">
        <v>1948</v>
      </c>
      <c r="L244" s="440" t="s">
        <v>1852</v>
      </c>
      <c r="M244" s="432" t="s">
        <v>2256</v>
      </c>
      <c r="N244" s="440" t="s">
        <v>184</v>
      </c>
      <c r="O244" s="440" t="s">
        <v>2078</v>
      </c>
      <c r="P244" s="440" t="s">
        <v>1855</v>
      </c>
    </row>
    <row r="245" spans="1:17" s="443" customFormat="1" ht="60.75" x14ac:dyDescent="0.25">
      <c r="A245" s="437">
        <v>10598</v>
      </c>
      <c r="B245" s="438" t="s">
        <v>279</v>
      </c>
      <c r="C245" s="438" t="s">
        <v>1741</v>
      </c>
      <c r="D245" s="438" t="s">
        <v>1741</v>
      </c>
      <c r="E245" s="437">
        <v>1020101</v>
      </c>
      <c r="F245" s="437">
        <v>1020101001</v>
      </c>
      <c r="G245" s="438" t="s">
        <v>2312</v>
      </c>
      <c r="H245" s="438"/>
      <c r="I245" s="438"/>
      <c r="J245" s="439">
        <v>270</v>
      </c>
      <c r="K245" s="438"/>
      <c r="L245" s="438"/>
      <c r="M245" s="437" t="s">
        <v>2256</v>
      </c>
      <c r="N245" s="438" t="s">
        <v>184</v>
      </c>
      <c r="O245" s="438" t="s">
        <v>2078</v>
      </c>
      <c r="P245" s="438" t="s">
        <v>1855</v>
      </c>
    </row>
    <row r="246" spans="1:17" s="443" customFormat="1" ht="60.75" x14ac:dyDescent="0.25">
      <c r="A246" s="432">
        <v>10598</v>
      </c>
      <c r="B246" s="440" t="s">
        <v>279</v>
      </c>
      <c r="C246" s="440" t="s">
        <v>1741</v>
      </c>
      <c r="D246" s="440" t="s">
        <v>1741</v>
      </c>
      <c r="E246" s="432">
        <v>1020101</v>
      </c>
      <c r="F246" s="432">
        <v>1020101001</v>
      </c>
      <c r="G246" s="440" t="s">
        <v>2312</v>
      </c>
      <c r="H246" s="440" t="s">
        <v>2075</v>
      </c>
      <c r="I246" s="432" t="s">
        <v>2313</v>
      </c>
      <c r="J246" s="441">
        <v>270</v>
      </c>
      <c r="K246" s="432" t="s">
        <v>1948</v>
      </c>
      <c r="L246" s="432" t="s">
        <v>2109</v>
      </c>
      <c r="M246" s="432" t="s">
        <v>2256</v>
      </c>
      <c r="N246" s="440" t="s">
        <v>184</v>
      </c>
      <c r="O246" s="440" t="s">
        <v>2078</v>
      </c>
      <c r="P246" s="440" t="s">
        <v>1855</v>
      </c>
    </row>
    <row r="247" spans="1:17" s="443" customFormat="1" ht="60.75" x14ac:dyDescent="0.25">
      <c r="A247" s="437">
        <v>10598</v>
      </c>
      <c r="B247" s="438" t="s">
        <v>280</v>
      </c>
      <c r="C247" s="438" t="s">
        <v>1741</v>
      </c>
      <c r="D247" s="438" t="s">
        <v>1741</v>
      </c>
      <c r="E247" s="437">
        <v>1020101</v>
      </c>
      <c r="F247" s="437">
        <v>1020101001</v>
      </c>
      <c r="G247" s="438" t="s">
        <v>2312</v>
      </c>
      <c r="H247" s="438"/>
      <c r="I247" s="438"/>
      <c r="J247" s="439">
        <v>85</v>
      </c>
      <c r="K247" s="438"/>
      <c r="L247" s="438"/>
      <c r="M247" s="437" t="s">
        <v>2256</v>
      </c>
      <c r="N247" s="438" t="s">
        <v>184</v>
      </c>
      <c r="O247" s="438" t="s">
        <v>2078</v>
      </c>
      <c r="P247" s="438" t="s">
        <v>1855</v>
      </c>
      <c r="Q247" s="423"/>
    </row>
    <row r="248" spans="1:17" s="443" customFormat="1" ht="60.75" x14ac:dyDescent="0.25">
      <c r="A248" s="432">
        <v>10598</v>
      </c>
      <c r="B248" s="440" t="s">
        <v>280</v>
      </c>
      <c r="C248" s="440" t="s">
        <v>1741</v>
      </c>
      <c r="D248" s="440" t="s">
        <v>1741</v>
      </c>
      <c r="E248" s="432">
        <v>1020101</v>
      </c>
      <c r="F248" s="432">
        <v>1020101001</v>
      </c>
      <c r="G248" s="440" t="s">
        <v>2312</v>
      </c>
      <c r="H248" s="440" t="s">
        <v>2075</v>
      </c>
      <c r="I248" s="432" t="s">
        <v>2314</v>
      </c>
      <c r="J248" s="441">
        <v>85</v>
      </c>
      <c r="K248" s="432" t="s">
        <v>1979</v>
      </c>
      <c r="L248" s="432" t="s">
        <v>1943</v>
      </c>
      <c r="M248" s="432" t="s">
        <v>2256</v>
      </c>
      <c r="N248" s="440" t="s">
        <v>184</v>
      </c>
      <c r="O248" s="440" t="s">
        <v>2078</v>
      </c>
      <c r="P248" s="440" t="s">
        <v>1855</v>
      </c>
      <c r="Q248" s="423"/>
    </row>
    <row r="249" spans="1:17" ht="60.75" x14ac:dyDescent="0.25">
      <c r="A249" s="437">
        <v>10601</v>
      </c>
      <c r="B249" s="438" t="s">
        <v>280</v>
      </c>
      <c r="C249" s="438" t="s">
        <v>1741</v>
      </c>
      <c r="D249" s="438" t="s">
        <v>1744</v>
      </c>
      <c r="E249" s="437">
        <v>1020102</v>
      </c>
      <c r="F249" s="437">
        <v>1020102001</v>
      </c>
      <c r="G249" s="438" t="s">
        <v>2315</v>
      </c>
      <c r="H249" s="438"/>
      <c r="I249" s="438"/>
      <c r="J249" s="439">
        <v>8700</v>
      </c>
      <c r="K249" s="438"/>
      <c r="L249" s="438"/>
      <c r="M249" s="437" t="s">
        <v>2256</v>
      </c>
      <c r="N249" s="438" t="s">
        <v>184</v>
      </c>
      <c r="O249" s="438" t="s">
        <v>2078</v>
      </c>
      <c r="P249" s="438" t="s">
        <v>1855</v>
      </c>
    </row>
    <row r="250" spans="1:17" ht="60.75" x14ac:dyDescent="0.25">
      <c r="A250" s="432">
        <v>10601</v>
      </c>
      <c r="B250" s="440" t="s">
        <v>280</v>
      </c>
      <c r="C250" s="440" t="s">
        <v>1741</v>
      </c>
      <c r="D250" s="440" t="s">
        <v>1744</v>
      </c>
      <c r="E250" s="432">
        <v>1020102</v>
      </c>
      <c r="F250" s="432">
        <v>1020102001</v>
      </c>
      <c r="G250" s="440" t="s">
        <v>2315</v>
      </c>
      <c r="H250" s="440" t="s">
        <v>2075</v>
      </c>
      <c r="I250" s="432" t="s">
        <v>2316</v>
      </c>
      <c r="J250" s="441">
        <v>8700</v>
      </c>
      <c r="K250" s="432" t="s">
        <v>1923</v>
      </c>
      <c r="L250" s="432" t="s">
        <v>2317</v>
      </c>
      <c r="M250" s="432" t="s">
        <v>2256</v>
      </c>
      <c r="N250" s="440" t="s">
        <v>184</v>
      </c>
      <c r="O250" s="440" t="s">
        <v>2078</v>
      </c>
      <c r="P250" s="440" t="s">
        <v>1855</v>
      </c>
    </row>
    <row r="251" spans="1:17" ht="101.25" x14ac:dyDescent="0.25">
      <c r="A251" s="437">
        <v>10603</v>
      </c>
      <c r="B251" s="438" t="s">
        <v>280</v>
      </c>
      <c r="C251" s="438" t="s">
        <v>1741</v>
      </c>
      <c r="D251" s="438" t="s">
        <v>1741</v>
      </c>
      <c r="E251" s="437">
        <v>1100301</v>
      </c>
      <c r="F251" s="437">
        <v>1100301001</v>
      </c>
      <c r="G251" s="438" t="s">
        <v>2318</v>
      </c>
      <c r="H251" s="438"/>
      <c r="I251" s="438"/>
      <c r="J251" s="439">
        <v>2000</v>
      </c>
      <c r="K251" s="438"/>
      <c r="L251" s="438"/>
      <c r="M251" s="437" t="s">
        <v>2256</v>
      </c>
      <c r="N251" s="438" t="s">
        <v>184</v>
      </c>
      <c r="O251" s="438" t="s">
        <v>2078</v>
      </c>
      <c r="P251" s="438" t="s">
        <v>1855</v>
      </c>
    </row>
    <row r="252" spans="1:17" ht="101.25" x14ac:dyDescent="0.25">
      <c r="A252" s="432">
        <v>10603</v>
      </c>
      <c r="B252" s="440" t="s">
        <v>280</v>
      </c>
      <c r="C252" s="440" t="s">
        <v>1741</v>
      </c>
      <c r="D252" s="440" t="s">
        <v>1741</v>
      </c>
      <c r="E252" s="432">
        <v>1100301</v>
      </c>
      <c r="F252" s="432">
        <v>1100301001</v>
      </c>
      <c r="G252" s="440" t="s">
        <v>2318</v>
      </c>
      <c r="H252" s="440" t="s">
        <v>2075</v>
      </c>
      <c r="I252" s="432" t="s">
        <v>2319</v>
      </c>
      <c r="J252" s="441">
        <v>2000</v>
      </c>
      <c r="K252" s="432" t="s">
        <v>1948</v>
      </c>
      <c r="L252" s="432" t="s">
        <v>1852</v>
      </c>
      <c r="M252" s="432" t="s">
        <v>2256</v>
      </c>
      <c r="N252" s="440" t="s">
        <v>184</v>
      </c>
      <c r="O252" s="440" t="s">
        <v>2078</v>
      </c>
      <c r="P252" s="440" t="s">
        <v>1855</v>
      </c>
    </row>
    <row r="253" spans="1:17" s="443" customFormat="1" ht="60.75" x14ac:dyDescent="0.25">
      <c r="A253" s="437">
        <v>10604</v>
      </c>
      <c r="B253" s="438" t="s">
        <v>280</v>
      </c>
      <c r="C253" s="438" t="s">
        <v>1741</v>
      </c>
      <c r="D253" s="438" t="s">
        <v>1741</v>
      </c>
      <c r="E253" s="437">
        <v>1020101</v>
      </c>
      <c r="F253" s="437">
        <v>1020101001</v>
      </c>
      <c r="G253" s="438" t="s">
        <v>2320</v>
      </c>
      <c r="H253" s="438"/>
      <c r="I253" s="438"/>
      <c r="J253" s="439">
        <v>270</v>
      </c>
      <c r="K253" s="438"/>
      <c r="L253" s="438"/>
      <c r="M253" s="437" t="s">
        <v>2256</v>
      </c>
      <c r="N253" s="438" t="s">
        <v>184</v>
      </c>
      <c r="O253" s="438" t="s">
        <v>2078</v>
      </c>
      <c r="P253" s="438" t="s">
        <v>1855</v>
      </c>
      <c r="Q253" s="423"/>
    </row>
    <row r="254" spans="1:17" s="443" customFormat="1" ht="60.75" x14ac:dyDescent="0.25">
      <c r="A254" s="432">
        <v>10604</v>
      </c>
      <c r="B254" s="440" t="s">
        <v>280</v>
      </c>
      <c r="C254" s="440" t="s">
        <v>1741</v>
      </c>
      <c r="D254" s="440" t="s">
        <v>1741</v>
      </c>
      <c r="E254" s="432">
        <v>1020101</v>
      </c>
      <c r="F254" s="432">
        <v>1020101001</v>
      </c>
      <c r="G254" s="440" t="s">
        <v>2320</v>
      </c>
      <c r="H254" s="440" t="s">
        <v>2075</v>
      </c>
      <c r="I254" s="432" t="s">
        <v>2321</v>
      </c>
      <c r="J254" s="441">
        <v>270</v>
      </c>
      <c r="K254" s="432" t="s">
        <v>1948</v>
      </c>
      <c r="L254" s="432" t="s">
        <v>1943</v>
      </c>
      <c r="M254" s="432" t="s">
        <v>2256</v>
      </c>
      <c r="N254" s="440" t="s">
        <v>184</v>
      </c>
      <c r="O254" s="440" t="s">
        <v>2078</v>
      </c>
      <c r="P254" s="440" t="s">
        <v>1855</v>
      </c>
      <c r="Q254" s="423"/>
    </row>
    <row r="255" spans="1:17" ht="60.75" x14ac:dyDescent="0.25">
      <c r="A255" s="437">
        <v>10604</v>
      </c>
      <c r="B255" s="438" t="s">
        <v>279</v>
      </c>
      <c r="C255" s="438" t="s">
        <v>1741</v>
      </c>
      <c r="D255" s="438" t="s">
        <v>1741</v>
      </c>
      <c r="E255" s="437">
        <v>1020101</v>
      </c>
      <c r="F255" s="437">
        <v>1020101001</v>
      </c>
      <c r="G255" s="438" t="s">
        <v>2320</v>
      </c>
      <c r="H255" s="438"/>
      <c r="I255" s="438"/>
      <c r="J255" s="439">
        <v>602.73</v>
      </c>
      <c r="K255" s="438"/>
      <c r="L255" s="438"/>
      <c r="M255" s="437" t="s">
        <v>2256</v>
      </c>
      <c r="N255" s="438" t="s">
        <v>184</v>
      </c>
      <c r="O255" s="438" t="s">
        <v>2078</v>
      </c>
      <c r="P255" s="438" t="s">
        <v>1855</v>
      </c>
      <c r="Q255" s="443"/>
    </row>
    <row r="256" spans="1:17" ht="60.75" x14ac:dyDescent="0.25">
      <c r="A256" s="432">
        <v>10604</v>
      </c>
      <c r="B256" s="440" t="s">
        <v>279</v>
      </c>
      <c r="C256" s="440" t="s">
        <v>1741</v>
      </c>
      <c r="D256" s="440" t="s">
        <v>1741</v>
      </c>
      <c r="E256" s="432">
        <v>1020101</v>
      </c>
      <c r="F256" s="432">
        <v>1020101001</v>
      </c>
      <c r="G256" s="440" t="s">
        <v>2320</v>
      </c>
      <c r="H256" s="440" t="s">
        <v>2075</v>
      </c>
      <c r="I256" s="432" t="s">
        <v>2322</v>
      </c>
      <c r="J256" s="441">
        <v>602.73</v>
      </c>
      <c r="K256" s="432" t="s">
        <v>1948</v>
      </c>
      <c r="L256" s="432" t="s">
        <v>2126</v>
      </c>
      <c r="M256" s="432" t="s">
        <v>2256</v>
      </c>
      <c r="N256" s="440" t="s">
        <v>184</v>
      </c>
      <c r="O256" s="440" t="s">
        <v>2078</v>
      </c>
      <c r="P256" s="440" t="s">
        <v>1855</v>
      </c>
      <c r="Q256" s="443"/>
    </row>
    <row r="257" spans="1:17" ht="60.75" x14ac:dyDescent="0.25">
      <c r="A257" s="437">
        <v>10605</v>
      </c>
      <c r="B257" s="438" t="s">
        <v>280</v>
      </c>
      <c r="C257" s="438" t="s">
        <v>1741</v>
      </c>
      <c r="D257" s="438" t="s">
        <v>1741</v>
      </c>
      <c r="E257" s="437">
        <v>1030211</v>
      </c>
      <c r="F257" s="437"/>
      <c r="G257" s="438" t="s">
        <v>2323</v>
      </c>
      <c r="H257" s="438"/>
      <c r="I257" s="438"/>
      <c r="J257" s="439">
        <v>100</v>
      </c>
      <c r="K257" s="438"/>
      <c r="L257" s="438"/>
      <c r="M257" s="437" t="s">
        <v>2256</v>
      </c>
      <c r="N257" s="438" t="s">
        <v>184</v>
      </c>
      <c r="O257" s="438" t="s">
        <v>2078</v>
      </c>
      <c r="P257" s="438" t="s">
        <v>1855</v>
      </c>
    </row>
    <row r="258" spans="1:17" ht="60.75" x14ac:dyDescent="0.25">
      <c r="A258" s="432">
        <v>10605</v>
      </c>
      <c r="B258" s="440" t="s">
        <v>280</v>
      </c>
      <c r="C258" s="440" t="s">
        <v>1741</v>
      </c>
      <c r="D258" s="440" t="s">
        <v>1741</v>
      </c>
      <c r="E258" s="432">
        <v>1030211</v>
      </c>
      <c r="F258" s="432"/>
      <c r="G258" s="440" t="s">
        <v>2323</v>
      </c>
      <c r="H258" s="440" t="s">
        <v>2075</v>
      </c>
      <c r="I258" s="432" t="s">
        <v>2324</v>
      </c>
      <c r="J258" s="441">
        <v>100</v>
      </c>
      <c r="K258" s="432" t="s">
        <v>1948</v>
      </c>
      <c r="L258" s="432" t="s">
        <v>1943</v>
      </c>
      <c r="M258" s="432" t="s">
        <v>2256</v>
      </c>
      <c r="N258" s="440" t="s">
        <v>184</v>
      </c>
      <c r="O258" s="440" t="s">
        <v>2078</v>
      </c>
      <c r="P258" s="440" t="s">
        <v>1855</v>
      </c>
    </row>
    <row r="259" spans="1:17" ht="60.75" x14ac:dyDescent="0.25">
      <c r="A259" s="437">
        <v>10605</v>
      </c>
      <c r="B259" s="438" t="s">
        <v>279</v>
      </c>
      <c r="C259" s="438" t="s">
        <v>1741</v>
      </c>
      <c r="D259" s="438" t="s">
        <v>1741</v>
      </c>
      <c r="E259" s="437">
        <v>1030211</v>
      </c>
      <c r="F259" s="437"/>
      <c r="G259" s="438" t="s">
        <v>2323</v>
      </c>
      <c r="H259" s="438"/>
      <c r="I259" s="438"/>
      <c r="J259" s="439">
        <v>710</v>
      </c>
      <c r="K259" s="438"/>
      <c r="L259" s="438"/>
      <c r="M259" s="437" t="s">
        <v>2256</v>
      </c>
      <c r="N259" s="438" t="s">
        <v>184</v>
      </c>
      <c r="O259" s="438" t="s">
        <v>2078</v>
      </c>
      <c r="P259" s="438" t="s">
        <v>1855</v>
      </c>
      <c r="Q259" s="443"/>
    </row>
    <row r="260" spans="1:17" ht="60.75" x14ac:dyDescent="0.25">
      <c r="A260" s="432">
        <v>10605</v>
      </c>
      <c r="B260" s="440" t="s">
        <v>279</v>
      </c>
      <c r="C260" s="440" t="s">
        <v>1741</v>
      </c>
      <c r="D260" s="440" t="s">
        <v>1741</v>
      </c>
      <c r="E260" s="432">
        <v>1030211</v>
      </c>
      <c r="F260" s="432"/>
      <c r="G260" s="440" t="s">
        <v>2323</v>
      </c>
      <c r="H260" s="440" t="s">
        <v>2075</v>
      </c>
      <c r="I260" s="432" t="s">
        <v>2324</v>
      </c>
      <c r="J260" s="441">
        <v>710</v>
      </c>
      <c r="K260" s="432" t="s">
        <v>1948</v>
      </c>
      <c r="L260" s="432" t="s">
        <v>2126</v>
      </c>
      <c r="M260" s="432" t="s">
        <v>2256</v>
      </c>
      <c r="N260" s="440" t="s">
        <v>184</v>
      </c>
      <c r="O260" s="440" t="s">
        <v>2078</v>
      </c>
      <c r="P260" s="440" t="s">
        <v>1855</v>
      </c>
      <c r="Q260" s="443"/>
    </row>
    <row r="261" spans="1:17" ht="60.75" x14ac:dyDescent="0.25">
      <c r="A261" s="437">
        <v>10606</v>
      </c>
      <c r="B261" s="438" t="s">
        <v>279</v>
      </c>
      <c r="C261" s="438" t="s">
        <v>1741</v>
      </c>
      <c r="D261" s="438" t="s">
        <v>1750</v>
      </c>
      <c r="E261" s="437">
        <v>1030211</v>
      </c>
      <c r="F261" s="437"/>
      <c r="G261" s="438" t="s">
        <v>2325</v>
      </c>
      <c r="H261" s="438"/>
      <c r="I261" s="438"/>
      <c r="J261" s="439">
        <v>170</v>
      </c>
      <c r="K261" s="438"/>
      <c r="L261" s="438"/>
      <c r="M261" s="437" t="s">
        <v>2256</v>
      </c>
      <c r="N261" s="438" t="s">
        <v>184</v>
      </c>
      <c r="O261" s="438" t="s">
        <v>2078</v>
      </c>
      <c r="P261" s="438" t="s">
        <v>1855</v>
      </c>
      <c r="Q261" s="443"/>
    </row>
    <row r="262" spans="1:17" ht="60.75" x14ac:dyDescent="0.25">
      <c r="A262" s="432">
        <v>10606</v>
      </c>
      <c r="B262" s="440" t="s">
        <v>279</v>
      </c>
      <c r="C262" s="440" t="s">
        <v>1741</v>
      </c>
      <c r="D262" s="440" t="s">
        <v>1750</v>
      </c>
      <c r="E262" s="432">
        <v>1030211</v>
      </c>
      <c r="F262" s="432"/>
      <c r="G262" s="440" t="s">
        <v>2325</v>
      </c>
      <c r="H262" s="440" t="s">
        <v>2075</v>
      </c>
      <c r="I262" s="432" t="s">
        <v>2326</v>
      </c>
      <c r="J262" s="441">
        <v>170</v>
      </c>
      <c r="K262" s="432" t="s">
        <v>1948</v>
      </c>
      <c r="L262" s="432" t="s">
        <v>1852</v>
      </c>
      <c r="M262" s="432" t="s">
        <v>2256</v>
      </c>
      <c r="N262" s="440" t="s">
        <v>184</v>
      </c>
      <c r="O262" s="440" t="s">
        <v>2078</v>
      </c>
      <c r="P262" s="440" t="s">
        <v>1855</v>
      </c>
      <c r="Q262" s="443"/>
    </row>
    <row r="263" spans="1:17" ht="101.25" x14ac:dyDescent="0.25">
      <c r="A263" s="437">
        <v>10609</v>
      </c>
      <c r="B263" s="438" t="s">
        <v>280</v>
      </c>
      <c r="C263" s="438" t="s">
        <v>1741</v>
      </c>
      <c r="D263" s="438" t="s">
        <v>1741</v>
      </c>
      <c r="E263" s="437">
        <v>1020101</v>
      </c>
      <c r="F263" s="437">
        <v>1020101001</v>
      </c>
      <c r="G263" s="438" t="s">
        <v>2327</v>
      </c>
      <c r="H263" s="438"/>
      <c r="I263" s="438"/>
      <c r="J263" s="439">
        <v>1530</v>
      </c>
      <c r="K263" s="438"/>
      <c r="L263" s="438"/>
      <c r="M263" s="437" t="s">
        <v>2256</v>
      </c>
      <c r="N263" s="438" t="s">
        <v>184</v>
      </c>
      <c r="O263" s="438" t="s">
        <v>2078</v>
      </c>
      <c r="P263" s="438" t="s">
        <v>1855</v>
      </c>
    </row>
    <row r="264" spans="1:17" ht="101.25" x14ac:dyDescent="0.25">
      <c r="A264" s="432">
        <v>10609</v>
      </c>
      <c r="B264" s="432" t="s">
        <v>280</v>
      </c>
      <c r="C264" s="432" t="s">
        <v>1741</v>
      </c>
      <c r="D264" s="432" t="s">
        <v>1741</v>
      </c>
      <c r="E264" s="432">
        <v>1020101</v>
      </c>
      <c r="F264" s="432">
        <v>1020101001</v>
      </c>
      <c r="G264" s="432" t="s">
        <v>2327</v>
      </c>
      <c r="H264" s="432">
        <v>1</v>
      </c>
      <c r="I264" s="432" t="s">
        <v>2328</v>
      </c>
      <c r="J264" s="441">
        <v>1530</v>
      </c>
      <c r="K264" s="432" t="s">
        <v>1948</v>
      </c>
      <c r="L264" s="432" t="s">
        <v>1943</v>
      </c>
      <c r="M264" s="432" t="s">
        <v>2256</v>
      </c>
      <c r="N264" s="440" t="s">
        <v>184</v>
      </c>
      <c r="O264" s="432" t="s">
        <v>2078</v>
      </c>
      <c r="P264" s="432" t="s">
        <v>1855</v>
      </c>
    </row>
    <row r="265" spans="1:17" ht="121.5" x14ac:dyDescent="0.25">
      <c r="A265" s="437">
        <v>10611</v>
      </c>
      <c r="B265" s="437" t="s">
        <v>280</v>
      </c>
      <c r="C265" s="437" t="s">
        <v>1741</v>
      </c>
      <c r="D265" s="437" t="s">
        <v>1741</v>
      </c>
      <c r="E265" s="437">
        <v>1030211</v>
      </c>
      <c r="F265" s="437"/>
      <c r="G265" s="437" t="s">
        <v>1003</v>
      </c>
      <c r="H265" s="437"/>
      <c r="I265" s="437"/>
      <c r="J265" s="439">
        <v>700</v>
      </c>
      <c r="K265" s="437"/>
      <c r="L265" s="437"/>
      <c r="M265" s="437" t="s">
        <v>2256</v>
      </c>
      <c r="N265" s="438" t="s">
        <v>184</v>
      </c>
      <c r="O265" s="437" t="s">
        <v>2078</v>
      </c>
      <c r="P265" s="437" t="s">
        <v>1855</v>
      </c>
    </row>
    <row r="266" spans="1:17" ht="121.5" x14ac:dyDescent="0.25">
      <c r="A266" s="432">
        <v>10611</v>
      </c>
      <c r="B266" s="432" t="s">
        <v>280</v>
      </c>
      <c r="C266" s="432" t="s">
        <v>1741</v>
      </c>
      <c r="D266" s="432" t="s">
        <v>1741</v>
      </c>
      <c r="E266" s="432">
        <v>1030211</v>
      </c>
      <c r="F266" s="432"/>
      <c r="G266" s="432" t="s">
        <v>1003</v>
      </c>
      <c r="H266" s="432">
        <v>1</v>
      </c>
      <c r="I266" s="432" t="s">
        <v>2329</v>
      </c>
      <c r="J266" s="441">
        <v>700</v>
      </c>
      <c r="K266" s="432" t="s">
        <v>1948</v>
      </c>
      <c r="L266" s="432" t="s">
        <v>1943</v>
      </c>
      <c r="M266" s="432" t="s">
        <v>2256</v>
      </c>
      <c r="N266" s="440" t="s">
        <v>184</v>
      </c>
      <c r="O266" s="432" t="s">
        <v>2078</v>
      </c>
      <c r="P266" s="432" t="s">
        <v>1855</v>
      </c>
    </row>
    <row r="267" spans="1:17" ht="121.5" x14ac:dyDescent="0.25">
      <c r="A267" s="437">
        <v>10612</v>
      </c>
      <c r="B267" s="437" t="s">
        <v>279</v>
      </c>
      <c r="C267" s="437" t="s">
        <v>1797</v>
      </c>
      <c r="D267" s="437" t="s">
        <v>1744</v>
      </c>
      <c r="E267" s="437">
        <v>1100102</v>
      </c>
      <c r="F267" s="437">
        <v>1100102001</v>
      </c>
      <c r="G267" s="437" t="s">
        <v>2330</v>
      </c>
      <c r="H267" s="437"/>
      <c r="I267" s="437"/>
      <c r="J267" s="439">
        <f>652717.73-650000</f>
        <v>2717.7299999999814</v>
      </c>
      <c r="K267" s="437"/>
      <c r="L267" s="437"/>
      <c r="M267" s="437" t="s">
        <v>2256</v>
      </c>
      <c r="N267" s="438" t="s">
        <v>184</v>
      </c>
      <c r="O267" s="438" t="s">
        <v>2078</v>
      </c>
      <c r="P267" s="437" t="s">
        <v>1855</v>
      </c>
      <c r="Q267" s="443" t="s">
        <v>184</v>
      </c>
    </row>
    <row r="268" spans="1:17" ht="121.5" x14ac:dyDescent="0.25">
      <c r="A268" s="432">
        <v>10612</v>
      </c>
      <c r="B268" s="432" t="s">
        <v>279</v>
      </c>
      <c r="C268" s="432" t="s">
        <v>1797</v>
      </c>
      <c r="D268" s="432" t="s">
        <v>1744</v>
      </c>
      <c r="E268" s="432">
        <v>1100102</v>
      </c>
      <c r="F268" s="432">
        <v>1100102001</v>
      </c>
      <c r="G268" s="432" t="s">
        <v>2330</v>
      </c>
      <c r="H268" s="432">
        <v>1</v>
      </c>
      <c r="I268" s="432" t="s">
        <v>2331</v>
      </c>
      <c r="J268" s="441">
        <f>652717.73-650000</f>
        <v>2717.7299999999814</v>
      </c>
      <c r="K268" s="432" t="s">
        <v>1887</v>
      </c>
      <c r="L268" s="444" t="s">
        <v>2332</v>
      </c>
      <c r="M268" s="432" t="s">
        <v>2256</v>
      </c>
      <c r="N268" s="440" t="s">
        <v>184</v>
      </c>
      <c r="O268" s="440" t="s">
        <v>2078</v>
      </c>
      <c r="P268" s="432" t="s">
        <v>1855</v>
      </c>
      <c r="Q268" s="443"/>
    </row>
    <row r="269" spans="1:17" ht="40.5" x14ac:dyDescent="0.25">
      <c r="A269" s="437">
        <v>10663</v>
      </c>
      <c r="B269" s="437" t="s">
        <v>280</v>
      </c>
      <c r="C269" s="437" t="s">
        <v>1741</v>
      </c>
      <c r="D269" s="437" t="s">
        <v>1741</v>
      </c>
      <c r="E269" s="437">
        <v>1030201</v>
      </c>
      <c r="F269" s="437"/>
      <c r="G269" s="437" t="s">
        <v>2333</v>
      </c>
      <c r="H269" s="437"/>
      <c r="I269" s="437"/>
      <c r="J269" s="439">
        <v>6642547.4800000004</v>
      </c>
      <c r="K269" s="437"/>
      <c r="L269" s="437"/>
      <c r="M269" s="437" t="s">
        <v>2256</v>
      </c>
      <c r="N269" s="438" t="s">
        <v>1843</v>
      </c>
      <c r="O269" s="438" t="s">
        <v>1844</v>
      </c>
      <c r="P269" s="437" t="s">
        <v>1845</v>
      </c>
    </row>
    <row r="270" spans="1:17" ht="40.5" x14ac:dyDescent="0.25">
      <c r="A270" s="432">
        <v>10663</v>
      </c>
      <c r="B270" s="432" t="s">
        <v>280</v>
      </c>
      <c r="C270" s="432" t="s">
        <v>1741</v>
      </c>
      <c r="D270" s="432" t="s">
        <v>1741</v>
      </c>
      <c r="E270" s="432">
        <v>1030201</v>
      </c>
      <c r="F270" s="432"/>
      <c r="G270" s="432" t="s">
        <v>2333</v>
      </c>
      <c r="H270" s="432">
        <v>1</v>
      </c>
      <c r="I270" s="432" t="s">
        <v>2334</v>
      </c>
      <c r="J270" s="441">
        <v>3608391.96</v>
      </c>
      <c r="K270" s="432" t="s">
        <v>1934</v>
      </c>
      <c r="L270" s="432" t="s">
        <v>1943</v>
      </c>
      <c r="M270" s="432" t="s">
        <v>2256</v>
      </c>
      <c r="N270" s="440" t="s">
        <v>184</v>
      </c>
      <c r="O270" s="432" t="s">
        <v>2335</v>
      </c>
      <c r="P270" s="432" t="s">
        <v>1845</v>
      </c>
    </row>
    <row r="271" spans="1:17" ht="40.5" x14ac:dyDescent="0.25">
      <c r="A271" s="432">
        <v>10663</v>
      </c>
      <c r="B271" s="432" t="s">
        <v>280</v>
      </c>
      <c r="C271" s="432" t="s">
        <v>1741</v>
      </c>
      <c r="D271" s="432" t="s">
        <v>1741</v>
      </c>
      <c r="E271" s="432">
        <v>1030201</v>
      </c>
      <c r="F271" s="432"/>
      <c r="G271" s="432" t="s">
        <v>2333</v>
      </c>
      <c r="H271" s="432">
        <v>2</v>
      </c>
      <c r="I271" s="432" t="s">
        <v>2336</v>
      </c>
      <c r="J271" s="441">
        <v>450600</v>
      </c>
      <c r="K271" s="432" t="s">
        <v>1934</v>
      </c>
      <c r="L271" s="432" t="s">
        <v>1943</v>
      </c>
      <c r="M271" s="432" t="s">
        <v>2256</v>
      </c>
      <c r="N271" s="440" t="s">
        <v>184</v>
      </c>
      <c r="O271" s="432" t="s">
        <v>2335</v>
      </c>
      <c r="P271" s="432" t="s">
        <v>1845</v>
      </c>
    </row>
    <row r="272" spans="1:17" ht="40.5" x14ac:dyDescent="0.25">
      <c r="A272" s="432">
        <v>10663</v>
      </c>
      <c r="B272" s="432" t="s">
        <v>280</v>
      </c>
      <c r="C272" s="432" t="s">
        <v>1741</v>
      </c>
      <c r="D272" s="432" t="s">
        <v>1741</v>
      </c>
      <c r="E272" s="432">
        <v>1030201</v>
      </c>
      <c r="F272" s="432"/>
      <c r="G272" s="432" t="s">
        <v>2333</v>
      </c>
      <c r="H272" s="432">
        <v>3</v>
      </c>
      <c r="I272" s="432" t="s">
        <v>2337</v>
      </c>
      <c r="J272" s="441">
        <v>704076.48</v>
      </c>
      <c r="K272" s="432" t="s">
        <v>1934</v>
      </c>
      <c r="L272" s="432" t="s">
        <v>1943</v>
      </c>
      <c r="M272" s="432" t="s">
        <v>2256</v>
      </c>
      <c r="N272" s="440" t="s">
        <v>184</v>
      </c>
      <c r="O272" s="432" t="s">
        <v>2335</v>
      </c>
      <c r="P272" s="432" t="s">
        <v>1845</v>
      </c>
    </row>
    <row r="273" spans="1:16" ht="40.5" x14ac:dyDescent="0.25">
      <c r="A273" s="432">
        <v>10663</v>
      </c>
      <c r="B273" s="432" t="s">
        <v>280</v>
      </c>
      <c r="C273" s="432" t="s">
        <v>1741</v>
      </c>
      <c r="D273" s="432" t="s">
        <v>1741</v>
      </c>
      <c r="E273" s="432">
        <v>1030201</v>
      </c>
      <c r="F273" s="432"/>
      <c r="G273" s="432" t="s">
        <v>2333</v>
      </c>
      <c r="H273" s="432">
        <v>4</v>
      </c>
      <c r="I273" s="432" t="s">
        <v>2338</v>
      </c>
      <c r="J273" s="441">
        <v>162479.04000000001</v>
      </c>
      <c r="K273" s="432" t="s">
        <v>1934</v>
      </c>
      <c r="L273" s="432" t="s">
        <v>1943</v>
      </c>
      <c r="M273" s="432" t="s">
        <v>2256</v>
      </c>
      <c r="N273" s="440" t="s">
        <v>184</v>
      </c>
      <c r="O273" s="432" t="s">
        <v>2335</v>
      </c>
      <c r="P273" s="432" t="s">
        <v>1845</v>
      </c>
    </row>
    <row r="274" spans="1:16" ht="40.5" x14ac:dyDescent="0.25">
      <c r="A274" s="432">
        <v>10663</v>
      </c>
      <c r="B274" s="432" t="s">
        <v>280</v>
      </c>
      <c r="C274" s="432" t="s">
        <v>1741</v>
      </c>
      <c r="D274" s="432" t="s">
        <v>1741</v>
      </c>
      <c r="E274" s="432">
        <v>1030201</v>
      </c>
      <c r="F274" s="432"/>
      <c r="G274" s="432" t="s">
        <v>2333</v>
      </c>
      <c r="H274" s="432">
        <v>5</v>
      </c>
      <c r="I274" s="432" t="s">
        <v>2339</v>
      </c>
      <c r="J274" s="441">
        <v>242000</v>
      </c>
      <c r="K274" s="432" t="s">
        <v>1934</v>
      </c>
      <c r="L274" s="432" t="s">
        <v>1943</v>
      </c>
      <c r="M274" s="432" t="s">
        <v>2256</v>
      </c>
      <c r="N274" s="440" t="s">
        <v>184</v>
      </c>
      <c r="O274" s="432" t="s">
        <v>2335</v>
      </c>
      <c r="P274" s="432" t="s">
        <v>1845</v>
      </c>
    </row>
    <row r="275" spans="1:16" ht="60.75" x14ac:dyDescent="0.25">
      <c r="A275" s="432">
        <v>10663</v>
      </c>
      <c r="B275" s="432" t="s">
        <v>280</v>
      </c>
      <c r="C275" s="432" t="s">
        <v>1741</v>
      </c>
      <c r="D275" s="432" t="s">
        <v>1741</v>
      </c>
      <c r="E275" s="432">
        <v>1030201</v>
      </c>
      <c r="F275" s="432"/>
      <c r="G275" s="432" t="s">
        <v>2333</v>
      </c>
      <c r="H275" s="432">
        <v>6</v>
      </c>
      <c r="I275" s="432" t="s">
        <v>2340</v>
      </c>
      <c r="J275" s="441">
        <v>1015000</v>
      </c>
      <c r="K275" s="432" t="s">
        <v>1934</v>
      </c>
      <c r="L275" s="432" t="s">
        <v>1943</v>
      </c>
      <c r="M275" s="432" t="s">
        <v>2256</v>
      </c>
      <c r="N275" s="440" t="s">
        <v>184</v>
      </c>
      <c r="O275" s="432" t="s">
        <v>2335</v>
      </c>
      <c r="P275" s="432" t="s">
        <v>1845</v>
      </c>
    </row>
    <row r="276" spans="1:16" ht="60.75" x14ac:dyDescent="0.25">
      <c r="A276" s="432">
        <v>10663</v>
      </c>
      <c r="B276" s="432" t="s">
        <v>280</v>
      </c>
      <c r="C276" s="432" t="s">
        <v>1741</v>
      </c>
      <c r="D276" s="432" t="s">
        <v>1741</v>
      </c>
      <c r="E276" s="432">
        <v>1030201</v>
      </c>
      <c r="F276" s="432"/>
      <c r="G276" s="432" t="s">
        <v>2333</v>
      </c>
      <c r="H276" s="432">
        <v>7</v>
      </c>
      <c r="I276" s="432" t="s">
        <v>2341</v>
      </c>
      <c r="J276" s="441">
        <v>460000</v>
      </c>
      <c r="K276" s="432" t="s">
        <v>1934</v>
      </c>
      <c r="L276" s="432" t="s">
        <v>1943</v>
      </c>
      <c r="M276" s="432" t="s">
        <v>2256</v>
      </c>
      <c r="N276" s="440" t="s">
        <v>184</v>
      </c>
      <c r="O276" s="432" t="s">
        <v>2335</v>
      </c>
      <c r="P276" s="432" t="s">
        <v>1845</v>
      </c>
    </row>
    <row r="277" spans="1:16" x14ac:dyDescent="0.25">
      <c r="A277" s="437">
        <v>10664</v>
      </c>
      <c r="B277" s="437" t="s">
        <v>280</v>
      </c>
      <c r="C277" s="437" t="s">
        <v>1741</v>
      </c>
      <c r="D277" s="437" t="s">
        <v>1741</v>
      </c>
      <c r="E277" s="437">
        <v>1020101</v>
      </c>
      <c r="F277" s="437"/>
      <c r="G277" s="437" t="s">
        <v>2342</v>
      </c>
      <c r="H277" s="437"/>
      <c r="I277" s="437"/>
      <c r="J277" s="439">
        <v>420000</v>
      </c>
      <c r="K277" s="437"/>
      <c r="L277" s="437"/>
      <c r="M277" s="437" t="s">
        <v>2256</v>
      </c>
      <c r="N277" s="438" t="s">
        <v>1843</v>
      </c>
      <c r="O277" s="438" t="s">
        <v>1844</v>
      </c>
      <c r="P277" s="437" t="s">
        <v>1845</v>
      </c>
    </row>
    <row r="278" spans="1:16" ht="40.5" x14ac:dyDescent="0.25">
      <c r="A278" s="432">
        <v>10664</v>
      </c>
      <c r="B278" s="432" t="s">
        <v>280</v>
      </c>
      <c r="C278" s="432" t="s">
        <v>1741</v>
      </c>
      <c r="D278" s="432" t="s">
        <v>1741</v>
      </c>
      <c r="E278" s="432">
        <v>1020101</v>
      </c>
      <c r="F278" s="432"/>
      <c r="G278" s="432" t="s">
        <v>2342</v>
      </c>
      <c r="H278" s="432">
        <v>1</v>
      </c>
      <c r="I278" s="432" t="s">
        <v>2343</v>
      </c>
      <c r="J278" s="441">
        <v>346000</v>
      </c>
      <c r="K278" s="432" t="s">
        <v>1948</v>
      </c>
      <c r="L278" s="432" t="s">
        <v>1852</v>
      </c>
      <c r="M278" s="432" t="s">
        <v>2256</v>
      </c>
      <c r="N278" s="440" t="s">
        <v>184</v>
      </c>
      <c r="O278" s="432" t="s">
        <v>2335</v>
      </c>
      <c r="P278" s="432" t="s">
        <v>1845</v>
      </c>
    </row>
    <row r="279" spans="1:16" ht="40.5" x14ac:dyDescent="0.25">
      <c r="A279" s="432">
        <v>10664</v>
      </c>
      <c r="B279" s="432" t="s">
        <v>280</v>
      </c>
      <c r="C279" s="432" t="s">
        <v>1741</v>
      </c>
      <c r="D279" s="432" t="s">
        <v>1741</v>
      </c>
      <c r="E279" s="432">
        <v>1020101</v>
      </c>
      <c r="F279" s="432"/>
      <c r="G279" s="432" t="s">
        <v>2342</v>
      </c>
      <c r="H279" s="432">
        <v>2</v>
      </c>
      <c r="I279" s="432" t="s">
        <v>2344</v>
      </c>
      <c r="J279" s="441">
        <v>74000</v>
      </c>
      <c r="K279" s="432" t="s">
        <v>1948</v>
      </c>
      <c r="L279" s="432" t="s">
        <v>1852</v>
      </c>
      <c r="M279" s="432" t="s">
        <v>2256</v>
      </c>
      <c r="N279" s="440" t="s">
        <v>184</v>
      </c>
      <c r="O279" s="432" t="s">
        <v>2335</v>
      </c>
      <c r="P279" s="432" t="s">
        <v>1845</v>
      </c>
    </row>
    <row r="280" spans="1:16" ht="81" x14ac:dyDescent="0.25">
      <c r="A280" s="437">
        <v>10665</v>
      </c>
      <c r="B280" s="437" t="s">
        <v>280</v>
      </c>
      <c r="C280" s="437" t="s">
        <v>1741</v>
      </c>
      <c r="D280" s="437" t="s">
        <v>1744</v>
      </c>
      <c r="E280" s="437">
        <v>1030102</v>
      </c>
      <c r="F280" s="437"/>
      <c r="G280" s="437" t="s">
        <v>90</v>
      </c>
      <c r="H280" s="437"/>
      <c r="I280" s="437"/>
      <c r="J280" s="439">
        <v>1000</v>
      </c>
      <c r="K280" s="437"/>
      <c r="L280" s="437"/>
      <c r="M280" s="437" t="s">
        <v>2256</v>
      </c>
      <c r="N280" s="438" t="s">
        <v>184</v>
      </c>
      <c r="O280" s="437" t="s">
        <v>2345</v>
      </c>
      <c r="P280" s="437" t="s">
        <v>1855</v>
      </c>
    </row>
    <row r="281" spans="1:16" ht="81" x14ac:dyDescent="0.25">
      <c r="A281" s="432">
        <v>10665</v>
      </c>
      <c r="B281" s="432" t="s">
        <v>280</v>
      </c>
      <c r="C281" s="432" t="s">
        <v>1741</v>
      </c>
      <c r="D281" s="432" t="s">
        <v>1744</v>
      </c>
      <c r="E281" s="432">
        <v>1030102</v>
      </c>
      <c r="F281" s="432"/>
      <c r="G281" s="432" t="s">
        <v>90</v>
      </c>
      <c r="H281" s="432">
        <v>1</v>
      </c>
      <c r="I281" s="432" t="s">
        <v>2346</v>
      </c>
      <c r="J281" s="441">
        <v>1000</v>
      </c>
      <c r="K281" s="432" t="s">
        <v>1948</v>
      </c>
      <c r="L281" s="432" t="s">
        <v>1852</v>
      </c>
      <c r="M281" s="432" t="s">
        <v>2256</v>
      </c>
      <c r="N281" s="440" t="s">
        <v>184</v>
      </c>
      <c r="O281" s="432" t="s">
        <v>2345</v>
      </c>
      <c r="P281" s="432" t="s">
        <v>1855</v>
      </c>
    </row>
    <row r="282" spans="1:16" ht="60.75" x14ac:dyDescent="0.25">
      <c r="A282" s="437">
        <v>10666</v>
      </c>
      <c r="B282" s="437" t="s">
        <v>280</v>
      </c>
      <c r="C282" s="437" t="s">
        <v>1741</v>
      </c>
      <c r="D282" s="437" t="s">
        <v>1749</v>
      </c>
      <c r="E282" s="437">
        <v>1020101</v>
      </c>
      <c r="F282" s="437"/>
      <c r="G282" s="437" t="s">
        <v>2347</v>
      </c>
      <c r="H282" s="437"/>
      <c r="I282" s="437"/>
      <c r="J282" s="439">
        <v>2871</v>
      </c>
      <c r="K282" s="437"/>
      <c r="L282" s="437"/>
      <c r="M282" s="437" t="s">
        <v>2256</v>
      </c>
      <c r="N282" s="438" t="s">
        <v>184</v>
      </c>
      <c r="O282" s="437" t="s">
        <v>2345</v>
      </c>
      <c r="P282" s="437" t="s">
        <v>1855</v>
      </c>
    </row>
    <row r="283" spans="1:16" ht="60.75" x14ac:dyDescent="0.25">
      <c r="A283" s="432">
        <v>10666</v>
      </c>
      <c r="B283" s="432" t="s">
        <v>280</v>
      </c>
      <c r="C283" s="432" t="s">
        <v>1741</v>
      </c>
      <c r="D283" s="432" t="s">
        <v>1749</v>
      </c>
      <c r="E283" s="432">
        <v>1020101</v>
      </c>
      <c r="F283" s="432"/>
      <c r="G283" s="432" t="s">
        <v>2347</v>
      </c>
      <c r="H283" s="432">
        <v>1</v>
      </c>
      <c r="I283" s="432" t="s">
        <v>2348</v>
      </c>
      <c r="J283" s="441">
        <v>2871</v>
      </c>
      <c r="K283" s="432" t="s">
        <v>1948</v>
      </c>
      <c r="L283" s="432" t="s">
        <v>1943</v>
      </c>
      <c r="M283" s="432" t="s">
        <v>2256</v>
      </c>
      <c r="N283" s="440" t="s">
        <v>184</v>
      </c>
      <c r="O283" s="432" t="s">
        <v>2345</v>
      </c>
      <c r="P283" s="432" t="s">
        <v>1855</v>
      </c>
    </row>
    <row r="284" spans="1:16" ht="60.75" x14ac:dyDescent="0.25">
      <c r="A284" s="437">
        <v>10667</v>
      </c>
      <c r="B284" s="437" t="s">
        <v>280</v>
      </c>
      <c r="C284" s="437" t="s">
        <v>1741</v>
      </c>
      <c r="D284" s="437" t="s">
        <v>1749</v>
      </c>
      <c r="E284" s="437">
        <v>1030211</v>
      </c>
      <c r="F284" s="437"/>
      <c r="G284" s="437" t="s">
        <v>2349</v>
      </c>
      <c r="H284" s="437"/>
      <c r="I284" s="437"/>
      <c r="J284" s="439">
        <v>800</v>
      </c>
      <c r="K284" s="437"/>
      <c r="L284" s="437"/>
      <c r="M284" s="437" t="s">
        <v>2256</v>
      </c>
      <c r="N284" s="438" t="s">
        <v>184</v>
      </c>
      <c r="O284" s="437" t="s">
        <v>2345</v>
      </c>
      <c r="P284" s="437" t="s">
        <v>1855</v>
      </c>
    </row>
    <row r="285" spans="1:16" ht="60.75" x14ac:dyDescent="0.25">
      <c r="A285" s="432">
        <v>10667</v>
      </c>
      <c r="B285" s="432" t="s">
        <v>280</v>
      </c>
      <c r="C285" s="432" t="s">
        <v>1741</v>
      </c>
      <c r="D285" s="432" t="s">
        <v>1749</v>
      </c>
      <c r="E285" s="432">
        <v>1030211</v>
      </c>
      <c r="F285" s="432"/>
      <c r="G285" s="432" t="s">
        <v>2349</v>
      </c>
      <c r="H285" s="432">
        <v>1</v>
      </c>
      <c r="I285" s="432" t="s">
        <v>2350</v>
      </c>
      <c r="J285" s="441">
        <v>800</v>
      </c>
      <c r="K285" s="432" t="s">
        <v>1948</v>
      </c>
      <c r="L285" s="432" t="s">
        <v>1943</v>
      </c>
      <c r="M285" s="432" t="s">
        <v>2256</v>
      </c>
      <c r="N285" s="440" t="s">
        <v>184</v>
      </c>
      <c r="O285" s="432" t="s">
        <v>2345</v>
      </c>
      <c r="P285" s="432" t="s">
        <v>1855</v>
      </c>
    </row>
    <row r="286" spans="1:16" ht="60.75" x14ac:dyDescent="0.25">
      <c r="A286" s="437">
        <v>20052</v>
      </c>
      <c r="B286" s="437" t="s">
        <v>280</v>
      </c>
      <c r="C286" s="437" t="s">
        <v>1741</v>
      </c>
      <c r="D286" s="437" t="s">
        <v>1744</v>
      </c>
      <c r="E286" s="437">
        <v>2020105</v>
      </c>
      <c r="F286" s="437"/>
      <c r="G286" s="437" t="s">
        <v>2351</v>
      </c>
      <c r="H286" s="437"/>
      <c r="I286" s="437"/>
      <c r="J286" s="439">
        <v>1000</v>
      </c>
      <c r="K286" s="437"/>
      <c r="L286" s="437"/>
      <c r="M286" s="437" t="s">
        <v>2256</v>
      </c>
      <c r="N286" s="438" t="s">
        <v>184</v>
      </c>
      <c r="O286" s="437" t="s">
        <v>2078</v>
      </c>
      <c r="P286" s="437" t="s">
        <v>1855</v>
      </c>
    </row>
    <row r="287" spans="1:16" ht="60.75" x14ac:dyDescent="0.25">
      <c r="A287" s="432">
        <v>20052</v>
      </c>
      <c r="B287" s="432" t="s">
        <v>280</v>
      </c>
      <c r="C287" s="432" t="s">
        <v>1741</v>
      </c>
      <c r="D287" s="432" t="s">
        <v>1744</v>
      </c>
      <c r="E287" s="432">
        <v>2020105</v>
      </c>
      <c r="F287" s="432"/>
      <c r="G287" s="432" t="s">
        <v>2351</v>
      </c>
      <c r="H287" s="432">
        <v>1</v>
      </c>
      <c r="I287" s="432" t="s">
        <v>2352</v>
      </c>
      <c r="J287" s="441">
        <v>1000</v>
      </c>
      <c r="K287" s="432" t="s">
        <v>1948</v>
      </c>
      <c r="L287" s="432" t="s">
        <v>1852</v>
      </c>
      <c r="M287" s="432" t="s">
        <v>2256</v>
      </c>
      <c r="N287" s="440" t="s">
        <v>184</v>
      </c>
      <c r="O287" s="432" t="s">
        <v>2078</v>
      </c>
      <c r="P287" s="432" t="s">
        <v>1855</v>
      </c>
    </row>
    <row r="288" spans="1:16" ht="60.75" x14ac:dyDescent="0.25">
      <c r="A288" s="437">
        <v>20053</v>
      </c>
      <c r="B288" s="437" t="s">
        <v>280</v>
      </c>
      <c r="C288" s="437" t="s">
        <v>1741</v>
      </c>
      <c r="D288" s="437" t="s">
        <v>1744</v>
      </c>
      <c r="E288" s="437">
        <v>2020107</v>
      </c>
      <c r="F288" s="437"/>
      <c r="G288" s="437" t="s">
        <v>2353</v>
      </c>
      <c r="H288" s="437"/>
      <c r="I288" s="437"/>
      <c r="J288" s="439">
        <v>700</v>
      </c>
      <c r="K288" s="437"/>
      <c r="L288" s="437"/>
      <c r="M288" s="437" t="s">
        <v>2256</v>
      </c>
      <c r="N288" s="438" t="s">
        <v>184</v>
      </c>
      <c r="O288" s="437" t="s">
        <v>2078</v>
      </c>
      <c r="P288" s="437" t="s">
        <v>1855</v>
      </c>
    </row>
    <row r="289" spans="1:17" ht="60.75" x14ac:dyDescent="0.25">
      <c r="A289" s="432">
        <v>20053</v>
      </c>
      <c r="B289" s="432" t="s">
        <v>280</v>
      </c>
      <c r="C289" s="432" t="s">
        <v>1741</v>
      </c>
      <c r="D289" s="432" t="s">
        <v>1744</v>
      </c>
      <c r="E289" s="432">
        <v>2020107</v>
      </c>
      <c r="F289" s="432"/>
      <c r="G289" s="432" t="s">
        <v>2353</v>
      </c>
      <c r="H289" s="432">
        <v>1</v>
      </c>
      <c r="I289" s="432" t="s">
        <v>2354</v>
      </c>
      <c r="J289" s="441">
        <v>700</v>
      </c>
      <c r="K289" s="432" t="s">
        <v>1948</v>
      </c>
      <c r="L289" s="432" t="s">
        <v>1852</v>
      </c>
      <c r="M289" s="432" t="s">
        <v>2256</v>
      </c>
      <c r="N289" s="440" t="s">
        <v>184</v>
      </c>
      <c r="O289" s="432" t="s">
        <v>2078</v>
      </c>
      <c r="P289" s="432" t="s">
        <v>1855</v>
      </c>
    </row>
    <row r="290" spans="1:17" ht="60.75" x14ac:dyDescent="0.25">
      <c r="A290" s="437">
        <v>20054</v>
      </c>
      <c r="B290" s="437" t="s">
        <v>280</v>
      </c>
      <c r="C290" s="437" t="s">
        <v>1741</v>
      </c>
      <c r="D290" s="437" t="s">
        <v>1744</v>
      </c>
      <c r="E290" s="437">
        <v>2020104</v>
      </c>
      <c r="F290" s="437"/>
      <c r="G290" s="437" t="s">
        <v>2355</v>
      </c>
      <c r="H290" s="437"/>
      <c r="I290" s="437"/>
      <c r="J290" s="439">
        <v>700</v>
      </c>
      <c r="K290" s="437"/>
      <c r="L290" s="437"/>
      <c r="M290" s="437" t="s">
        <v>2256</v>
      </c>
      <c r="N290" s="438" t="s">
        <v>184</v>
      </c>
      <c r="O290" s="437" t="s">
        <v>2078</v>
      </c>
      <c r="P290" s="437" t="s">
        <v>1855</v>
      </c>
    </row>
    <row r="291" spans="1:17" ht="81" x14ac:dyDescent="0.25">
      <c r="A291" s="432">
        <v>20054</v>
      </c>
      <c r="B291" s="432" t="s">
        <v>280</v>
      </c>
      <c r="C291" s="432" t="s">
        <v>1741</v>
      </c>
      <c r="D291" s="432" t="s">
        <v>1744</v>
      </c>
      <c r="E291" s="432">
        <v>2020104</v>
      </c>
      <c r="F291" s="432"/>
      <c r="G291" s="432" t="s">
        <v>2355</v>
      </c>
      <c r="H291" s="432">
        <v>1</v>
      </c>
      <c r="I291" s="432" t="s">
        <v>2355</v>
      </c>
      <c r="J291" s="441">
        <v>700</v>
      </c>
      <c r="K291" s="432" t="s">
        <v>1948</v>
      </c>
      <c r="L291" s="432" t="s">
        <v>2356</v>
      </c>
      <c r="M291" s="432" t="s">
        <v>2256</v>
      </c>
      <c r="N291" s="440" t="s">
        <v>184</v>
      </c>
      <c r="O291" s="432" t="s">
        <v>2078</v>
      </c>
      <c r="P291" s="432" t="s">
        <v>1855</v>
      </c>
    </row>
    <row r="292" spans="1:17" ht="60.75" x14ac:dyDescent="0.25">
      <c r="A292" s="437">
        <v>20055</v>
      </c>
      <c r="B292" s="437" t="s">
        <v>280</v>
      </c>
      <c r="C292" s="437" t="s">
        <v>1741</v>
      </c>
      <c r="D292" s="437" t="s">
        <v>1744</v>
      </c>
      <c r="E292" s="437">
        <v>2020106</v>
      </c>
      <c r="F292" s="437">
        <v>2020106001</v>
      </c>
      <c r="G292" s="437" t="s">
        <v>2357</v>
      </c>
      <c r="H292" s="437"/>
      <c r="I292" s="437"/>
      <c r="J292" s="439">
        <v>600</v>
      </c>
      <c r="K292" s="437"/>
      <c r="L292" s="437"/>
      <c r="M292" s="437" t="s">
        <v>2256</v>
      </c>
      <c r="N292" s="438" t="s">
        <v>184</v>
      </c>
      <c r="O292" s="437" t="s">
        <v>2078</v>
      </c>
      <c r="P292" s="437" t="s">
        <v>1855</v>
      </c>
    </row>
    <row r="293" spans="1:17" ht="81" x14ac:dyDescent="0.25">
      <c r="A293" s="432">
        <v>20055</v>
      </c>
      <c r="B293" s="432" t="s">
        <v>280</v>
      </c>
      <c r="C293" s="432" t="s">
        <v>1741</v>
      </c>
      <c r="D293" s="432" t="s">
        <v>1744</v>
      </c>
      <c r="E293" s="432">
        <v>2020106</v>
      </c>
      <c r="F293" s="432">
        <v>2020106001</v>
      </c>
      <c r="G293" s="432" t="s">
        <v>2357</v>
      </c>
      <c r="H293" s="432">
        <v>1</v>
      </c>
      <c r="I293" s="432" t="s">
        <v>2357</v>
      </c>
      <c r="J293" s="441">
        <v>600</v>
      </c>
      <c r="K293" s="432" t="s">
        <v>1948</v>
      </c>
      <c r="L293" s="432" t="s">
        <v>1852</v>
      </c>
      <c r="M293" s="432" t="s">
        <v>2256</v>
      </c>
      <c r="N293" s="440" t="s">
        <v>184</v>
      </c>
      <c r="O293" s="432" t="s">
        <v>2078</v>
      </c>
      <c r="P293" s="432" t="s">
        <v>1855</v>
      </c>
    </row>
    <row r="294" spans="1:17" ht="40.5" x14ac:dyDescent="0.25">
      <c r="A294" s="437">
        <v>70004</v>
      </c>
      <c r="B294" s="437" t="s">
        <v>280</v>
      </c>
      <c r="C294" s="437" t="s">
        <v>1822</v>
      </c>
      <c r="D294" s="437" t="s">
        <v>1741</v>
      </c>
      <c r="E294" s="437">
        <v>7010101</v>
      </c>
      <c r="F294" s="437"/>
      <c r="G294" s="437" t="s">
        <v>1949</v>
      </c>
      <c r="H294" s="437"/>
      <c r="I294" s="437"/>
      <c r="J294" s="439">
        <v>15000</v>
      </c>
      <c r="K294" s="437"/>
      <c r="L294" s="437"/>
      <c r="M294" s="437" t="s">
        <v>2256</v>
      </c>
      <c r="N294" s="438" t="s">
        <v>184</v>
      </c>
      <c r="O294" s="437" t="s">
        <v>2358</v>
      </c>
      <c r="P294" s="437" t="s">
        <v>1855</v>
      </c>
    </row>
    <row r="295" spans="1:17" ht="40.5" x14ac:dyDescent="0.25">
      <c r="A295" s="432">
        <v>70004</v>
      </c>
      <c r="B295" s="432" t="s">
        <v>280</v>
      </c>
      <c r="C295" s="432" t="s">
        <v>1822</v>
      </c>
      <c r="D295" s="432" t="s">
        <v>1741</v>
      </c>
      <c r="E295" s="432">
        <v>7010101</v>
      </c>
      <c r="F295" s="432"/>
      <c r="G295" s="432" t="s">
        <v>1949</v>
      </c>
      <c r="H295" s="432">
        <v>1</v>
      </c>
      <c r="I295" s="432" t="s">
        <v>2359</v>
      </c>
      <c r="J295" s="441">
        <v>15000</v>
      </c>
      <c r="K295" s="432" t="s">
        <v>1948</v>
      </c>
      <c r="L295" s="432" t="s">
        <v>1924</v>
      </c>
      <c r="M295" s="432" t="s">
        <v>2256</v>
      </c>
      <c r="N295" s="440" t="s">
        <v>184</v>
      </c>
      <c r="O295" s="432" t="s">
        <v>2358</v>
      </c>
      <c r="P295" s="432" t="s">
        <v>1855</v>
      </c>
    </row>
    <row r="296" spans="1:17" ht="121.5" x14ac:dyDescent="0.25">
      <c r="A296" s="437">
        <v>70005</v>
      </c>
      <c r="B296" s="437" t="s">
        <v>280</v>
      </c>
      <c r="C296" s="437" t="s">
        <v>1822</v>
      </c>
      <c r="D296" s="437" t="s">
        <v>1741</v>
      </c>
      <c r="E296" s="437">
        <v>7010201</v>
      </c>
      <c r="F296" s="437"/>
      <c r="G296" s="437" t="s">
        <v>2360</v>
      </c>
      <c r="H296" s="437"/>
      <c r="I296" s="437"/>
      <c r="J296" s="439">
        <v>3200000</v>
      </c>
      <c r="K296" s="437"/>
      <c r="L296" s="437"/>
      <c r="M296" s="437" t="s">
        <v>2256</v>
      </c>
      <c r="N296" s="438" t="s">
        <v>184</v>
      </c>
      <c r="O296" s="437" t="s">
        <v>2358</v>
      </c>
      <c r="P296" s="437" t="s">
        <v>1855</v>
      </c>
    </row>
    <row r="297" spans="1:17" ht="121.5" x14ac:dyDescent="0.25">
      <c r="A297" s="432">
        <v>70005</v>
      </c>
      <c r="B297" s="432" t="s">
        <v>280</v>
      </c>
      <c r="C297" s="432" t="s">
        <v>1822</v>
      </c>
      <c r="D297" s="432" t="s">
        <v>1741</v>
      </c>
      <c r="E297" s="432">
        <v>7010201</v>
      </c>
      <c r="F297" s="432"/>
      <c r="G297" s="432" t="s">
        <v>2360</v>
      </c>
      <c r="H297" s="432">
        <v>1</v>
      </c>
      <c r="I297" s="432" t="s">
        <v>2361</v>
      </c>
      <c r="J297" s="441">
        <v>3200000</v>
      </c>
      <c r="K297" s="432" t="s">
        <v>1948</v>
      </c>
      <c r="L297" s="432" t="s">
        <v>1943</v>
      </c>
      <c r="M297" s="432" t="s">
        <v>2256</v>
      </c>
      <c r="N297" s="440" t="s">
        <v>184</v>
      </c>
      <c r="O297" s="432" t="s">
        <v>2358</v>
      </c>
      <c r="P297" s="432" t="s">
        <v>1855</v>
      </c>
    </row>
    <row r="298" spans="1:17" ht="60.75" x14ac:dyDescent="0.25">
      <c r="A298" s="437">
        <v>70006</v>
      </c>
      <c r="B298" s="437" t="s">
        <v>280</v>
      </c>
      <c r="C298" s="437" t="s">
        <v>1822</v>
      </c>
      <c r="D298" s="437" t="s">
        <v>1741</v>
      </c>
      <c r="E298" s="437">
        <v>7010301</v>
      </c>
      <c r="F298" s="437">
        <v>7010301001</v>
      </c>
      <c r="G298" s="437" t="s">
        <v>1954</v>
      </c>
      <c r="H298" s="437"/>
      <c r="I298" s="437"/>
      <c r="J298" s="439">
        <v>30000</v>
      </c>
      <c r="K298" s="437"/>
      <c r="L298" s="437"/>
      <c r="M298" s="437" t="s">
        <v>2256</v>
      </c>
      <c r="N298" s="438" t="s">
        <v>184</v>
      </c>
      <c r="O298" s="437" t="s">
        <v>2358</v>
      </c>
      <c r="P298" s="437" t="s">
        <v>1855</v>
      </c>
    </row>
    <row r="299" spans="1:17" ht="60.75" x14ac:dyDescent="0.25">
      <c r="A299" s="432">
        <v>70006</v>
      </c>
      <c r="B299" s="432" t="s">
        <v>280</v>
      </c>
      <c r="C299" s="432" t="s">
        <v>1822</v>
      </c>
      <c r="D299" s="432" t="s">
        <v>1741</v>
      </c>
      <c r="E299" s="432">
        <v>7010301</v>
      </c>
      <c r="F299" s="432">
        <v>7010301001</v>
      </c>
      <c r="G299" s="432" t="s">
        <v>1954</v>
      </c>
      <c r="H299" s="432">
        <v>1</v>
      </c>
      <c r="I299" s="432" t="s">
        <v>2362</v>
      </c>
      <c r="J299" s="441">
        <v>30000</v>
      </c>
      <c r="K299" s="432" t="s">
        <v>1948</v>
      </c>
      <c r="L299" s="432" t="s">
        <v>1943</v>
      </c>
      <c r="M299" s="432" t="s">
        <v>2256</v>
      </c>
      <c r="N299" s="440" t="s">
        <v>184</v>
      </c>
      <c r="O299" s="432" t="s">
        <v>2358</v>
      </c>
      <c r="P299" s="432" t="s">
        <v>1855</v>
      </c>
    </row>
    <row r="300" spans="1:17" ht="60.75" x14ac:dyDescent="0.25">
      <c r="A300" s="437">
        <v>70007</v>
      </c>
      <c r="B300" s="437" t="s">
        <v>280</v>
      </c>
      <c r="C300" s="437" t="s">
        <v>1822</v>
      </c>
      <c r="D300" s="437" t="s">
        <v>1741</v>
      </c>
      <c r="E300" s="437">
        <v>7010102</v>
      </c>
      <c r="F300" s="437">
        <v>7010102001</v>
      </c>
      <c r="G300" s="437" t="s">
        <v>2363</v>
      </c>
      <c r="H300" s="437"/>
      <c r="I300" s="437"/>
      <c r="J300" s="439">
        <v>1069992.21</v>
      </c>
      <c r="K300" s="437"/>
      <c r="L300" s="437"/>
      <c r="M300" s="437" t="s">
        <v>2256</v>
      </c>
      <c r="N300" s="438" t="s">
        <v>184</v>
      </c>
      <c r="O300" s="437" t="s">
        <v>2358</v>
      </c>
      <c r="P300" s="437" t="s">
        <v>1855</v>
      </c>
    </row>
    <row r="301" spans="1:17" ht="60.75" x14ac:dyDescent="0.25">
      <c r="A301" s="432">
        <v>70007</v>
      </c>
      <c r="B301" s="432" t="s">
        <v>280</v>
      </c>
      <c r="C301" s="432" t="s">
        <v>1822</v>
      </c>
      <c r="D301" s="432" t="s">
        <v>1741</v>
      </c>
      <c r="E301" s="432">
        <v>7010102</v>
      </c>
      <c r="F301" s="432">
        <v>7010102001</v>
      </c>
      <c r="G301" s="432" t="s">
        <v>2363</v>
      </c>
      <c r="H301" s="432">
        <v>1</v>
      </c>
      <c r="I301" s="432" t="s">
        <v>2364</v>
      </c>
      <c r="J301" s="441">
        <v>1069992.21</v>
      </c>
      <c r="K301" s="432" t="s">
        <v>1948</v>
      </c>
      <c r="L301" s="432" t="s">
        <v>1943</v>
      </c>
      <c r="M301" s="432" t="s">
        <v>2256</v>
      </c>
      <c r="N301" s="440" t="s">
        <v>184</v>
      </c>
      <c r="O301" s="432" t="s">
        <v>2358</v>
      </c>
      <c r="P301" s="432" t="s">
        <v>1855</v>
      </c>
    </row>
    <row r="302" spans="1:17" ht="81" x14ac:dyDescent="0.25">
      <c r="A302" s="437">
        <v>70010</v>
      </c>
      <c r="B302" s="437" t="s">
        <v>280</v>
      </c>
      <c r="C302" s="437" t="s">
        <v>1822</v>
      </c>
      <c r="D302" s="437" t="s">
        <v>1741</v>
      </c>
      <c r="E302" s="437">
        <v>7010199</v>
      </c>
      <c r="F302" s="437">
        <v>7010199999</v>
      </c>
      <c r="G302" s="437" t="s">
        <v>2365</v>
      </c>
      <c r="H302" s="437"/>
      <c r="I302" s="437"/>
      <c r="J302" s="439">
        <v>5000</v>
      </c>
      <c r="K302" s="437"/>
      <c r="L302" s="437"/>
      <c r="M302" s="437" t="s">
        <v>2256</v>
      </c>
      <c r="N302" s="438" t="s">
        <v>184</v>
      </c>
      <c r="O302" s="437" t="s">
        <v>2358</v>
      </c>
      <c r="P302" s="437" t="s">
        <v>1855</v>
      </c>
    </row>
    <row r="303" spans="1:17" ht="81" x14ac:dyDescent="0.25">
      <c r="A303" s="432">
        <v>70010</v>
      </c>
      <c r="B303" s="432" t="s">
        <v>280</v>
      </c>
      <c r="C303" s="432" t="s">
        <v>1822</v>
      </c>
      <c r="D303" s="432" t="s">
        <v>1741</v>
      </c>
      <c r="E303" s="432">
        <v>7010199</v>
      </c>
      <c r="F303" s="432">
        <v>7010199999</v>
      </c>
      <c r="G303" s="432" t="s">
        <v>2365</v>
      </c>
      <c r="H303" s="432">
        <v>1</v>
      </c>
      <c r="I303" s="432" t="s">
        <v>2366</v>
      </c>
      <c r="J303" s="441">
        <v>5000</v>
      </c>
      <c r="K303" s="432" t="s">
        <v>1934</v>
      </c>
      <c r="L303" s="432" t="s">
        <v>1943</v>
      </c>
      <c r="M303" s="432" t="s">
        <v>2256</v>
      </c>
      <c r="N303" s="440" t="s">
        <v>184</v>
      </c>
      <c r="O303" s="432" t="s">
        <v>2358</v>
      </c>
      <c r="P303" s="432" t="s">
        <v>1855</v>
      </c>
    </row>
    <row r="304" spans="1:17" s="443" customFormat="1" ht="60.75" x14ac:dyDescent="0.25">
      <c r="A304" s="437">
        <v>70013</v>
      </c>
      <c r="B304" s="437" t="s">
        <v>280</v>
      </c>
      <c r="C304" s="437" t="s">
        <v>1822</v>
      </c>
      <c r="D304" s="437" t="s">
        <v>1741</v>
      </c>
      <c r="E304" s="437">
        <v>7010302</v>
      </c>
      <c r="F304" s="437">
        <v>7010302001</v>
      </c>
      <c r="G304" s="437" t="s">
        <v>2367</v>
      </c>
      <c r="H304" s="437"/>
      <c r="I304" s="437"/>
      <c r="J304" s="439">
        <v>1500</v>
      </c>
      <c r="K304" s="437"/>
      <c r="L304" s="437"/>
      <c r="M304" s="437" t="s">
        <v>2256</v>
      </c>
      <c r="N304" s="438" t="s">
        <v>184</v>
      </c>
      <c r="O304" s="437" t="s">
        <v>2358</v>
      </c>
      <c r="P304" s="437" t="s">
        <v>1855</v>
      </c>
      <c r="Q304" s="423"/>
    </row>
    <row r="305" spans="1:17" s="443" customFormat="1" ht="60.75" x14ac:dyDescent="0.25">
      <c r="A305" s="432">
        <v>70013</v>
      </c>
      <c r="B305" s="432" t="s">
        <v>280</v>
      </c>
      <c r="C305" s="432" t="s">
        <v>1822</v>
      </c>
      <c r="D305" s="432" t="s">
        <v>1741</v>
      </c>
      <c r="E305" s="432">
        <v>7010302</v>
      </c>
      <c r="F305" s="432">
        <v>7010302001</v>
      </c>
      <c r="G305" s="432" t="s">
        <v>2367</v>
      </c>
      <c r="H305" s="432">
        <v>1</v>
      </c>
      <c r="I305" s="432" t="s">
        <v>2368</v>
      </c>
      <c r="J305" s="441">
        <v>1500</v>
      </c>
      <c r="K305" s="432" t="s">
        <v>1948</v>
      </c>
      <c r="L305" s="432" t="s">
        <v>1943</v>
      </c>
      <c r="M305" s="432" t="s">
        <v>2256</v>
      </c>
      <c r="N305" s="440" t="s">
        <v>184</v>
      </c>
      <c r="O305" s="432" t="s">
        <v>2358</v>
      </c>
      <c r="P305" s="432" t="s">
        <v>1855</v>
      </c>
      <c r="Q305" s="423"/>
    </row>
    <row r="306" spans="1:17" ht="81" x14ac:dyDescent="0.25">
      <c r="A306" s="437">
        <v>70014</v>
      </c>
      <c r="B306" s="437" t="s">
        <v>280</v>
      </c>
      <c r="C306" s="437" t="s">
        <v>1822</v>
      </c>
      <c r="D306" s="437" t="s">
        <v>1741</v>
      </c>
      <c r="E306" s="437">
        <v>7010202</v>
      </c>
      <c r="F306" s="437">
        <v>7010202001</v>
      </c>
      <c r="G306" s="437" t="s">
        <v>2369</v>
      </c>
      <c r="H306" s="437"/>
      <c r="I306" s="437"/>
      <c r="J306" s="439">
        <v>1000</v>
      </c>
      <c r="K306" s="437"/>
      <c r="L306" s="437"/>
      <c r="M306" s="437" t="s">
        <v>2256</v>
      </c>
      <c r="N306" s="438" t="s">
        <v>184</v>
      </c>
      <c r="O306" s="437" t="s">
        <v>2358</v>
      </c>
      <c r="P306" s="437" t="s">
        <v>1855</v>
      </c>
    </row>
    <row r="307" spans="1:17" ht="101.25" x14ac:dyDescent="0.25">
      <c r="A307" s="432">
        <v>70014</v>
      </c>
      <c r="B307" s="432" t="s">
        <v>280</v>
      </c>
      <c r="C307" s="432" t="s">
        <v>1822</v>
      </c>
      <c r="D307" s="432" t="s">
        <v>1741</v>
      </c>
      <c r="E307" s="432">
        <v>7010202</v>
      </c>
      <c r="F307" s="432">
        <v>7010202001</v>
      </c>
      <c r="G307" s="432" t="s">
        <v>2369</v>
      </c>
      <c r="H307" s="432">
        <v>1</v>
      </c>
      <c r="I307" s="432" t="s">
        <v>2370</v>
      </c>
      <c r="J307" s="441">
        <v>1000</v>
      </c>
      <c r="K307" s="432" t="s">
        <v>1948</v>
      </c>
      <c r="L307" s="432" t="s">
        <v>1943</v>
      </c>
      <c r="M307" s="432" t="s">
        <v>2256</v>
      </c>
      <c r="N307" s="440" t="s">
        <v>184</v>
      </c>
      <c r="O307" s="432" t="s">
        <v>2358</v>
      </c>
      <c r="P307" s="432" t="s">
        <v>1855</v>
      </c>
    </row>
    <row r="308" spans="1:17" ht="40.5" x14ac:dyDescent="0.25">
      <c r="A308" s="437">
        <v>70016</v>
      </c>
      <c r="B308" s="437" t="s">
        <v>280</v>
      </c>
      <c r="C308" s="437" t="s">
        <v>1822</v>
      </c>
      <c r="D308" s="437" t="s">
        <v>1741</v>
      </c>
      <c r="E308" s="437">
        <v>7010199</v>
      </c>
      <c r="F308" s="437">
        <v>7010199999</v>
      </c>
      <c r="G308" s="437" t="s">
        <v>2371</v>
      </c>
      <c r="H308" s="437"/>
      <c r="I308" s="437"/>
      <c r="J308" s="439">
        <v>25000</v>
      </c>
      <c r="K308" s="437"/>
      <c r="L308" s="437"/>
      <c r="M308" s="437" t="s">
        <v>2256</v>
      </c>
      <c r="N308" s="438" t="s">
        <v>184</v>
      </c>
      <c r="O308" s="437" t="s">
        <v>2358</v>
      </c>
      <c r="P308" s="437" t="s">
        <v>1855</v>
      </c>
    </row>
    <row r="309" spans="1:17" ht="60.75" x14ac:dyDescent="0.25">
      <c r="A309" s="432">
        <v>70016</v>
      </c>
      <c r="B309" s="432" t="s">
        <v>280</v>
      </c>
      <c r="C309" s="432" t="s">
        <v>1822</v>
      </c>
      <c r="D309" s="432" t="s">
        <v>1741</v>
      </c>
      <c r="E309" s="432">
        <v>7010199</v>
      </c>
      <c r="F309" s="432">
        <v>7010199999</v>
      </c>
      <c r="G309" s="432" t="s">
        <v>2371</v>
      </c>
      <c r="H309" s="432">
        <v>1</v>
      </c>
      <c r="I309" s="432" t="s">
        <v>2372</v>
      </c>
      <c r="J309" s="441">
        <v>25000</v>
      </c>
      <c r="K309" s="432" t="s">
        <v>1923</v>
      </c>
      <c r="L309" s="432" t="s">
        <v>1924</v>
      </c>
      <c r="M309" s="432" t="s">
        <v>2256</v>
      </c>
      <c r="N309" s="440" t="s">
        <v>184</v>
      </c>
      <c r="O309" s="432" t="s">
        <v>2358</v>
      </c>
      <c r="P309" s="432" t="s">
        <v>1855</v>
      </c>
    </row>
    <row r="310" spans="1:17" ht="60.75" x14ac:dyDescent="0.25">
      <c r="A310" s="437">
        <v>70021</v>
      </c>
      <c r="B310" s="437" t="s">
        <v>280</v>
      </c>
      <c r="C310" s="437" t="s">
        <v>1822</v>
      </c>
      <c r="D310" s="437" t="s">
        <v>1741</v>
      </c>
      <c r="E310" s="437">
        <v>7019903</v>
      </c>
      <c r="F310" s="437">
        <v>7019903001</v>
      </c>
      <c r="G310" s="437" t="s">
        <v>2373</v>
      </c>
      <c r="H310" s="437"/>
      <c r="I310" s="437"/>
      <c r="J310" s="439">
        <v>5000</v>
      </c>
      <c r="K310" s="437"/>
      <c r="L310" s="437"/>
      <c r="M310" s="437" t="s">
        <v>2256</v>
      </c>
      <c r="N310" s="438" t="s">
        <v>184</v>
      </c>
      <c r="O310" s="437" t="s">
        <v>2358</v>
      </c>
      <c r="P310" s="437" t="s">
        <v>1855</v>
      </c>
    </row>
    <row r="311" spans="1:17" ht="81" x14ac:dyDescent="0.25">
      <c r="A311" s="432">
        <v>70021</v>
      </c>
      <c r="B311" s="432" t="s">
        <v>280</v>
      </c>
      <c r="C311" s="432" t="s">
        <v>1822</v>
      </c>
      <c r="D311" s="432" t="s">
        <v>1741</v>
      </c>
      <c r="E311" s="432">
        <v>7019903</v>
      </c>
      <c r="F311" s="432">
        <v>7019903001</v>
      </c>
      <c r="G311" s="432" t="s">
        <v>2373</v>
      </c>
      <c r="H311" s="432">
        <v>1</v>
      </c>
      <c r="I311" s="432" t="s">
        <v>2374</v>
      </c>
      <c r="J311" s="441">
        <v>5000</v>
      </c>
      <c r="K311" s="432" t="s">
        <v>1923</v>
      </c>
      <c r="L311" s="432" t="s">
        <v>1924</v>
      </c>
      <c r="M311" s="432" t="s">
        <v>2256</v>
      </c>
      <c r="N311" s="440" t="s">
        <v>184</v>
      </c>
      <c r="O311" s="432" t="s">
        <v>2358</v>
      </c>
      <c r="P311" s="432" t="s">
        <v>1855</v>
      </c>
    </row>
    <row r="312" spans="1:17" ht="40.5" x14ac:dyDescent="0.25">
      <c r="A312" s="437">
        <v>70023</v>
      </c>
      <c r="B312" s="437" t="s">
        <v>280</v>
      </c>
      <c r="C312" s="437" t="s">
        <v>1822</v>
      </c>
      <c r="D312" s="437" t="s">
        <v>1741</v>
      </c>
      <c r="E312" s="437">
        <v>7010199</v>
      </c>
      <c r="F312" s="437">
        <v>7010199999</v>
      </c>
      <c r="G312" s="437" t="s">
        <v>2375</v>
      </c>
      <c r="H312" s="437"/>
      <c r="I312" s="437"/>
      <c r="J312" s="439">
        <v>30000</v>
      </c>
      <c r="K312" s="437"/>
      <c r="L312" s="437"/>
      <c r="M312" s="437" t="s">
        <v>2256</v>
      </c>
      <c r="N312" s="438" t="s">
        <v>184</v>
      </c>
      <c r="O312" s="437" t="s">
        <v>2358</v>
      </c>
      <c r="P312" s="437" t="s">
        <v>1855</v>
      </c>
    </row>
    <row r="313" spans="1:17" ht="40.5" x14ac:dyDescent="0.25">
      <c r="A313" s="432">
        <v>70023</v>
      </c>
      <c r="B313" s="432" t="s">
        <v>280</v>
      </c>
      <c r="C313" s="432" t="s">
        <v>1822</v>
      </c>
      <c r="D313" s="432" t="s">
        <v>1741</v>
      </c>
      <c r="E313" s="432">
        <v>7010199</v>
      </c>
      <c r="F313" s="432">
        <v>7010199999</v>
      </c>
      <c r="G313" s="432" t="s">
        <v>2375</v>
      </c>
      <c r="H313" s="432">
        <v>1</v>
      </c>
      <c r="I313" s="432" t="s">
        <v>2376</v>
      </c>
      <c r="J313" s="441">
        <v>30000</v>
      </c>
      <c r="K313" s="432" t="s">
        <v>1948</v>
      </c>
      <c r="L313" s="432" t="s">
        <v>1924</v>
      </c>
      <c r="M313" s="432" t="s">
        <v>2256</v>
      </c>
      <c r="N313" s="440" t="s">
        <v>184</v>
      </c>
      <c r="O313" s="432" t="s">
        <v>2358</v>
      </c>
      <c r="P313" s="432" t="s">
        <v>1855</v>
      </c>
    </row>
    <row r="314" spans="1:17" ht="81" x14ac:dyDescent="0.25">
      <c r="A314" s="437">
        <v>70026</v>
      </c>
      <c r="B314" s="437" t="s">
        <v>280</v>
      </c>
      <c r="C314" s="437" t="s">
        <v>1822</v>
      </c>
      <c r="D314" s="437" t="s">
        <v>1741</v>
      </c>
      <c r="E314" s="437">
        <v>7019903</v>
      </c>
      <c r="F314" s="437">
        <v>7019903001</v>
      </c>
      <c r="G314" s="437" t="s">
        <v>2377</v>
      </c>
      <c r="H314" s="437"/>
      <c r="I314" s="437"/>
      <c r="J314" s="439">
        <v>25000</v>
      </c>
      <c r="K314" s="437"/>
      <c r="L314" s="437"/>
      <c r="M314" s="437" t="s">
        <v>2256</v>
      </c>
      <c r="N314" s="438" t="s">
        <v>184</v>
      </c>
      <c r="O314" s="437" t="s">
        <v>2358</v>
      </c>
      <c r="P314" s="437" t="s">
        <v>1855</v>
      </c>
    </row>
    <row r="315" spans="1:17" ht="81" x14ac:dyDescent="0.25">
      <c r="A315" s="432">
        <v>70026</v>
      </c>
      <c r="B315" s="432" t="s">
        <v>280</v>
      </c>
      <c r="C315" s="432" t="s">
        <v>1822</v>
      </c>
      <c r="D315" s="432" t="s">
        <v>1741</v>
      </c>
      <c r="E315" s="432">
        <v>7019903</v>
      </c>
      <c r="F315" s="432">
        <v>7019903001</v>
      </c>
      <c r="G315" s="432" t="s">
        <v>2377</v>
      </c>
      <c r="H315" s="432">
        <v>1</v>
      </c>
      <c r="I315" s="432" t="s">
        <v>2378</v>
      </c>
      <c r="J315" s="441">
        <v>25000</v>
      </c>
      <c r="K315" s="432" t="s">
        <v>1923</v>
      </c>
      <c r="L315" s="432" t="s">
        <v>1924</v>
      </c>
      <c r="M315" s="432" t="s">
        <v>2256</v>
      </c>
      <c r="N315" s="440" t="s">
        <v>184</v>
      </c>
      <c r="O315" s="432" t="s">
        <v>2358</v>
      </c>
      <c r="P315" s="432" t="s">
        <v>1855</v>
      </c>
    </row>
    <row r="316" spans="1:17" ht="40.5" x14ac:dyDescent="0.25">
      <c r="A316" s="437">
        <v>70028</v>
      </c>
      <c r="B316" s="437" t="s">
        <v>280</v>
      </c>
      <c r="C316" s="437" t="s">
        <v>1822</v>
      </c>
      <c r="D316" s="437" t="s">
        <v>1741</v>
      </c>
      <c r="E316" s="437">
        <v>7019901</v>
      </c>
      <c r="F316" s="437">
        <v>7019901001</v>
      </c>
      <c r="G316" s="437" t="s">
        <v>2379</v>
      </c>
      <c r="H316" s="437"/>
      <c r="I316" s="437"/>
      <c r="J316" s="439">
        <f>60000-10000</f>
        <v>50000</v>
      </c>
      <c r="K316" s="437"/>
      <c r="L316" s="437"/>
      <c r="M316" s="437" t="s">
        <v>2256</v>
      </c>
      <c r="N316" s="438" t="s">
        <v>184</v>
      </c>
      <c r="O316" s="437" t="s">
        <v>2358</v>
      </c>
      <c r="P316" s="437" t="s">
        <v>1855</v>
      </c>
    </row>
    <row r="317" spans="1:17" ht="60.75" x14ac:dyDescent="0.25">
      <c r="A317" s="432">
        <v>70028</v>
      </c>
      <c r="B317" s="432" t="s">
        <v>280</v>
      </c>
      <c r="C317" s="432" t="s">
        <v>1822</v>
      </c>
      <c r="D317" s="432" t="s">
        <v>1741</v>
      </c>
      <c r="E317" s="432">
        <v>7019901</v>
      </c>
      <c r="F317" s="432">
        <v>7019901001</v>
      </c>
      <c r="G317" s="432" t="s">
        <v>2379</v>
      </c>
      <c r="H317" s="432">
        <v>1</v>
      </c>
      <c r="I317" s="432" t="s">
        <v>2380</v>
      </c>
      <c r="J317" s="441">
        <v>50000</v>
      </c>
      <c r="K317" s="432" t="s">
        <v>1923</v>
      </c>
      <c r="L317" s="432" t="s">
        <v>1852</v>
      </c>
      <c r="M317" s="432" t="s">
        <v>2256</v>
      </c>
      <c r="N317" s="440" t="s">
        <v>184</v>
      </c>
      <c r="O317" s="432" t="s">
        <v>2358</v>
      </c>
      <c r="P317" s="432" t="s">
        <v>1855</v>
      </c>
    </row>
    <row r="318" spans="1:17" ht="40.5" x14ac:dyDescent="0.25">
      <c r="A318" s="437">
        <v>70032</v>
      </c>
      <c r="B318" s="437" t="s">
        <v>280</v>
      </c>
      <c r="C318" s="437" t="s">
        <v>1822</v>
      </c>
      <c r="D318" s="437" t="s">
        <v>1741</v>
      </c>
      <c r="E318" s="437">
        <v>7019903</v>
      </c>
      <c r="F318" s="437">
        <v>7019903001</v>
      </c>
      <c r="G318" s="437" t="s">
        <v>2381</v>
      </c>
      <c r="H318" s="437"/>
      <c r="I318" s="437"/>
      <c r="J318" s="439">
        <v>10000</v>
      </c>
      <c r="K318" s="437"/>
      <c r="L318" s="437"/>
      <c r="M318" s="437" t="s">
        <v>2256</v>
      </c>
      <c r="N318" s="438" t="s">
        <v>184</v>
      </c>
      <c r="O318" s="437" t="s">
        <v>2358</v>
      </c>
      <c r="P318" s="437" t="s">
        <v>1855</v>
      </c>
    </row>
    <row r="319" spans="1:17" ht="40.5" x14ac:dyDescent="0.25">
      <c r="A319" s="432">
        <v>70032</v>
      </c>
      <c r="B319" s="432" t="s">
        <v>280</v>
      </c>
      <c r="C319" s="432" t="s">
        <v>1822</v>
      </c>
      <c r="D319" s="432" t="s">
        <v>1741</v>
      </c>
      <c r="E319" s="432">
        <v>7019903</v>
      </c>
      <c r="F319" s="432">
        <v>7019903001</v>
      </c>
      <c r="G319" s="432" t="s">
        <v>2381</v>
      </c>
      <c r="H319" s="432">
        <v>1</v>
      </c>
      <c r="I319" s="432" t="s">
        <v>2382</v>
      </c>
      <c r="J319" s="441">
        <v>10000</v>
      </c>
      <c r="K319" s="432" t="s">
        <v>1887</v>
      </c>
      <c r="L319" s="432" t="s">
        <v>1852</v>
      </c>
      <c r="M319" s="432" t="s">
        <v>2256</v>
      </c>
      <c r="N319" s="440" t="s">
        <v>184</v>
      </c>
      <c r="O319" s="432" t="s">
        <v>2358</v>
      </c>
      <c r="P319" s="432" t="s">
        <v>1855</v>
      </c>
    </row>
    <row r="320" spans="1:17" ht="81" x14ac:dyDescent="0.25">
      <c r="A320" s="437">
        <v>70033</v>
      </c>
      <c r="B320" s="437" t="s">
        <v>280</v>
      </c>
      <c r="C320" s="437" t="s">
        <v>1822</v>
      </c>
      <c r="D320" s="437" t="s">
        <v>1741</v>
      </c>
      <c r="E320" s="437">
        <v>7010199</v>
      </c>
      <c r="F320" s="437">
        <v>7010199999</v>
      </c>
      <c r="G320" s="437" t="s">
        <v>2383</v>
      </c>
      <c r="H320" s="437"/>
      <c r="I320" s="437"/>
      <c r="J320" s="439">
        <v>215650</v>
      </c>
      <c r="K320" s="437"/>
      <c r="L320" s="437"/>
      <c r="M320" s="437" t="s">
        <v>2256</v>
      </c>
      <c r="N320" s="438" t="s">
        <v>184</v>
      </c>
      <c r="O320" s="437" t="s">
        <v>2358</v>
      </c>
      <c r="P320" s="437" t="s">
        <v>1855</v>
      </c>
    </row>
    <row r="321" spans="1:16" ht="101.25" x14ac:dyDescent="0.25">
      <c r="A321" s="432">
        <v>70033</v>
      </c>
      <c r="B321" s="432" t="s">
        <v>280</v>
      </c>
      <c r="C321" s="432" t="s">
        <v>1822</v>
      </c>
      <c r="D321" s="432" t="s">
        <v>1741</v>
      </c>
      <c r="E321" s="432">
        <v>7010199</v>
      </c>
      <c r="F321" s="432">
        <v>7010199999</v>
      </c>
      <c r="G321" s="432" t="s">
        <v>2383</v>
      </c>
      <c r="H321" s="432">
        <v>1</v>
      </c>
      <c r="I321" s="432" t="s">
        <v>2384</v>
      </c>
      <c r="J321" s="441">
        <v>215650</v>
      </c>
      <c r="K321" s="432" t="s">
        <v>1934</v>
      </c>
      <c r="L321" s="432" t="s">
        <v>1943</v>
      </c>
      <c r="M321" s="432" t="s">
        <v>2256</v>
      </c>
      <c r="N321" s="440" t="s">
        <v>184</v>
      </c>
      <c r="O321" s="432" t="s">
        <v>2358</v>
      </c>
      <c r="P321" s="432" t="s">
        <v>1855</v>
      </c>
    </row>
    <row r="322" spans="1:16" ht="101.25" x14ac:dyDescent="0.25">
      <c r="A322" s="437">
        <v>70034</v>
      </c>
      <c r="B322" s="437" t="s">
        <v>280</v>
      </c>
      <c r="C322" s="437" t="s">
        <v>1822</v>
      </c>
      <c r="D322" s="437" t="s">
        <v>1741</v>
      </c>
      <c r="E322" s="437">
        <v>7010199</v>
      </c>
      <c r="F322" s="437">
        <v>7010199999</v>
      </c>
      <c r="G322" s="437" t="s">
        <v>2385</v>
      </c>
      <c r="H322" s="437"/>
      <c r="I322" s="437"/>
      <c r="J322" s="439">
        <v>100000</v>
      </c>
      <c r="K322" s="437"/>
      <c r="L322" s="437"/>
      <c r="M322" s="437" t="s">
        <v>2256</v>
      </c>
      <c r="N322" s="438" t="s">
        <v>184</v>
      </c>
      <c r="O322" s="437" t="s">
        <v>2358</v>
      </c>
      <c r="P322" s="437" t="s">
        <v>1855</v>
      </c>
    </row>
    <row r="323" spans="1:16" ht="101.25" x14ac:dyDescent="0.25">
      <c r="A323" s="432">
        <v>70034</v>
      </c>
      <c r="B323" s="432" t="s">
        <v>280</v>
      </c>
      <c r="C323" s="432" t="s">
        <v>1822</v>
      </c>
      <c r="D323" s="432" t="s">
        <v>1741</v>
      </c>
      <c r="E323" s="432">
        <v>7010199</v>
      </c>
      <c r="F323" s="432">
        <v>7010199999</v>
      </c>
      <c r="G323" s="432" t="s">
        <v>2385</v>
      </c>
      <c r="H323" s="432">
        <v>1</v>
      </c>
      <c r="I323" s="432" t="s">
        <v>2386</v>
      </c>
      <c r="J323" s="441">
        <v>100000</v>
      </c>
      <c r="K323" s="432" t="s">
        <v>1934</v>
      </c>
      <c r="L323" s="432" t="s">
        <v>1943</v>
      </c>
      <c r="M323" s="432" t="s">
        <v>2256</v>
      </c>
      <c r="N323" s="440" t="s">
        <v>184</v>
      </c>
      <c r="O323" s="432" t="s">
        <v>2358</v>
      </c>
      <c r="P323" s="432" t="s">
        <v>1855</v>
      </c>
    </row>
    <row r="324" spans="1:16" ht="141.75" x14ac:dyDescent="0.25">
      <c r="A324" s="437">
        <v>70035</v>
      </c>
      <c r="B324" s="437" t="s">
        <v>280</v>
      </c>
      <c r="C324" s="437" t="s">
        <v>1822</v>
      </c>
      <c r="D324" s="437" t="s">
        <v>1741</v>
      </c>
      <c r="E324" s="437">
        <v>7010199</v>
      </c>
      <c r="F324" s="437">
        <v>7010199999</v>
      </c>
      <c r="G324" s="437" t="s">
        <v>2387</v>
      </c>
      <c r="H324" s="437"/>
      <c r="I324" s="437"/>
      <c r="J324" s="439">
        <v>476800</v>
      </c>
      <c r="K324" s="437"/>
      <c r="L324" s="437"/>
      <c r="M324" s="437" t="s">
        <v>2256</v>
      </c>
      <c r="N324" s="438" t="s">
        <v>184</v>
      </c>
      <c r="O324" s="437" t="s">
        <v>2358</v>
      </c>
      <c r="P324" s="437" t="s">
        <v>1855</v>
      </c>
    </row>
    <row r="325" spans="1:16" ht="141.75" x14ac:dyDescent="0.25">
      <c r="A325" s="432">
        <v>70035</v>
      </c>
      <c r="B325" s="432" t="s">
        <v>280</v>
      </c>
      <c r="C325" s="432" t="s">
        <v>1822</v>
      </c>
      <c r="D325" s="432" t="s">
        <v>1741</v>
      </c>
      <c r="E325" s="432">
        <v>7010199</v>
      </c>
      <c r="F325" s="432">
        <v>7010199999</v>
      </c>
      <c r="G325" s="432" t="s">
        <v>2387</v>
      </c>
      <c r="H325" s="432">
        <v>1</v>
      </c>
      <c r="I325" s="432" t="s">
        <v>2388</v>
      </c>
      <c r="J325" s="441">
        <v>476800</v>
      </c>
      <c r="K325" s="432" t="s">
        <v>1934</v>
      </c>
      <c r="L325" s="432" t="s">
        <v>1924</v>
      </c>
      <c r="M325" s="432" t="s">
        <v>2256</v>
      </c>
      <c r="N325" s="440" t="s">
        <v>184</v>
      </c>
      <c r="O325" s="432" t="s">
        <v>2358</v>
      </c>
      <c r="P325" s="432" t="s">
        <v>1855</v>
      </c>
    </row>
    <row r="326" spans="1:16" ht="121.5" x14ac:dyDescent="0.25">
      <c r="A326" s="437">
        <v>70036</v>
      </c>
      <c r="B326" s="437" t="s">
        <v>280</v>
      </c>
      <c r="C326" s="437" t="s">
        <v>1822</v>
      </c>
      <c r="D326" s="437" t="s">
        <v>1741</v>
      </c>
      <c r="E326" s="437">
        <v>7010199</v>
      </c>
      <c r="F326" s="437">
        <v>7010199999</v>
      </c>
      <c r="G326" s="437" t="s">
        <v>2389</v>
      </c>
      <c r="H326" s="437"/>
      <c r="I326" s="437"/>
      <c r="J326" s="439">
        <v>10000</v>
      </c>
      <c r="K326" s="437"/>
      <c r="L326" s="437"/>
      <c r="M326" s="437" t="s">
        <v>2256</v>
      </c>
      <c r="N326" s="438" t="s">
        <v>184</v>
      </c>
      <c r="O326" s="437" t="s">
        <v>2358</v>
      </c>
      <c r="P326" s="437" t="s">
        <v>1855</v>
      </c>
    </row>
    <row r="327" spans="1:16" ht="121.5" x14ac:dyDescent="0.25">
      <c r="A327" s="432">
        <v>70036</v>
      </c>
      <c r="B327" s="432" t="s">
        <v>280</v>
      </c>
      <c r="C327" s="432" t="s">
        <v>1822</v>
      </c>
      <c r="D327" s="432" t="s">
        <v>1741</v>
      </c>
      <c r="E327" s="432">
        <v>7010199</v>
      </c>
      <c r="F327" s="432">
        <v>7010199999</v>
      </c>
      <c r="G327" s="432" t="s">
        <v>2389</v>
      </c>
      <c r="H327" s="432">
        <v>1</v>
      </c>
      <c r="I327" s="432" t="s">
        <v>2390</v>
      </c>
      <c r="J327" s="441">
        <v>10000</v>
      </c>
      <c r="K327" s="432" t="s">
        <v>1979</v>
      </c>
      <c r="L327" s="432" t="s">
        <v>1852</v>
      </c>
      <c r="M327" s="432" t="s">
        <v>2256</v>
      </c>
      <c r="N327" s="440" t="s">
        <v>184</v>
      </c>
      <c r="O327" s="432" t="s">
        <v>2358</v>
      </c>
      <c r="P327" s="432" t="s">
        <v>1855</v>
      </c>
    </row>
    <row r="328" spans="1:16" ht="60.75" x14ac:dyDescent="0.25">
      <c r="A328" s="437">
        <v>70037</v>
      </c>
      <c r="B328" s="437" t="s">
        <v>280</v>
      </c>
      <c r="C328" s="437" t="s">
        <v>1822</v>
      </c>
      <c r="D328" s="437" t="s">
        <v>1741</v>
      </c>
      <c r="E328" s="437">
        <v>7010199</v>
      </c>
      <c r="F328" s="437"/>
      <c r="G328" s="437" t="s">
        <v>2391</v>
      </c>
      <c r="H328" s="437"/>
      <c r="I328" s="437"/>
      <c r="J328" s="439">
        <v>10000</v>
      </c>
      <c r="K328" s="437"/>
      <c r="L328" s="437"/>
      <c r="M328" s="437" t="s">
        <v>2256</v>
      </c>
      <c r="N328" s="438" t="s">
        <v>184</v>
      </c>
      <c r="O328" s="437" t="s">
        <v>2358</v>
      </c>
      <c r="P328" s="437" t="s">
        <v>1855</v>
      </c>
    </row>
    <row r="329" spans="1:16" ht="60.75" x14ac:dyDescent="0.25">
      <c r="A329" s="432">
        <v>70037</v>
      </c>
      <c r="B329" s="432" t="s">
        <v>280</v>
      </c>
      <c r="C329" s="432" t="s">
        <v>1822</v>
      </c>
      <c r="D329" s="432" t="s">
        <v>1741</v>
      </c>
      <c r="E329" s="432">
        <v>7010199</v>
      </c>
      <c r="F329" s="432"/>
      <c r="G329" s="432" t="s">
        <v>2391</v>
      </c>
      <c r="H329" s="432">
        <v>1</v>
      </c>
      <c r="I329" s="432" t="s">
        <v>2392</v>
      </c>
      <c r="J329" s="441">
        <v>10000</v>
      </c>
      <c r="K329" s="432" t="s">
        <v>1934</v>
      </c>
      <c r="L329" s="432" t="s">
        <v>1943</v>
      </c>
      <c r="M329" s="432" t="s">
        <v>2256</v>
      </c>
      <c r="N329" s="440" t="s">
        <v>184</v>
      </c>
      <c r="O329" s="432" t="s">
        <v>2358</v>
      </c>
      <c r="P329" s="432" t="s">
        <v>1855</v>
      </c>
    </row>
    <row r="330" spans="1:16" ht="101.25" x14ac:dyDescent="0.25">
      <c r="A330" s="437">
        <v>70038</v>
      </c>
      <c r="B330" s="437" t="s">
        <v>280</v>
      </c>
      <c r="C330" s="437" t="s">
        <v>1822</v>
      </c>
      <c r="D330" s="437" t="s">
        <v>1741</v>
      </c>
      <c r="E330" s="437">
        <v>7010199</v>
      </c>
      <c r="F330" s="437">
        <v>7010199999</v>
      </c>
      <c r="G330" s="437" t="s">
        <v>2393</v>
      </c>
      <c r="H330" s="437"/>
      <c r="I330" s="437"/>
      <c r="J330" s="439">
        <v>30000</v>
      </c>
      <c r="K330" s="437"/>
      <c r="L330" s="437"/>
      <c r="M330" s="437" t="s">
        <v>2256</v>
      </c>
      <c r="N330" s="438" t="s">
        <v>184</v>
      </c>
      <c r="O330" s="437" t="s">
        <v>2358</v>
      </c>
      <c r="P330" s="437" t="s">
        <v>1855</v>
      </c>
    </row>
    <row r="331" spans="1:16" ht="101.25" x14ac:dyDescent="0.25">
      <c r="A331" s="432">
        <v>70038</v>
      </c>
      <c r="B331" s="432" t="s">
        <v>280</v>
      </c>
      <c r="C331" s="432" t="s">
        <v>1822</v>
      </c>
      <c r="D331" s="432" t="s">
        <v>1741</v>
      </c>
      <c r="E331" s="432">
        <v>7010199</v>
      </c>
      <c r="F331" s="432">
        <v>7010199999</v>
      </c>
      <c r="G331" s="432" t="s">
        <v>2393</v>
      </c>
      <c r="H331" s="432">
        <v>1</v>
      </c>
      <c r="I331" s="432" t="s">
        <v>2394</v>
      </c>
      <c r="J331" s="441">
        <v>30000</v>
      </c>
      <c r="K331" s="432" t="s">
        <v>1934</v>
      </c>
      <c r="L331" s="432" t="s">
        <v>1943</v>
      </c>
      <c r="M331" s="432" t="s">
        <v>2256</v>
      </c>
      <c r="N331" s="440" t="s">
        <v>184</v>
      </c>
      <c r="O331" s="432" t="s">
        <v>2358</v>
      </c>
      <c r="P331" s="432" t="s">
        <v>1855</v>
      </c>
    </row>
    <row r="332" spans="1:16" ht="60.75" x14ac:dyDescent="0.25">
      <c r="A332" s="437">
        <v>70040</v>
      </c>
      <c r="B332" s="437" t="s">
        <v>280</v>
      </c>
      <c r="C332" s="437" t="s">
        <v>1822</v>
      </c>
      <c r="D332" s="437" t="s">
        <v>1741</v>
      </c>
      <c r="E332" s="437">
        <v>7010299</v>
      </c>
      <c r="F332" s="437">
        <v>7010299999</v>
      </c>
      <c r="G332" s="437" t="s">
        <v>2395</v>
      </c>
      <c r="H332" s="437"/>
      <c r="I332" s="437"/>
      <c r="J332" s="439">
        <v>5000</v>
      </c>
      <c r="K332" s="437"/>
      <c r="L332" s="437"/>
      <c r="M332" s="437" t="s">
        <v>2256</v>
      </c>
      <c r="N332" s="438" t="s">
        <v>184</v>
      </c>
      <c r="O332" s="437" t="s">
        <v>2358</v>
      </c>
      <c r="P332" s="437" t="s">
        <v>1855</v>
      </c>
    </row>
    <row r="333" spans="1:16" ht="81" x14ac:dyDescent="0.25">
      <c r="A333" s="432">
        <v>70040</v>
      </c>
      <c r="B333" s="432" t="s">
        <v>280</v>
      </c>
      <c r="C333" s="432" t="s">
        <v>1822</v>
      </c>
      <c r="D333" s="432" t="s">
        <v>1741</v>
      </c>
      <c r="E333" s="432">
        <v>7010299</v>
      </c>
      <c r="F333" s="432">
        <v>7010299999</v>
      </c>
      <c r="G333" s="432" t="s">
        <v>2395</v>
      </c>
      <c r="H333" s="432">
        <v>1</v>
      </c>
      <c r="I333" s="432" t="s">
        <v>2396</v>
      </c>
      <c r="J333" s="441">
        <v>5000</v>
      </c>
      <c r="K333" s="440" t="s">
        <v>2397</v>
      </c>
      <c r="L333" s="432" t="s">
        <v>1852</v>
      </c>
      <c r="M333" s="432" t="s">
        <v>2256</v>
      </c>
      <c r="N333" s="440" t="s">
        <v>184</v>
      </c>
      <c r="O333" s="432" t="s">
        <v>2358</v>
      </c>
      <c r="P333" s="432" t="s">
        <v>1855</v>
      </c>
    </row>
    <row r="334" spans="1:16" ht="81" x14ac:dyDescent="0.25">
      <c r="A334" s="437">
        <v>70041</v>
      </c>
      <c r="B334" s="437" t="s">
        <v>280</v>
      </c>
      <c r="C334" s="437" t="s">
        <v>1822</v>
      </c>
      <c r="D334" s="437" t="s">
        <v>1741</v>
      </c>
      <c r="E334" s="437">
        <v>7019999</v>
      </c>
      <c r="F334" s="437"/>
      <c r="G334" s="437" t="s">
        <v>2398</v>
      </c>
      <c r="H334" s="437"/>
      <c r="I334" s="437"/>
      <c r="J334" s="439">
        <v>10000</v>
      </c>
      <c r="K334" s="437"/>
      <c r="L334" s="437"/>
      <c r="M334" s="437" t="s">
        <v>2256</v>
      </c>
      <c r="N334" s="438" t="s">
        <v>184</v>
      </c>
      <c r="O334" s="437" t="s">
        <v>2358</v>
      </c>
      <c r="P334" s="437" t="s">
        <v>1855</v>
      </c>
    </row>
    <row r="335" spans="1:16" ht="81" x14ac:dyDescent="0.25">
      <c r="A335" s="432">
        <v>70041</v>
      </c>
      <c r="B335" s="432" t="s">
        <v>280</v>
      </c>
      <c r="C335" s="432" t="s">
        <v>1822</v>
      </c>
      <c r="D335" s="432" t="s">
        <v>1741</v>
      </c>
      <c r="E335" s="432">
        <v>7019999</v>
      </c>
      <c r="F335" s="432"/>
      <c r="G335" s="432" t="s">
        <v>2398</v>
      </c>
      <c r="H335" s="432">
        <v>1</v>
      </c>
      <c r="I335" s="432" t="s">
        <v>2399</v>
      </c>
      <c r="J335" s="441">
        <v>10000</v>
      </c>
      <c r="K335" s="432" t="s">
        <v>1948</v>
      </c>
      <c r="L335" s="432" t="s">
        <v>1852</v>
      </c>
      <c r="M335" s="432" t="s">
        <v>2256</v>
      </c>
      <c r="N335" s="440" t="s">
        <v>184</v>
      </c>
      <c r="O335" s="432" t="s">
        <v>2358</v>
      </c>
      <c r="P335" s="432" t="s">
        <v>1855</v>
      </c>
    </row>
    <row r="336" spans="1:16" ht="40.5" x14ac:dyDescent="0.25">
      <c r="A336" s="437">
        <v>70043</v>
      </c>
      <c r="B336" s="437" t="s">
        <v>280</v>
      </c>
      <c r="C336" s="437" t="s">
        <v>1822</v>
      </c>
      <c r="D336" s="437" t="s">
        <v>1741</v>
      </c>
      <c r="E336" s="437">
        <v>7029999</v>
      </c>
      <c r="F336" s="437">
        <v>7029999999</v>
      </c>
      <c r="G336" s="437" t="s">
        <v>2400</v>
      </c>
      <c r="H336" s="437"/>
      <c r="I336" s="437"/>
      <c r="J336" s="439">
        <v>20000</v>
      </c>
      <c r="K336" s="437"/>
      <c r="L336" s="437"/>
      <c r="M336" s="437" t="s">
        <v>2256</v>
      </c>
      <c r="N336" s="438" t="s">
        <v>184</v>
      </c>
      <c r="O336" s="437" t="s">
        <v>2358</v>
      </c>
      <c r="P336" s="437" t="s">
        <v>1855</v>
      </c>
    </row>
    <row r="337" spans="1:16" ht="40.5" x14ac:dyDescent="0.25">
      <c r="A337" s="432">
        <v>70043</v>
      </c>
      <c r="B337" s="432" t="s">
        <v>280</v>
      </c>
      <c r="C337" s="432" t="s">
        <v>1822</v>
      </c>
      <c r="D337" s="432" t="s">
        <v>1741</v>
      </c>
      <c r="E337" s="432">
        <v>7029999</v>
      </c>
      <c r="F337" s="432">
        <v>7029999999</v>
      </c>
      <c r="G337" s="432" t="s">
        <v>2400</v>
      </c>
      <c r="H337" s="432">
        <v>1</v>
      </c>
      <c r="I337" s="432" t="s">
        <v>2401</v>
      </c>
      <c r="J337" s="441">
        <v>20000</v>
      </c>
      <c r="K337" s="432" t="s">
        <v>1887</v>
      </c>
      <c r="L337" s="432" t="s">
        <v>2402</v>
      </c>
      <c r="M337" s="432" t="s">
        <v>2256</v>
      </c>
      <c r="N337" s="440" t="s">
        <v>184</v>
      </c>
      <c r="O337" s="432" t="s">
        <v>2358</v>
      </c>
      <c r="P337" s="432" t="s">
        <v>1855</v>
      </c>
    </row>
    <row r="338" spans="1:16" ht="60.75" x14ac:dyDescent="0.25">
      <c r="A338" s="437">
        <v>70044</v>
      </c>
      <c r="B338" s="437" t="s">
        <v>280</v>
      </c>
      <c r="C338" s="437" t="s">
        <v>1822</v>
      </c>
      <c r="D338" s="437" t="s">
        <v>1741</v>
      </c>
      <c r="E338" s="437">
        <v>7010199</v>
      </c>
      <c r="F338" s="437"/>
      <c r="G338" s="437" t="s">
        <v>2403</v>
      </c>
      <c r="H338" s="437"/>
      <c r="I338" s="437"/>
      <c r="J338" s="439">
        <v>855000</v>
      </c>
      <c r="K338" s="437"/>
      <c r="L338" s="437"/>
      <c r="M338" s="437" t="s">
        <v>2256</v>
      </c>
      <c r="N338" s="438" t="s">
        <v>184</v>
      </c>
      <c r="O338" s="437" t="s">
        <v>2358</v>
      </c>
      <c r="P338" s="437" t="s">
        <v>1855</v>
      </c>
    </row>
    <row r="339" spans="1:16" ht="101.25" x14ac:dyDescent="0.25">
      <c r="A339" s="432">
        <v>70044</v>
      </c>
      <c r="B339" s="432" t="s">
        <v>280</v>
      </c>
      <c r="C339" s="432" t="s">
        <v>1822</v>
      </c>
      <c r="D339" s="432" t="s">
        <v>1741</v>
      </c>
      <c r="E339" s="432">
        <v>7010199</v>
      </c>
      <c r="F339" s="432"/>
      <c r="G339" s="432" t="s">
        <v>2403</v>
      </c>
      <c r="H339" s="432">
        <v>1</v>
      </c>
      <c r="I339" s="432" t="s">
        <v>2404</v>
      </c>
      <c r="J339" s="441">
        <v>855000</v>
      </c>
      <c r="K339" s="432" t="s">
        <v>1934</v>
      </c>
      <c r="L339" s="432" t="s">
        <v>1943</v>
      </c>
      <c r="M339" s="432" t="s">
        <v>2256</v>
      </c>
      <c r="N339" s="440" t="s">
        <v>184</v>
      </c>
      <c r="O339" s="432" t="s">
        <v>2358</v>
      </c>
      <c r="P339" s="432" t="s">
        <v>1855</v>
      </c>
    </row>
    <row r="340" spans="1:16" ht="60.75" x14ac:dyDescent="0.25">
      <c r="A340" s="437">
        <v>70060</v>
      </c>
      <c r="B340" s="437" t="s">
        <v>280</v>
      </c>
      <c r="C340" s="437" t="s">
        <v>1822</v>
      </c>
      <c r="D340" s="437" t="s">
        <v>1741</v>
      </c>
      <c r="E340" s="437">
        <v>7010199</v>
      </c>
      <c r="F340" s="437"/>
      <c r="G340" s="437" t="s">
        <v>2405</v>
      </c>
      <c r="H340" s="437"/>
      <c r="I340" s="437"/>
      <c r="J340" s="439">
        <v>380000</v>
      </c>
      <c r="K340" s="437"/>
      <c r="L340" s="437"/>
      <c r="M340" s="437" t="s">
        <v>2256</v>
      </c>
      <c r="N340" s="438" t="s">
        <v>184</v>
      </c>
      <c r="O340" s="437" t="s">
        <v>2358</v>
      </c>
      <c r="P340" s="437" t="s">
        <v>1855</v>
      </c>
    </row>
    <row r="341" spans="1:16" ht="60.75" x14ac:dyDescent="0.25">
      <c r="A341" s="432">
        <v>70060</v>
      </c>
      <c r="B341" s="432" t="s">
        <v>280</v>
      </c>
      <c r="C341" s="432" t="s">
        <v>1822</v>
      </c>
      <c r="D341" s="432" t="s">
        <v>1741</v>
      </c>
      <c r="E341" s="432">
        <v>7010199</v>
      </c>
      <c r="F341" s="432"/>
      <c r="G341" s="432" t="s">
        <v>2405</v>
      </c>
      <c r="H341" s="432">
        <v>1</v>
      </c>
      <c r="I341" s="432" t="s">
        <v>2406</v>
      </c>
      <c r="J341" s="441">
        <v>380000</v>
      </c>
      <c r="K341" s="432" t="s">
        <v>1934</v>
      </c>
      <c r="L341" s="432" t="s">
        <v>1943</v>
      </c>
      <c r="M341" s="432" t="s">
        <v>2256</v>
      </c>
      <c r="N341" s="440" t="s">
        <v>184</v>
      </c>
      <c r="O341" s="432" t="s">
        <v>2358</v>
      </c>
      <c r="P341" s="432" t="s">
        <v>1855</v>
      </c>
    </row>
    <row r="342" spans="1:16" ht="60.75" x14ac:dyDescent="0.25">
      <c r="A342" s="437">
        <v>10188</v>
      </c>
      <c r="B342" s="438" t="s">
        <v>280</v>
      </c>
      <c r="C342" s="438" t="s">
        <v>1741</v>
      </c>
      <c r="D342" s="438" t="s">
        <v>1741</v>
      </c>
      <c r="E342" s="437">
        <v>1030201</v>
      </c>
      <c r="F342" s="437">
        <v>1030201002</v>
      </c>
      <c r="G342" s="438" t="s">
        <v>181</v>
      </c>
      <c r="H342" s="438"/>
      <c r="I342" s="438"/>
      <c r="J342" s="439">
        <v>6000</v>
      </c>
      <c r="K342" s="438"/>
      <c r="L342" s="438"/>
      <c r="M342" s="437" t="s">
        <v>1995</v>
      </c>
      <c r="N342" s="438" t="s">
        <v>184</v>
      </c>
      <c r="O342" s="438" t="s">
        <v>2078</v>
      </c>
      <c r="P342" s="438" t="s">
        <v>1855</v>
      </c>
    </row>
    <row r="343" spans="1:16" ht="60.75" x14ac:dyDescent="0.25">
      <c r="A343" s="432">
        <v>10188</v>
      </c>
      <c r="B343" s="440" t="s">
        <v>280</v>
      </c>
      <c r="C343" s="440" t="s">
        <v>1741</v>
      </c>
      <c r="D343" s="440" t="s">
        <v>1741</v>
      </c>
      <c r="E343" s="432">
        <v>1030201</v>
      </c>
      <c r="F343" s="432">
        <v>1030201002</v>
      </c>
      <c r="G343" s="440" t="s">
        <v>181</v>
      </c>
      <c r="H343" s="440" t="s">
        <v>2075</v>
      </c>
      <c r="I343" s="432" t="s">
        <v>2407</v>
      </c>
      <c r="J343" s="441">
        <v>6000</v>
      </c>
      <c r="K343" s="432" t="s">
        <v>2408</v>
      </c>
      <c r="L343" s="432" t="s">
        <v>1852</v>
      </c>
      <c r="M343" s="432" t="s">
        <v>1995</v>
      </c>
      <c r="N343" s="440" t="s">
        <v>184</v>
      </c>
      <c r="O343" s="440" t="s">
        <v>2078</v>
      </c>
      <c r="P343" s="440" t="s">
        <v>1855</v>
      </c>
    </row>
    <row r="344" spans="1:16" ht="141.75" x14ac:dyDescent="0.25">
      <c r="A344" s="437">
        <v>10554</v>
      </c>
      <c r="B344" s="438" t="s">
        <v>280</v>
      </c>
      <c r="C344" s="438" t="s">
        <v>1741</v>
      </c>
      <c r="D344" s="438" t="s">
        <v>1743</v>
      </c>
      <c r="E344" s="437">
        <v>1030213</v>
      </c>
      <c r="F344" s="437"/>
      <c r="G344" s="438" t="s">
        <v>182</v>
      </c>
      <c r="H344" s="438"/>
      <c r="I344" s="437"/>
      <c r="J344" s="439">
        <v>28060</v>
      </c>
      <c r="K344" s="437"/>
      <c r="L344" s="437"/>
      <c r="M344" s="437" t="s">
        <v>1995</v>
      </c>
      <c r="N344" s="438" t="s">
        <v>184</v>
      </c>
      <c r="O344" s="438" t="s">
        <v>2409</v>
      </c>
      <c r="P344" s="438" t="s">
        <v>1855</v>
      </c>
    </row>
    <row r="345" spans="1:16" ht="141.75" x14ac:dyDescent="0.25">
      <c r="A345" s="432">
        <v>10554</v>
      </c>
      <c r="B345" s="440" t="s">
        <v>280</v>
      </c>
      <c r="C345" s="440" t="s">
        <v>1741</v>
      </c>
      <c r="D345" s="440" t="s">
        <v>1743</v>
      </c>
      <c r="E345" s="432">
        <v>1030213</v>
      </c>
      <c r="F345" s="432"/>
      <c r="G345" s="440" t="s">
        <v>182</v>
      </c>
      <c r="H345" s="440" t="s">
        <v>2075</v>
      </c>
      <c r="I345" s="440" t="s">
        <v>2410</v>
      </c>
      <c r="J345" s="441">
        <v>28060</v>
      </c>
      <c r="K345" s="440" t="s">
        <v>1997</v>
      </c>
      <c r="L345" s="440" t="s">
        <v>1852</v>
      </c>
      <c r="M345" s="432" t="s">
        <v>1995</v>
      </c>
      <c r="N345" s="440" t="s">
        <v>184</v>
      </c>
      <c r="O345" s="440" t="s">
        <v>2409</v>
      </c>
      <c r="P345" s="440" t="s">
        <v>1855</v>
      </c>
    </row>
    <row r="346" spans="1:16" ht="60.75" x14ac:dyDescent="0.25">
      <c r="A346" s="437">
        <v>10081</v>
      </c>
      <c r="B346" s="438" t="s">
        <v>280</v>
      </c>
      <c r="C346" s="438" t="s">
        <v>1741</v>
      </c>
      <c r="D346" s="438" t="s">
        <v>1743</v>
      </c>
      <c r="E346" s="437">
        <v>1030102</v>
      </c>
      <c r="F346" s="437">
        <v>1030102008</v>
      </c>
      <c r="G346" s="438" t="s">
        <v>2411</v>
      </c>
      <c r="H346" s="438"/>
      <c r="I346" s="437"/>
      <c r="J346" s="439">
        <v>5000</v>
      </c>
      <c r="K346" s="437"/>
      <c r="L346" s="437"/>
      <c r="M346" s="437" t="s">
        <v>2412</v>
      </c>
      <c r="N346" s="438" t="s">
        <v>1843</v>
      </c>
      <c r="O346" s="438" t="s">
        <v>1844</v>
      </c>
      <c r="P346" s="438" t="s">
        <v>1845</v>
      </c>
    </row>
    <row r="347" spans="1:16" ht="60.75" x14ac:dyDescent="0.25">
      <c r="A347" s="432">
        <v>10081</v>
      </c>
      <c r="B347" s="440" t="s">
        <v>280</v>
      </c>
      <c r="C347" s="440" t="s">
        <v>1741</v>
      </c>
      <c r="D347" s="440" t="s">
        <v>1743</v>
      </c>
      <c r="E347" s="432">
        <v>1030102</v>
      </c>
      <c r="F347" s="432">
        <v>1030102008</v>
      </c>
      <c r="G347" s="440" t="s">
        <v>2411</v>
      </c>
      <c r="H347" s="440" t="s">
        <v>2075</v>
      </c>
      <c r="I347" s="440" t="s">
        <v>2413</v>
      </c>
      <c r="J347" s="441">
        <v>5000</v>
      </c>
      <c r="K347" s="440" t="s">
        <v>2005</v>
      </c>
      <c r="L347" s="440" t="s">
        <v>2126</v>
      </c>
      <c r="M347" s="432" t="s">
        <v>2412</v>
      </c>
      <c r="N347" s="440" t="s">
        <v>184</v>
      </c>
      <c r="O347" s="440" t="s">
        <v>1844</v>
      </c>
      <c r="P347" s="440" t="s">
        <v>1845</v>
      </c>
    </row>
    <row r="348" spans="1:16" ht="60.75" x14ac:dyDescent="0.25">
      <c r="A348" s="437">
        <v>10215</v>
      </c>
      <c r="B348" s="438" t="s">
        <v>280</v>
      </c>
      <c r="C348" s="438" t="s">
        <v>1741</v>
      </c>
      <c r="D348" s="438" t="s">
        <v>1744</v>
      </c>
      <c r="E348" s="437">
        <v>1030205</v>
      </c>
      <c r="F348" s="437">
        <v>1030205001</v>
      </c>
      <c r="G348" s="438" t="s">
        <v>282</v>
      </c>
      <c r="H348" s="438"/>
      <c r="I348" s="438"/>
      <c r="J348" s="439">
        <v>45000</v>
      </c>
      <c r="K348" s="438"/>
      <c r="L348" s="438"/>
      <c r="M348" s="437" t="s">
        <v>2412</v>
      </c>
      <c r="N348" s="438" t="s">
        <v>184</v>
      </c>
      <c r="O348" s="438" t="s">
        <v>2078</v>
      </c>
      <c r="P348" s="438" t="s">
        <v>1855</v>
      </c>
    </row>
    <row r="349" spans="1:16" ht="121.5" x14ac:dyDescent="0.25">
      <c r="A349" s="432">
        <v>10215</v>
      </c>
      <c r="B349" s="440" t="s">
        <v>280</v>
      </c>
      <c r="C349" s="440" t="s">
        <v>1741</v>
      </c>
      <c r="D349" s="440" t="s">
        <v>1744</v>
      </c>
      <c r="E349" s="432">
        <v>1030205</v>
      </c>
      <c r="F349" s="432">
        <v>1030205001</v>
      </c>
      <c r="G349" s="440" t="s">
        <v>282</v>
      </c>
      <c r="H349" s="440" t="s">
        <v>2075</v>
      </c>
      <c r="I349" s="440" t="s">
        <v>2414</v>
      </c>
      <c r="J349" s="441">
        <v>45000</v>
      </c>
      <c r="K349" s="440" t="s">
        <v>2000</v>
      </c>
      <c r="L349" s="440" t="s">
        <v>2415</v>
      </c>
      <c r="M349" s="432" t="s">
        <v>2412</v>
      </c>
      <c r="N349" s="440" t="s">
        <v>184</v>
      </c>
      <c r="O349" s="440" t="s">
        <v>2078</v>
      </c>
      <c r="P349" s="440" t="s">
        <v>1855</v>
      </c>
    </row>
    <row r="350" spans="1:16" ht="60.75" x14ac:dyDescent="0.25">
      <c r="A350" s="437">
        <v>10216</v>
      </c>
      <c r="B350" s="438" t="s">
        <v>280</v>
      </c>
      <c r="C350" s="438" t="s">
        <v>1741</v>
      </c>
      <c r="D350" s="438" t="s">
        <v>1744</v>
      </c>
      <c r="E350" s="437">
        <v>1030205</v>
      </c>
      <c r="F350" s="437">
        <v>1030205002</v>
      </c>
      <c r="G350" s="438" t="s">
        <v>285</v>
      </c>
      <c r="H350" s="438"/>
      <c r="I350" s="438"/>
      <c r="J350" s="439">
        <v>25000</v>
      </c>
      <c r="K350" s="438"/>
      <c r="L350" s="438"/>
      <c r="M350" s="437" t="s">
        <v>2412</v>
      </c>
      <c r="N350" s="438" t="s">
        <v>184</v>
      </c>
      <c r="O350" s="438" t="s">
        <v>2345</v>
      </c>
      <c r="P350" s="438" t="s">
        <v>1855</v>
      </c>
    </row>
    <row r="351" spans="1:16" ht="60.75" x14ac:dyDescent="0.25">
      <c r="A351" s="432">
        <v>10216</v>
      </c>
      <c r="B351" s="440" t="s">
        <v>280</v>
      </c>
      <c r="C351" s="440" t="s">
        <v>1741</v>
      </c>
      <c r="D351" s="440" t="s">
        <v>1744</v>
      </c>
      <c r="E351" s="432">
        <v>1030205</v>
      </c>
      <c r="F351" s="432">
        <v>1030205002</v>
      </c>
      <c r="G351" s="440" t="s">
        <v>285</v>
      </c>
      <c r="H351" s="440" t="s">
        <v>2075</v>
      </c>
      <c r="I351" s="432" t="s">
        <v>2416</v>
      </c>
      <c r="J351" s="441">
        <v>12500</v>
      </c>
      <c r="K351" s="432" t="s">
        <v>2417</v>
      </c>
      <c r="L351" s="432" t="s">
        <v>2418</v>
      </c>
      <c r="M351" s="432" t="s">
        <v>2412</v>
      </c>
      <c r="N351" s="440" t="s">
        <v>184</v>
      </c>
      <c r="O351" s="440" t="s">
        <v>2345</v>
      </c>
      <c r="P351" s="440" t="s">
        <v>1855</v>
      </c>
    </row>
    <row r="352" spans="1:16" ht="60.75" x14ac:dyDescent="0.25">
      <c r="A352" s="432">
        <v>10216</v>
      </c>
      <c r="B352" s="440" t="s">
        <v>280</v>
      </c>
      <c r="C352" s="440" t="s">
        <v>1741</v>
      </c>
      <c r="D352" s="440" t="s">
        <v>1744</v>
      </c>
      <c r="E352" s="432">
        <v>1030205</v>
      </c>
      <c r="F352" s="432">
        <v>1030205002</v>
      </c>
      <c r="G352" s="440" t="s">
        <v>285</v>
      </c>
      <c r="H352" s="440" t="s">
        <v>2096</v>
      </c>
      <c r="I352" s="440" t="s">
        <v>2419</v>
      </c>
      <c r="J352" s="441">
        <v>12500</v>
      </c>
      <c r="K352" s="440" t="s">
        <v>2417</v>
      </c>
      <c r="L352" s="440" t="s">
        <v>2107</v>
      </c>
      <c r="M352" s="432" t="s">
        <v>2412</v>
      </c>
      <c r="N352" s="440" t="s">
        <v>184</v>
      </c>
      <c r="O352" s="440" t="s">
        <v>2078</v>
      </c>
      <c r="P352" s="440" t="s">
        <v>1855</v>
      </c>
    </row>
    <row r="353" spans="1:17" ht="40.5" x14ac:dyDescent="0.25">
      <c r="A353" s="437">
        <v>10219</v>
      </c>
      <c r="B353" s="438" t="s">
        <v>280</v>
      </c>
      <c r="C353" s="438" t="s">
        <v>1741</v>
      </c>
      <c r="D353" s="438" t="s">
        <v>1744</v>
      </c>
      <c r="E353" s="437">
        <v>1030219</v>
      </c>
      <c r="F353" s="437">
        <v>1030219004</v>
      </c>
      <c r="G353" s="438" t="s">
        <v>35</v>
      </c>
      <c r="H353" s="438"/>
      <c r="I353" s="438"/>
      <c r="J353" s="439">
        <v>53000</v>
      </c>
      <c r="K353" s="438"/>
      <c r="L353" s="438"/>
      <c r="M353" s="437" t="s">
        <v>2412</v>
      </c>
      <c r="N353" s="438" t="s">
        <v>1843</v>
      </c>
      <c r="O353" s="438" t="s">
        <v>1844</v>
      </c>
      <c r="P353" s="438" t="s">
        <v>1845</v>
      </c>
    </row>
    <row r="354" spans="1:17" ht="40.5" x14ac:dyDescent="0.25">
      <c r="A354" s="432">
        <v>10219</v>
      </c>
      <c r="B354" s="440" t="s">
        <v>280</v>
      </c>
      <c r="C354" s="440" t="s">
        <v>1741</v>
      </c>
      <c r="D354" s="440" t="s">
        <v>1744</v>
      </c>
      <c r="E354" s="432">
        <v>1030219</v>
      </c>
      <c r="F354" s="432">
        <v>1030219004</v>
      </c>
      <c r="G354" s="440" t="s">
        <v>35</v>
      </c>
      <c r="H354" s="440" t="s">
        <v>2075</v>
      </c>
      <c r="I354" s="432" t="s">
        <v>2420</v>
      </c>
      <c r="J354" s="441">
        <v>53000</v>
      </c>
      <c r="K354" s="440" t="s">
        <v>2000</v>
      </c>
      <c r="L354" s="432" t="s">
        <v>2107</v>
      </c>
      <c r="M354" s="432" t="s">
        <v>2412</v>
      </c>
      <c r="N354" s="440" t="s">
        <v>184</v>
      </c>
      <c r="O354" s="440" t="s">
        <v>1844</v>
      </c>
      <c r="P354" s="440" t="s">
        <v>1845</v>
      </c>
    </row>
    <row r="355" spans="1:17" ht="60.75" x14ac:dyDescent="0.25">
      <c r="A355" s="437">
        <v>10267</v>
      </c>
      <c r="B355" s="438" t="s">
        <v>280</v>
      </c>
      <c r="C355" s="438" t="s">
        <v>1741</v>
      </c>
      <c r="D355" s="438" t="s">
        <v>1748</v>
      </c>
      <c r="E355" s="437">
        <v>1030102</v>
      </c>
      <c r="F355" s="437"/>
      <c r="G355" s="438" t="s">
        <v>291</v>
      </c>
      <c r="H355" s="438"/>
      <c r="I355" s="437"/>
      <c r="J355" s="439">
        <v>12000</v>
      </c>
      <c r="K355" s="437"/>
      <c r="L355" s="437"/>
      <c r="M355" s="437" t="s">
        <v>2412</v>
      </c>
      <c r="N355" s="438" t="s">
        <v>1843</v>
      </c>
      <c r="O355" s="438" t="s">
        <v>1844</v>
      </c>
      <c r="P355" s="438" t="s">
        <v>1845</v>
      </c>
    </row>
    <row r="356" spans="1:17" ht="60.75" x14ac:dyDescent="0.25">
      <c r="A356" s="432">
        <v>10267</v>
      </c>
      <c r="B356" s="440" t="s">
        <v>280</v>
      </c>
      <c r="C356" s="440" t="s">
        <v>1741</v>
      </c>
      <c r="D356" s="440" t="s">
        <v>1748</v>
      </c>
      <c r="E356" s="432">
        <v>1030102</v>
      </c>
      <c r="F356" s="432"/>
      <c r="G356" s="440" t="s">
        <v>291</v>
      </c>
      <c r="H356" s="440" t="s">
        <v>2075</v>
      </c>
      <c r="I356" s="440" t="s">
        <v>2421</v>
      </c>
      <c r="J356" s="441">
        <v>12000</v>
      </c>
      <c r="K356" s="440" t="s">
        <v>2000</v>
      </c>
      <c r="L356" s="440" t="s">
        <v>2126</v>
      </c>
      <c r="M356" s="432" t="s">
        <v>2412</v>
      </c>
      <c r="N356" s="440" t="s">
        <v>184</v>
      </c>
      <c r="O356" s="440" t="s">
        <v>1844</v>
      </c>
      <c r="P356" s="440" t="s">
        <v>1845</v>
      </c>
    </row>
    <row r="357" spans="1:17" ht="60.75" x14ac:dyDescent="0.25">
      <c r="A357" s="437">
        <v>10269</v>
      </c>
      <c r="B357" s="438" t="s">
        <v>280</v>
      </c>
      <c r="C357" s="438" t="s">
        <v>1741</v>
      </c>
      <c r="D357" s="438" t="s">
        <v>1748</v>
      </c>
      <c r="E357" s="437">
        <v>1030219</v>
      </c>
      <c r="F357" s="437">
        <v>1030219009</v>
      </c>
      <c r="G357" s="438" t="s">
        <v>19</v>
      </c>
      <c r="H357" s="438"/>
      <c r="I357" s="437"/>
      <c r="J357" s="439">
        <v>130000</v>
      </c>
      <c r="K357" s="437"/>
      <c r="L357" s="437"/>
      <c r="M357" s="437" t="s">
        <v>2412</v>
      </c>
      <c r="N357" s="438" t="s">
        <v>1843</v>
      </c>
      <c r="O357" s="438" t="s">
        <v>1844</v>
      </c>
      <c r="P357" s="438" t="s">
        <v>1845</v>
      </c>
    </row>
    <row r="358" spans="1:17" ht="121.5" x14ac:dyDescent="0.25">
      <c r="A358" s="432">
        <v>10269</v>
      </c>
      <c r="B358" s="440" t="s">
        <v>280</v>
      </c>
      <c r="C358" s="440" t="s">
        <v>1741</v>
      </c>
      <c r="D358" s="440" t="s">
        <v>1748</v>
      </c>
      <c r="E358" s="432">
        <v>1030219</v>
      </c>
      <c r="F358" s="432">
        <v>1030219009</v>
      </c>
      <c r="G358" s="440" t="s">
        <v>19</v>
      </c>
      <c r="H358" s="440" t="s">
        <v>2075</v>
      </c>
      <c r="I358" s="440" t="s">
        <v>2422</v>
      </c>
      <c r="J358" s="441">
        <v>130000</v>
      </c>
      <c r="K358" s="440" t="s">
        <v>2423</v>
      </c>
      <c r="L358" s="440" t="s">
        <v>2107</v>
      </c>
      <c r="M358" s="432" t="s">
        <v>2412</v>
      </c>
      <c r="N358" s="440" t="s">
        <v>184</v>
      </c>
      <c r="O358" s="440" t="s">
        <v>1844</v>
      </c>
      <c r="P358" s="440" t="s">
        <v>1845</v>
      </c>
    </row>
    <row r="359" spans="1:17" ht="60.75" x14ac:dyDescent="0.25">
      <c r="A359" s="437">
        <v>10269</v>
      </c>
      <c r="B359" s="438" t="s">
        <v>277</v>
      </c>
      <c r="C359" s="438" t="s">
        <v>1741</v>
      </c>
      <c r="D359" s="438" t="s">
        <v>1748</v>
      </c>
      <c r="E359" s="437">
        <v>1030219</v>
      </c>
      <c r="F359" s="437">
        <v>1030219009</v>
      </c>
      <c r="G359" s="438" t="s">
        <v>19</v>
      </c>
      <c r="H359" s="438"/>
      <c r="I359" s="437"/>
      <c r="J359" s="439">
        <v>34513.99</v>
      </c>
      <c r="K359" s="437"/>
      <c r="L359" s="437"/>
      <c r="M359" s="437" t="s">
        <v>2412</v>
      </c>
      <c r="N359" s="438" t="s">
        <v>184</v>
      </c>
      <c r="O359" s="438" t="s">
        <v>2098</v>
      </c>
      <c r="P359" s="438" t="s">
        <v>1855</v>
      </c>
      <c r="Q359" s="423" t="s">
        <v>2099</v>
      </c>
    </row>
    <row r="360" spans="1:17" ht="60.75" x14ac:dyDescent="0.25">
      <c r="A360" s="432">
        <v>10269</v>
      </c>
      <c r="B360" s="440" t="s">
        <v>277</v>
      </c>
      <c r="C360" s="440" t="s">
        <v>1741</v>
      </c>
      <c r="D360" s="440" t="s">
        <v>1748</v>
      </c>
      <c r="E360" s="432">
        <v>1030219</v>
      </c>
      <c r="F360" s="432">
        <v>1030219009</v>
      </c>
      <c r="G360" s="440" t="s">
        <v>19</v>
      </c>
      <c r="H360" s="432">
        <v>1</v>
      </c>
      <c r="I360" s="440" t="s">
        <v>2100</v>
      </c>
      <c r="J360" s="441">
        <v>34513.99</v>
      </c>
      <c r="K360" s="440" t="s">
        <v>2423</v>
      </c>
      <c r="L360" s="442" t="s">
        <v>2101</v>
      </c>
      <c r="M360" s="432" t="s">
        <v>2412</v>
      </c>
      <c r="N360" s="440" t="s">
        <v>184</v>
      </c>
      <c r="O360" s="440" t="s">
        <v>2098</v>
      </c>
      <c r="P360" s="440" t="s">
        <v>1855</v>
      </c>
      <c r="Q360" s="423" t="s">
        <v>2099</v>
      </c>
    </row>
    <row r="361" spans="1:17" ht="60.75" x14ac:dyDescent="0.25">
      <c r="A361" s="437">
        <v>10271</v>
      </c>
      <c r="B361" s="438" t="s">
        <v>280</v>
      </c>
      <c r="C361" s="438" t="s">
        <v>1741</v>
      </c>
      <c r="D361" s="438" t="s">
        <v>1748</v>
      </c>
      <c r="E361" s="437">
        <v>1030219</v>
      </c>
      <c r="F361" s="437">
        <v>1030219001</v>
      </c>
      <c r="G361" s="438" t="s">
        <v>2424</v>
      </c>
      <c r="H361" s="438"/>
      <c r="I361" s="437"/>
      <c r="J361" s="439">
        <v>75000</v>
      </c>
      <c r="K361" s="437"/>
      <c r="L361" s="437"/>
      <c r="M361" s="437" t="s">
        <v>2412</v>
      </c>
      <c r="N361" s="438" t="s">
        <v>1843</v>
      </c>
      <c r="O361" s="438" t="s">
        <v>1844</v>
      </c>
      <c r="P361" s="438" t="s">
        <v>1845</v>
      </c>
    </row>
    <row r="362" spans="1:17" ht="60.75" x14ac:dyDescent="0.25">
      <c r="A362" s="432">
        <v>10271</v>
      </c>
      <c r="B362" s="440" t="s">
        <v>280</v>
      </c>
      <c r="C362" s="440" t="s">
        <v>1741</v>
      </c>
      <c r="D362" s="440" t="s">
        <v>1748</v>
      </c>
      <c r="E362" s="432">
        <v>1030219</v>
      </c>
      <c r="F362" s="432">
        <v>1030219001</v>
      </c>
      <c r="G362" s="440" t="s">
        <v>2424</v>
      </c>
      <c r="H362" s="440" t="s">
        <v>2075</v>
      </c>
      <c r="I362" s="440" t="s">
        <v>2425</v>
      </c>
      <c r="J362" s="441">
        <v>3642</v>
      </c>
      <c r="K362" s="440" t="s">
        <v>2423</v>
      </c>
      <c r="L362" s="432" t="s">
        <v>2107</v>
      </c>
      <c r="M362" s="432" t="s">
        <v>2412</v>
      </c>
      <c r="N362" s="440" t="s">
        <v>184</v>
      </c>
      <c r="O362" s="440" t="s">
        <v>2426</v>
      </c>
      <c r="P362" s="440" t="s">
        <v>1845</v>
      </c>
    </row>
    <row r="363" spans="1:17" ht="60.75" x14ac:dyDescent="0.25">
      <c r="A363" s="432">
        <v>10271</v>
      </c>
      <c r="B363" s="440" t="s">
        <v>280</v>
      </c>
      <c r="C363" s="440" t="s">
        <v>1741</v>
      </c>
      <c r="D363" s="440" t="s">
        <v>1748</v>
      </c>
      <c r="E363" s="432">
        <v>1030219</v>
      </c>
      <c r="F363" s="432">
        <v>1030219001</v>
      </c>
      <c r="G363" s="440" t="s">
        <v>2424</v>
      </c>
      <c r="H363" s="440" t="s">
        <v>2096</v>
      </c>
      <c r="I363" s="432" t="s">
        <v>2427</v>
      </c>
      <c r="J363" s="441">
        <v>18676</v>
      </c>
      <c r="K363" s="440" t="s">
        <v>2423</v>
      </c>
      <c r="L363" s="432" t="s">
        <v>2107</v>
      </c>
      <c r="M363" s="432" t="s">
        <v>2412</v>
      </c>
      <c r="N363" s="440" t="s">
        <v>184</v>
      </c>
      <c r="O363" s="440" t="s">
        <v>2426</v>
      </c>
      <c r="P363" s="440" t="s">
        <v>1845</v>
      </c>
    </row>
    <row r="364" spans="1:17" ht="60.75" x14ac:dyDescent="0.25">
      <c r="A364" s="432">
        <v>10271</v>
      </c>
      <c r="B364" s="440" t="s">
        <v>280</v>
      </c>
      <c r="C364" s="440" t="s">
        <v>1741</v>
      </c>
      <c r="D364" s="440" t="s">
        <v>1748</v>
      </c>
      <c r="E364" s="432">
        <v>1030219</v>
      </c>
      <c r="F364" s="432">
        <v>1030219001</v>
      </c>
      <c r="G364" s="440" t="s">
        <v>2424</v>
      </c>
      <c r="H364" s="440" t="s">
        <v>2131</v>
      </c>
      <c r="I364" s="440" t="s">
        <v>2428</v>
      </c>
      <c r="J364" s="441">
        <v>5000</v>
      </c>
      <c r="K364" s="440" t="s">
        <v>2423</v>
      </c>
      <c r="L364" s="440" t="s">
        <v>2107</v>
      </c>
      <c r="M364" s="432" t="s">
        <v>2412</v>
      </c>
      <c r="N364" s="440" t="s">
        <v>184</v>
      </c>
      <c r="O364" s="440" t="s">
        <v>2426</v>
      </c>
      <c r="P364" s="440" t="s">
        <v>1845</v>
      </c>
    </row>
    <row r="365" spans="1:17" ht="60.75" x14ac:dyDescent="0.25">
      <c r="A365" s="432">
        <v>10271</v>
      </c>
      <c r="B365" s="440" t="s">
        <v>280</v>
      </c>
      <c r="C365" s="440" t="s">
        <v>1741</v>
      </c>
      <c r="D365" s="440" t="s">
        <v>1748</v>
      </c>
      <c r="E365" s="432">
        <v>1030219</v>
      </c>
      <c r="F365" s="432">
        <v>1030219001</v>
      </c>
      <c r="G365" s="440" t="s">
        <v>2424</v>
      </c>
      <c r="H365" s="440" t="s">
        <v>2133</v>
      </c>
      <c r="I365" s="432" t="s">
        <v>2429</v>
      </c>
      <c r="J365" s="441">
        <v>3000</v>
      </c>
      <c r="K365" s="440" t="s">
        <v>2423</v>
      </c>
      <c r="L365" s="432" t="s">
        <v>2107</v>
      </c>
      <c r="M365" s="432" t="s">
        <v>2412</v>
      </c>
      <c r="N365" s="440" t="s">
        <v>184</v>
      </c>
      <c r="O365" s="440" t="s">
        <v>2426</v>
      </c>
      <c r="P365" s="440" t="s">
        <v>1845</v>
      </c>
    </row>
    <row r="366" spans="1:17" ht="60.75" x14ac:dyDescent="0.25">
      <c r="A366" s="432">
        <v>10271</v>
      </c>
      <c r="B366" s="440" t="s">
        <v>280</v>
      </c>
      <c r="C366" s="440" t="s">
        <v>1741</v>
      </c>
      <c r="D366" s="440" t="s">
        <v>1748</v>
      </c>
      <c r="E366" s="432">
        <v>1030219</v>
      </c>
      <c r="F366" s="432">
        <v>1030219001</v>
      </c>
      <c r="G366" s="440" t="s">
        <v>2424</v>
      </c>
      <c r="H366" s="440" t="s">
        <v>2135</v>
      </c>
      <c r="I366" s="440" t="s">
        <v>2430</v>
      </c>
      <c r="J366" s="441">
        <v>7320</v>
      </c>
      <c r="K366" s="440" t="s">
        <v>2423</v>
      </c>
      <c r="L366" s="440" t="s">
        <v>2107</v>
      </c>
      <c r="M366" s="432" t="s">
        <v>2412</v>
      </c>
      <c r="N366" s="440" t="s">
        <v>184</v>
      </c>
      <c r="O366" s="440" t="s">
        <v>2426</v>
      </c>
      <c r="P366" s="440" t="s">
        <v>1845</v>
      </c>
    </row>
    <row r="367" spans="1:17" ht="60.75" x14ac:dyDescent="0.25">
      <c r="A367" s="432">
        <v>10271</v>
      </c>
      <c r="B367" s="440" t="s">
        <v>280</v>
      </c>
      <c r="C367" s="440" t="s">
        <v>1741</v>
      </c>
      <c r="D367" s="440" t="s">
        <v>1748</v>
      </c>
      <c r="E367" s="432">
        <v>1030219</v>
      </c>
      <c r="F367" s="432">
        <v>1030219001</v>
      </c>
      <c r="G367" s="440" t="s">
        <v>2424</v>
      </c>
      <c r="H367" s="440" t="s">
        <v>2137</v>
      </c>
      <c r="I367" s="432" t="s">
        <v>2431</v>
      </c>
      <c r="J367" s="441">
        <v>6700</v>
      </c>
      <c r="K367" s="440" t="s">
        <v>2000</v>
      </c>
      <c r="L367" s="432" t="s">
        <v>2107</v>
      </c>
      <c r="M367" s="432" t="s">
        <v>2412</v>
      </c>
      <c r="N367" s="440" t="s">
        <v>184</v>
      </c>
      <c r="O367" s="440" t="s">
        <v>2426</v>
      </c>
      <c r="P367" s="440" t="s">
        <v>1845</v>
      </c>
    </row>
    <row r="368" spans="1:17" ht="60.75" x14ac:dyDescent="0.25">
      <c r="A368" s="432">
        <v>10271</v>
      </c>
      <c r="B368" s="440" t="s">
        <v>280</v>
      </c>
      <c r="C368" s="440" t="s">
        <v>1741</v>
      </c>
      <c r="D368" s="440" t="s">
        <v>1748</v>
      </c>
      <c r="E368" s="432">
        <v>1030219</v>
      </c>
      <c r="F368" s="432">
        <v>1030219001</v>
      </c>
      <c r="G368" s="440" t="s">
        <v>2424</v>
      </c>
      <c r="H368" s="440" t="s">
        <v>2139</v>
      </c>
      <c r="I368" s="440" t="s">
        <v>2432</v>
      </c>
      <c r="J368" s="441">
        <v>10000</v>
      </c>
      <c r="K368" s="440" t="s">
        <v>2423</v>
      </c>
      <c r="L368" s="440" t="s">
        <v>2107</v>
      </c>
      <c r="M368" s="432" t="s">
        <v>2412</v>
      </c>
      <c r="N368" s="440" t="s">
        <v>184</v>
      </c>
      <c r="O368" s="440" t="s">
        <v>2426</v>
      </c>
      <c r="P368" s="440" t="s">
        <v>1845</v>
      </c>
    </row>
    <row r="369" spans="1:16" ht="60.75" x14ac:dyDescent="0.25">
      <c r="A369" s="432">
        <v>10271</v>
      </c>
      <c r="B369" s="440" t="s">
        <v>280</v>
      </c>
      <c r="C369" s="440" t="s">
        <v>1741</v>
      </c>
      <c r="D369" s="440" t="s">
        <v>1748</v>
      </c>
      <c r="E369" s="432">
        <v>1030219</v>
      </c>
      <c r="F369" s="432">
        <v>1030219001</v>
      </c>
      <c r="G369" s="440" t="s">
        <v>2424</v>
      </c>
      <c r="H369" s="440" t="s">
        <v>2141</v>
      </c>
      <c r="I369" s="432" t="s">
        <v>2433</v>
      </c>
      <c r="J369" s="441">
        <v>7000</v>
      </c>
      <c r="K369" s="440" t="s">
        <v>2423</v>
      </c>
      <c r="L369" s="432" t="s">
        <v>2107</v>
      </c>
      <c r="M369" s="432" t="s">
        <v>2412</v>
      </c>
      <c r="N369" s="440" t="s">
        <v>184</v>
      </c>
      <c r="O369" s="440" t="s">
        <v>2426</v>
      </c>
      <c r="P369" s="440" t="s">
        <v>1845</v>
      </c>
    </row>
    <row r="370" spans="1:16" ht="81" x14ac:dyDescent="0.25">
      <c r="A370" s="432">
        <v>10271</v>
      </c>
      <c r="B370" s="440" t="s">
        <v>280</v>
      </c>
      <c r="C370" s="440" t="s">
        <v>1741</v>
      </c>
      <c r="D370" s="440" t="s">
        <v>1748</v>
      </c>
      <c r="E370" s="432">
        <v>1030219</v>
      </c>
      <c r="F370" s="432">
        <v>1030219001</v>
      </c>
      <c r="G370" s="440" t="s">
        <v>2424</v>
      </c>
      <c r="H370" s="440" t="s">
        <v>2143</v>
      </c>
      <c r="I370" s="440" t="s">
        <v>2434</v>
      </c>
      <c r="J370" s="441">
        <v>13662</v>
      </c>
      <c r="K370" s="440" t="s">
        <v>2423</v>
      </c>
      <c r="L370" s="440" t="s">
        <v>2107</v>
      </c>
      <c r="M370" s="432" t="s">
        <v>2412</v>
      </c>
      <c r="N370" s="440" t="s">
        <v>184</v>
      </c>
      <c r="O370" s="440" t="s">
        <v>2426</v>
      </c>
      <c r="P370" s="440" t="s">
        <v>1845</v>
      </c>
    </row>
    <row r="371" spans="1:16" ht="40.5" x14ac:dyDescent="0.25">
      <c r="A371" s="437">
        <v>10272</v>
      </c>
      <c r="B371" s="438" t="s">
        <v>280</v>
      </c>
      <c r="C371" s="438" t="s">
        <v>1741</v>
      </c>
      <c r="D371" s="438" t="s">
        <v>1748</v>
      </c>
      <c r="E371" s="437">
        <v>1030219</v>
      </c>
      <c r="F371" s="437">
        <v>1030219006</v>
      </c>
      <c r="G371" s="438" t="s">
        <v>37</v>
      </c>
      <c r="H371" s="438"/>
      <c r="I371" s="437"/>
      <c r="J371" s="439">
        <v>13119.48</v>
      </c>
      <c r="K371" s="437"/>
      <c r="L371" s="437"/>
      <c r="M371" s="437" t="s">
        <v>2412</v>
      </c>
      <c r="N371" s="438" t="s">
        <v>1843</v>
      </c>
      <c r="O371" s="438" t="s">
        <v>1844</v>
      </c>
      <c r="P371" s="438" t="s">
        <v>1845</v>
      </c>
    </row>
    <row r="372" spans="1:16" ht="60.75" x14ac:dyDescent="0.25">
      <c r="A372" s="432">
        <v>10272</v>
      </c>
      <c r="B372" s="440" t="s">
        <v>280</v>
      </c>
      <c r="C372" s="440" t="s">
        <v>1741</v>
      </c>
      <c r="D372" s="440" t="s">
        <v>1748</v>
      </c>
      <c r="E372" s="432">
        <v>1030219</v>
      </c>
      <c r="F372" s="432">
        <v>1030219006</v>
      </c>
      <c r="G372" s="440" t="s">
        <v>37</v>
      </c>
      <c r="H372" s="440" t="s">
        <v>2075</v>
      </c>
      <c r="I372" s="440" t="s">
        <v>2435</v>
      </c>
      <c r="J372" s="441">
        <v>13119.48</v>
      </c>
      <c r="K372" s="440" t="s">
        <v>2423</v>
      </c>
      <c r="L372" s="440" t="s">
        <v>2107</v>
      </c>
      <c r="M372" s="432" t="s">
        <v>2412</v>
      </c>
      <c r="N372" s="440" t="s">
        <v>184</v>
      </c>
      <c r="O372" s="440" t="s">
        <v>1844</v>
      </c>
      <c r="P372" s="440" t="s">
        <v>1845</v>
      </c>
    </row>
    <row r="373" spans="1:16" ht="60.75" x14ac:dyDescent="0.25">
      <c r="A373" s="437">
        <v>10277</v>
      </c>
      <c r="B373" s="438" t="s">
        <v>280</v>
      </c>
      <c r="C373" s="438" t="s">
        <v>1741</v>
      </c>
      <c r="D373" s="438" t="s">
        <v>1748</v>
      </c>
      <c r="E373" s="437">
        <v>1030219</v>
      </c>
      <c r="F373" s="437">
        <v>1030219004</v>
      </c>
      <c r="G373" s="438" t="s">
        <v>38</v>
      </c>
      <c r="H373" s="438"/>
      <c r="I373" s="437"/>
      <c r="J373" s="439">
        <v>59000</v>
      </c>
      <c r="K373" s="437"/>
      <c r="L373" s="437"/>
      <c r="M373" s="437" t="s">
        <v>2412</v>
      </c>
      <c r="N373" s="438" t="s">
        <v>1843</v>
      </c>
      <c r="O373" s="438" t="s">
        <v>1844</v>
      </c>
      <c r="P373" s="438" t="s">
        <v>1845</v>
      </c>
    </row>
    <row r="374" spans="1:16" ht="60.75" x14ac:dyDescent="0.25">
      <c r="A374" s="432">
        <v>10277</v>
      </c>
      <c r="B374" s="440" t="s">
        <v>280</v>
      </c>
      <c r="C374" s="440" t="s">
        <v>1741</v>
      </c>
      <c r="D374" s="440" t="s">
        <v>1748</v>
      </c>
      <c r="E374" s="432">
        <v>1030219</v>
      </c>
      <c r="F374" s="432">
        <v>1030219004</v>
      </c>
      <c r="G374" s="440" t="s">
        <v>38</v>
      </c>
      <c r="H374" s="440" t="s">
        <v>2075</v>
      </c>
      <c r="I374" s="440" t="s">
        <v>2436</v>
      </c>
      <c r="J374" s="441">
        <v>59000</v>
      </c>
      <c r="K374" s="440" t="s">
        <v>2417</v>
      </c>
      <c r="L374" s="440" t="s">
        <v>2107</v>
      </c>
      <c r="M374" s="432" t="s">
        <v>2412</v>
      </c>
      <c r="N374" s="440" t="s">
        <v>184</v>
      </c>
      <c r="O374" s="440" t="s">
        <v>1925</v>
      </c>
      <c r="P374" s="440" t="s">
        <v>1845</v>
      </c>
    </row>
    <row r="375" spans="1:16" ht="40.5" x14ac:dyDescent="0.25">
      <c r="A375" s="437">
        <v>10280</v>
      </c>
      <c r="B375" s="438" t="s">
        <v>280</v>
      </c>
      <c r="C375" s="438" t="s">
        <v>1741</v>
      </c>
      <c r="D375" s="438" t="s">
        <v>1748</v>
      </c>
      <c r="E375" s="437">
        <v>1030207</v>
      </c>
      <c r="F375" s="437">
        <v>1030207004</v>
      </c>
      <c r="G375" s="438" t="s">
        <v>44</v>
      </c>
      <c r="H375" s="438"/>
      <c r="I375" s="437"/>
      <c r="J375" s="439">
        <v>62600</v>
      </c>
      <c r="K375" s="437"/>
      <c r="L375" s="437"/>
      <c r="M375" s="437" t="s">
        <v>2412</v>
      </c>
      <c r="N375" s="438" t="s">
        <v>1843</v>
      </c>
      <c r="O375" s="438" t="s">
        <v>1844</v>
      </c>
      <c r="P375" s="438" t="s">
        <v>1845</v>
      </c>
    </row>
    <row r="376" spans="1:16" ht="60.75" x14ac:dyDescent="0.25">
      <c r="A376" s="432">
        <v>10280</v>
      </c>
      <c r="B376" s="440" t="s">
        <v>280</v>
      </c>
      <c r="C376" s="440" t="s">
        <v>1741</v>
      </c>
      <c r="D376" s="440" t="s">
        <v>1748</v>
      </c>
      <c r="E376" s="432">
        <v>1030207</v>
      </c>
      <c r="F376" s="432">
        <v>1030207004</v>
      </c>
      <c r="G376" s="440" t="s">
        <v>44</v>
      </c>
      <c r="H376" s="440" t="s">
        <v>2075</v>
      </c>
      <c r="I376" s="440" t="s">
        <v>2437</v>
      </c>
      <c r="J376" s="441">
        <v>5000</v>
      </c>
      <c r="K376" s="440" t="s">
        <v>2000</v>
      </c>
      <c r="L376" s="440" t="s">
        <v>2438</v>
      </c>
      <c r="M376" s="432" t="s">
        <v>2412</v>
      </c>
      <c r="N376" s="440" t="s">
        <v>184</v>
      </c>
      <c r="O376" s="440" t="s">
        <v>1925</v>
      </c>
      <c r="P376" s="440" t="s">
        <v>1845</v>
      </c>
    </row>
    <row r="377" spans="1:16" ht="40.5" x14ac:dyDescent="0.25">
      <c r="A377" s="432">
        <v>10280</v>
      </c>
      <c r="B377" s="440" t="s">
        <v>280</v>
      </c>
      <c r="C377" s="440" t="s">
        <v>1741</v>
      </c>
      <c r="D377" s="440" t="s">
        <v>1748</v>
      </c>
      <c r="E377" s="432">
        <v>1030207</v>
      </c>
      <c r="F377" s="432">
        <v>1030207004</v>
      </c>
      <c r="G377" s="440" t="s">
        <v>44</v>
      </c>
      <c r="H377" s="440" t="s">
        <v>2096</v>
      </c>
      <c r="I377" s="432" t="s">
        <v>2439</v>
      </c>
      <c r="J377" s="441">
        <v>57600</v>
      </c>
      <c r="K377" s="440" t="s">
        <v>2000</v>
      </c>
      <c r="L377" s="432" t="s">
        <v>2438</v>
      </c>
      <c r="M377" s="432" t="s">
        <v>2412</v>
      </c>
      <c r="N377" s="440" t="s">
        <v>184</v>
      </c>
      <c r="O377" s="440" t="s">
        <v>1925</v>
      </c>
      <c r="P377" s="440" t="s">
        <v>1845</v>
      </c>
    </row>
    <row r="378" spans="1:16" ht="40.5" x14ac:dyDescent="0.25">
      <c r="A378" s="437">
        <v>10281</v>
      </c>
      <c r="B378" s="438" t="s">
        <v>280</v>
      </c>
      <c r="C378" s="438" t="s">
        <v>1741</v>
      </c>
      <c r="D378" s="438" t="s">
        <v>1748</v>
      </c>
      <c r="E378" s="437">
        <v>1030207</v>
      </c>
      <c r="F378" s="437">
        <v>1030207006</v>
      </c>
      <c r="G378" s="438" t="s">
        <v>46</v>
      </c>
      <c r="H378" s="438"/>
      <c r="I378" s="438"/>
      <c r="J378" s="439">
        <v>129080.52</v>
      </c>
      <c r="K378" s="438"/>
      <c r="L378" s="438"/>
      <c r="M378" s="437" t="s">
        <v>2412</v>
      </c>
      <c r="N378" s="438" t="s">
        <v>1843</v>
      </c>
      <c r="O378" s="438" t="s">
        <v>1844</v>
      </c>
      <c r="P378" s="438" t="s">
        <v>1845</v>
      </c>
    </row>
    <row r="379" spans="1:16" ht="40.5" x14ac:dyDescent="0.25">
      <c r="A379" s="432">
        <v>10281</v>
      </c>
      <c r="B379" s="440" t="s">
        <v>280</v>
      </c>
      <c r="C379" s="440" t="s">
        <v>1741</v>
      </c>
      <c r="D379" s="440" t="s">
        <v>1748</v>
      </c>
      <c r="E379" s="432">
        <v>1030207</v>
      </c>
      <c r="F379" s="432">
        <v>1030207006</v>
      </c>
      <c r="G379" s="440" t="s">
        <v>46</v>
      </c>
      <c r="H379" s="440" t="s">
        <v>2075</v>
      </c>
      <c r="I379" s="432" t="s">
        <v>2440</v>
      </c>
      <c r="J379" s="441">
        <v>44725.52</v>
      </c>
      <c r="K379" s="440" t="s">
        <v>2423</v>
      </c>
      <c r="L379" s="432" t="s">
        <v>2107</v>
      </c>
      <c r="M379" s="432" t="s">
        <v>2412</v>
      </c>
      <c r="N379" s="440" t="s">
        <v>184</v>
      </c>
      <c r="O379" s="440" t="s">
        <v>1844</v>
      </c>
      <c r="P379" s="440" t="s">
        <v>1845</v>
      </c>
    </row>
    <row r="380" spans="1:16" ht="40.5" x14ac:dyDescent="0.25">
      <c r="A380" s="432">
        <v>10281</v>
      </c>
      <c r="B380" s="440" t="s">
        <v>280</v>
      </c>
      <c r="C380" s="440" t="s">
        <v>1741</v>
      </c>
      <c r="D380" s="440" t="s">
        <v>1748</v>
      </c>
      <c r="E380" s="432">
        <v>1030207</v>
      </c>
      <c r="F380" s="432">
        <v>1030207006</v>
      </c>
      <c r="G380" s="440" t="s">
        <v>46</v>
      </c>
      <c r="H380" s="440" t="s">
        <v>2096</v>
      </c>
      <c r="I380" s="440" t="s">
        <v>2441</v>
      </c>
      <c r="J380" s="441">
        <v>16000</v>
      </c>
      <c r="K380" s="440" t="s">
        <v>2423</v>
      </c>
      <c r="L380" s="440" t="s">
        <v>2107</v>
      </c>
      <c r="M380" s="432" t="s">
        <v>2412</v>
      </c>
      <c r="N380" s="440" t="s">
        <v>184</v>
      </c>
      <c r="O380" s="440" t="s">
        <v>1844</v>
      </c>
      <c r="P380" s="440" t="s">
        <v>1845</v>
      </c>
    </row>
    <row r="381" spans="1:16" ht="40.5" x14ac:dyDescent="0.25">
      <c r="A381" s="432">
        <v>10281</v>
      </c>
      <c r="B381" s="440" t="s">
        <v>280</v>
      </c>
      <c r="C381" s="440" t="s">
        <v>1741</v>
      </c>
      <c r="D381" s="440" t="s">
        <v>1748</v>
      </c>
      <c r="E381" s="432">
        <v>1030207</v>
      </c>
      <c r="F381" s="432">
        <v>1030207006</v>
      </c>
      <c r="G381" s="440" t="s">
        <v>46</v>
      </c>
      <c r="H381" s="440" t="s">
        <v>2131</v>
      </c>
      <c r="I381" s="432" t="s">
        <v>2442</v>
      </c>
      <c r="J381" s="441">
        <v>68355</v>
      </c>
      <c r="K381" s="440" t="s">
        <v>2423</v>
      </c>
      <c r="L381" s="432" t="s">
        <v>2107</v>
      </c>
      <c r="M381" s="432" t="s">
        <v>2412</v>
      </c>
      <c r="N381" s="440" t="s">
        <v>184</v>
      </c>
      <c r="O381" s="440" t="s">
        <v>1844</v>
      </c>
      <c r="P381" s="440" t="s">
        <v>1845</v>
      </c>
    </row>
    <row r="382" spans="1:16" ht="60.75" x14ac:dyDescent="0.25">
      <c r="A382" s="437">
        <v>10397</v>
      </c>
      <c r="B382" s="438" t="s">
        <v>280</v>
      </c>
      <c r="C382" s="438" t="s">
        <v>1741</v>
      </c>
      <c r="D382" s="438" t="s">
        <v>1750</v>
      </c>
      <c r="E382" s="437">
        <v>1040104</v>
      </c>
      <c r="F382" s="437"/>
      <c r="G382" s="438" t="s">
        <v>2166</v>
      </c>
      <c r="H382" s="438"/>
      <c r="I382" s="438"/>
      <c r="J382" s="439">
        <v>200</v>
      </c>
      <c r="K382" s="438"/>
      <c r="L382" s="438"/>
      <c r="M382" s="437" t="s">
        <v>2412</v>
      </c>
      <c r="N382" s="438" t="s">
        <v>184</v>
      </c>
      <c r="O382" s="438" t="s">
        <v>2078</v>
      </c>
      <c r="P382" s="438" t="s">
        <v>1855</v>
      </c>
    </row>
    <row r="383" spans="1:16" ht="81" x14ac:dyDescent="0.25">
      <c r="A383" s="432">
        <v>10397</v>
      </c>
      <c r="B383" s="440" t="s">
        <v>280</v>
      </c>
      <c r="C383" s="440" t="s">
        <v>1741</v>
      </c>
      <c r="D383" s="440" t="s">
        <v>1750</v>
      </c>
      <c r="E383" s="432">
        <v>1040104</v>
      </c>
      <c r="F383" s="432"/>
      <c r="G383" s="440" t="s">
        <v>2166</v>
      </c>
      <c r="H383" s="440" t="s">
        <v>2075</v>
      </c>
      <c r="I383" s="432" t="s">
        <v>2443</v>
      </c>
      <c r="J383" s="441">
        <v>200</v>
      </c>
      <c r="K383" s="432" t="s">
        <v>2444</v>
      </c>
      <c r="L383" s="432" t="s">
        <v>1852</v>
      </c>
      <c r="M383" s="432" t="s">
        <v>2412</v>
      </c>
      <c r="N383" s="440" t="s">
        <v>184</v>
      </c>
      <c r="O383" s="440" t="s">
        <v>2078</v>
      </c>
      <c r="P383" s="440" t="s">
        <v>1855</v>
      </c>
    </row>
    <row r="384" spans="1:16" ht="40.5" x14ac:dyDescent="0.25">
      <c r="A384" s="437">
        <v>10560</v>
      </c>
      <c r="B384" s="438" t="s">
        <v>280</v>
      </c>
      <c r="C384" s="438" t="s">
        <v>1741</v>
      </c>
      <c r="D384" s="438" t="s">
        <v>1748</v>
      </c>
      <c r="E384" s="437">
        <v>1030219</v>
      </c>
      <c r="F384" s="437">
        <v>1030219003</v>
      </c>
      <c r="G384" s="438" t="s">
        <v>54</v>
      </c>
      <c r="H384" s="438"/>
      <c r="I384" s="437"/>
      <c r="J384" s="439">
        <v>22000</v>
      </c>
      <c r="K384" s="437"/>
      <c r="L384" s="437"/>
      <c r="M384" s="437" t="s">
        <v>2412</v>
      </c>
      <c r="N384" s="438" t="s">
        <v>1843</v>
      </c>
      <c r="O384" s="438" t="s">
        <v>1844</v>
      </c>
      <c r="P384" s="438" t="s">
        <v>1845</v>
      </c>
    </row>
    <row r="385" spans="1:16" ht="60.75" x14ac:dyDescent="0.25">
      <c r="A385" s="432">
        <v>10560</v>
      </c>
      <c r="B385" s="440" t="s">
        <v>280</v>
      </c>
      <c r="C385" s="440" t="s">
        <v>1741</v>
      </c>
      <c r="D385" s="440" t="s">
        <v>1748</v>
      </c>
      <c r="E385" s="432">
        <v>1030219</v>
      </c>
      <c r="F385" s="432">
        <v>1030219003</v>
      </c>
      <c r="G385" s="440" t="s">
        <v>54</v>
      </c>
      <c r="H385" s="440" t="s">
        <v>2075</v>
      </c>
      <c r="I385" s="440" t="s">
        <v>2445</v>
      </c>
      <c r="J385" s="441">
        <v>22000</v>
      </c>
      <c r="K385" s="440" t="s">
        <v>2423</v>
      </c>
      <c r="L385" s="432" t="s">
        <v>1852</v>
      </c>
      <c r="M385" s="432" t="s">
        <v>2412</v>
      </c>
      <c r="N385" s="440" t="s">
        <v>184</v>
      </c>
      <c r="O385" s="440" t="s">
        <v>1844</v>
      </c>
      <c r="P385" s="440" t="s">
        <v>1845</v>
      </c>
    </row>
    <row r="386" spans="1:16" ht="60.75" x14ac:dyDescent="0.25">
      <c r="A386" s="437">
        <v>10566</v>
      </c>
      <c r="B386" s="438" t="s">
        <v>280</v>
      </c>
      <c r="C386" s="438" t="s">
        <v>1746</v>
      </c>
      <c r="D386" s="438" t="s">
        <v>1743</v>
      </c>
      <c r="E386" s="437">
        <v>1030219</v>
      </c>
      <c r="F386" s="437"/>
      <c r="G386" s="438" t="s">
        <v>2446</v>
      </c>
      <c r="H386" s="438"/>
      <c r="I386" s="437"/>
      <c r="J386" s="439">
        <v>25000</v>
      </c>
      <c r="K386" s="437"/>
      <c r="L386" s="437"/>
      <c r="M386" s="437" t="s">
        <v>2412</v>
      </c>
      <c r="N386" s="438" t="s">
        <v>1843</v>
      </c>
      <c r="O386" s="438" t="s">
        <v>1844</v>
      </c>
      <c r="P386" s="438" t="s">
        <v>1845</v>
      </c>
    </row>
    <row r="387" spans="1:16" ht="60.75" x14ac:dyDescent="0.25">
      <c r="A387" s="432">
        <v>10566</v>
      </c>
      <c r="B387" s="440" t="s">
        <v>280</v>
      </c>
      <c r="C387" s="440" t="s">
        <v>1746</v>
      </c>
      <c r="D387" s="440" t="s">
        <v>1743</v>
      </c>
      <c r="E387" s="432">
        <v>1030219</v>
      </c>
      <c r="F387" s="432"/>
      <c r="G387" s="440" t="s">
        <v>2446</v>
      </c>
      <c r="H387" s="440" t="s">
        <v>2075</v>
      </c>
      <c r="I387" s="440" t="s">
        <v>2447</v>
      </c>
      <c r="J387" s="441">
        <v>25000</v>
      </c>
      <c r="K387" s="440" t="s">
        <v>2005</v>
      </c>
      <c r="L387" s="440" t="s">
        <v>2126</v>
      </c>
      <c r="M387" s="432" t="s">
        <v>2412</v>
      </c>
      <c r="N387" s="440" t="s">
        <v>184</v>
      </c>
      <c r="O387" s="440" t="s">
        <v>1925</v>
      </c>
      <c r="P387" s="440" t="s">
        <v>1845</v>
      </c>
    </row>
    <row r="388" spans="1:16" ht="60.75" x14ac:dyDescent="0.25">
      <c r="A388" s="437">
        <v>10577</v>
      </c>
      <c r="B388" s="438" t="s">
        <v>280</v>
      </c>
      <c r="C388" s="438" t="s">
        <v>1741</v>
      </c>
      <c r="D388" s="438" t="s">
        <v>1748</v>
      </c>
      <c r="E388" s="437">
        <v>1030219</v>
      </c>
      <c r="F388" s="437">
        <v>1030219005</v>
      </c>
      <c r="G388" s="438" t="s">
        <v>21</v>
      </c>
      <c r="H388" s="438"/>
      <c r="I388" s="438"/>
      <c r="J388" s="439">
        <v>297000</v>
      </c>
      <c r="K388" s="438"/>
      <c r="L388" s="438"/>
      <c r="M388" s="437" t="s">
        <v>2412</v>
      </c>
      <c r="N388" s="438" t="s">
        <v>1843</v>
      </c>
      <c r="O388" s="438" t="s">
        <v>1844</v>
      </c>
      <c r="P388" s="438" t="s">
        <v>1845</v>
      </c>
    </row>
    <row r="389" spans="1:16" ht="60.75" x14ac:dyDescent="0.25">
      <c r="A389" s="432">
        <v>10577</v>
      </c>
      <c r="B389" s="440" t="s">
        <v>280</v>
      </c>
      <c r="C389" s="440" t="s">
        <v>1741</v>
      </c>
      <c r="D389" s="440" t="s">
        <v>1748</v>
      </c>
      <c r="E389" s="432">
        <v>1030219</v>
      </c>
      <c r="F389" s="432">
        <v>1030219005</v>
      </c>
      <c r="G389" s="440" t="s">
        <v>21</v>
      </c>
      <c r="H389" s="440" t="s">
        <v>2075</v>
      </c>
      <c r="I389" s="432" t="s">
        <v>2448</v>
      </c>
      <c r="J389" s="441">
        <v>75000</v>
      </c>
      <c r="K389" s="440" t="s">
        <v>2449</v>
      </c>
      <c r="L389" s="432" t="s">
        <v>2107</v>
      </c>
      <c r="M389" s="432" t="s">
        <v>2412</v>
      </c>
      <c r="N389" s="440" t="s">
        <v>184</v>
      </c>
      <c r="O389" s="440" t="s">
        <v>1844</v>
      </c>
      <c r="P389" s="440" t="s">
        <v>1845</v>
      </c>
    </row>
    <row r="390" spans="1:16" ht="60.75" x14ac:dyDescent="0.25">
      <c r="A390" s="432">
        <v>10577</v>
      </c>
      <c r="B390" s="440" t="s">
        <v>280</v>
      </c>
      <c r="C390" s="440" t="s">
        <v>1741</v>
      </c>
      <c r="D390" s="440" t="s">
        <v>1748</v>
      </c>
      <c r="E390" s="432">
        <v>1030219</v>
      </c>
      <c r="F390" s="432">
        <v>1030219005</v>
      </c>
      <c r="G390" s="440" t="s">
        <v>21</v>
      </c>
      <c r="H390" s="440" t="s">
        <v>2096</v>
      </c>
      <c r="I390" s="440" t="s">
        <v>2450</v>
      </c>
      <c r="J390" s="441">
        <v>11310</v>
      </c>
      <c r="K390" s="440" t="s">
        <v>2423</v>
      </c>
      <c r="L390" s="440" t="s">
        <v>2107</v>
      </c>
      <c r="M390" s="432" t="s">
        <v>2412</v>
      </c>
      <c r="N390" s="440" t="s">
        <v>184</v>
      </c>
      <c r="O390" s="440" t="s">
        <v>1844</v>
      </c>
      <c r="P390" s="440" t="s">
        <v>1845</v>
      </c>
    </row>
    <row r="391" spans="1:16" ht="60.75" x14ac:dyDescent="0.25">
      <c r="A391" s="432">
        <v>10577</v>
      </c>
      <c r="B391" s="440" t="s">
        <v>280</v>
      </c>
      <c r="C391" s="440" t="s">
        <v>1741</v>
      </c>
      <c r="D391" s="440" t="s">
        <v>1748</v>
      </c>
      <c r="E391" s="432">
        <v>1030219</v>
      </c>
      <c r="F391" s="432">
        <v>1030219005</v>
      </c>
      <c r="G391" s="440" t="s">
        <v>21</v>
      </c>
      <c r="H391" s="440" t="s">
        <v>2131</v>
      </c>
      <c r="I391" s="432" t="s">
        <v>2451</v>
      </c>
      <c r="J391" s="441">
        <v>193000</v>
      </c>
      <c r="K391" s="440" t="s">
        <v>2423</v>
      </c>
      <c r="L391" s="432" t="s">
        <v>2107</v>
      </c>
      <c r="M391" s="432" t="s">
        <v>2412</v>
      </c>
      <c r="N391" s="440" t="s">
        <v>184</v>
      </c>
      <c r="O391" s="440" t="s">
        <v>1844</v>
      </c>
      <c r="P391" s="440" t="s">
        <v>1845</v>
      </c>
    </row>
    <row r="392" spans="1:16" ht="60.75" x14ac:dyDescent="0.25">
      <c r="A392" s="432">
        <v>10577</v>
      </c>
      <c r="B392" s="440" t="s">
        <v>280</v>
      </c>
      <c r="C392" s="440" t="s">
        <v>1741</v>
      </c>
      <c r="D392" s="440" t="s">
        <v>1748</v>
      </c>
      <c r="E392" s="432">
        <v>1030219</v>
      </c>
      <c r="F392" s="432">
        <v>1030219005</v>
      </c>
      <c r="G392" s="440" t="s">
        <v>21</v>
      </c>
      <c r="H392" s="440" t="s">
        <v>2133</v>
      </c>
      <c r="I392" s="440" t="s">
        <v>2452</v>
      </c>
      <c r="J392" s="441">
        <v>17690</v>
      </c>
      <c r="K392" s="440" t="s">
        <v>2423</v>
      </c>
      <c r="L392" s="440" t="s">
        <v>2107</v>
      </c>
      <c r="M392" s="432" t="s">
        <v>2412</v>
      </c>
      <c r="N392" s="440" t="s">
        <v>184</v>
      </c>
      <c r="O392" s="440" t="s">
        <v>1844</v>
      </c>
      <c r="P392" s="440" t="s">
        <v>1845</v>
      </c>
    </row>
    <row r="393" spans="1:16" ht="60.75" x14ac:dyDescent="0.25">
      <c r="A393" s="437">
        <v>10578</v>
      </c>
      <c r="B393" s="438" t="s">
        <v>280</v>
      </c>
      <c r="C393" s="438" t="s">
        <v>1741</v>
      </c>
      <c r="D393" s="438" t="s">
        <v>1748</v>
      </c>
      <c r="E393" s="437">
        <v>1030209</v>
      </c>
      <c r="F393" s="437"/>
      <c r="G393" s="438" t="s">
        <v>55</v>
      </c>
      <c r="H393" s="438"/>
      <c r="I393" s="437"/>
      <c r="J393" s="439">
        <v>65000</v>
      </c>
      <c r="K393" s="437"/>
      <c r="L393" s="437"/>
      <c r="M393" s="437" t="s">
        <v>2412</v>
      </c>
      <c r="N393" s="438" t="s">
        <v>1843</v>
      </c>
      <c r="O393" s="438" t="s">
        <v>1844</v>
      </c>
      <c r="P393" s="438" t="s">
        <v>1845</v>
      </c>
    </row>
    <row r="394" spans="1:16" ht="60.75" x14ac:dyDescent="0.25">
      <c r="A394" s="432">
        <v>10578</v>
      </c>
      <c r="B394" s="440" t="s">
        <v>280</v>
      </c>
      <c r="C394" s="440" t="s">
        <v>1741</v>
      </c>
      <c r="D394" s="440" t="s">
        <v>1748</v>
      </c>
      <c r="E394" s="432">
        <v>1030209</v>
      </c>
      <c r="F394" s="432"/>
      <c r="G394" s="440" t="s">
        <v>55</v>
      </c>
      <c r="H394" s="440" t="s">
        <v>2075</v>
      </c>
      <c r="I394" s="440" t="s">
        <v>2453</v>
      </c>
      <c r="J394" s="441">
        <v>3379</v>
      </c>
      <c r="K394" s="441" t="s">
        <v>2000</v>
      </c>
      <c r="L394" s="440" t="s">
        <v>2107</v>
      </c>
      <c r="M394" s="432" t="s">
        <v>2412</v>
      </c>
      <c r="N394" s="440" t="s">
        <v>184</v>
      </c>
      <c r="O394" s="440" t="s">
        <v>1844</v>
      </c>
      <c r="P394" s="440" t="s">
        <v>1845</v>
      </c>
    </row>
    <row r="395" spans="1:16" ht="121.5" x14ac:dyDescent="0.25">
      <c r="A395" s="432">
        <v>10578</v>
      </c>
      <c r="B395" s="440" t="s">
        <v>280</v>
      </c>
      <c r="C395" s="440" t="s">
        <v>1741</v>
      </c>
      <c r="D395" s="440" t="s">
        <v>1748</v>
      </c>
      <c r="E395" s="432">
        <v>1030209</v>
      </c>
      <c r="F395" s="432"/>
      <c r="G395" s="440" t="s">
        <v>55</v>
      </c>
      <c r="H395" s="440" t="s">
        <v>2096</v>
      </c>
      <c r="I395" s="432" t="s">
        <v>2454</v>
      </c>
      <c r="J395" s="441">
        <v>24776</v>
      </c>
      <c r="K395" s="441" t="s">
        <v>2455</v>
      </c>
      <c r="L395" s="432" t="s">
        <v>2107</v>
      </c>
      <c r="M395" s="432" t="s">
        <v>2412</v>
      </c>
      <c r="N395" s="440" t="s">
        <v>184</v>
      </c>
      <c r="O395" s="440" t="s">
        <v>1844</v>
      </c>
      <c r="P395" s="440" t="s">
        <v>1845</v>
      </c>
    </row>
    <row r="396" spans="1:16" ht="60.75" x14ac:dyDescent="0.25">
      <c r="A396" s="432">
        <v>10578</v>
      </c>
      <c r="B396" s="440" t="s">
        <v>280</v>
      </c>
      <c r="C396" s="440" t="s">
        <v>1741</v>
      </c>
      <c r="D396" s="440" t="s">
        <v>1748</v>
      </c>
      <c r="E396" s="432">
        <v>1030209</v>
      </c>
      <c r="F396" s="432"/>
      <c r="G396" s="440" t="s">
        <v>55</v>
      </c>
      <c r="H396" s="440" t="s">
        <v>2131</v>
      </c>
      <c r="I396" s="440" t="s">
        <v>2456</v>
      </c>
      <c r="J396" s="441">
        <v>23912</v>
      </c>
      <c r="K396" s="441" t="s">
        <v>2000</v>
      </c>
      <c r="L396" s="440" t="s">
        <v>2107</v>
      </c>
      <c r="M396" s="432" t="s">
        <v>2412</v>
      </c>
      <c r="N396" s="440" t="s">
        <v>184</v>
      </c>
      <c r="O396" s="440" t="s">
        <v>1844</v>
      </c>
      <c r="P396" s="440" t="s">
        <v>1845</v>
      </c>
    </row>
    <row r="397" spans="1:16" ht="60.75" x14ac:dyDescent="0.25">
      <c r="A397" s="432">
        <v>10578</v>
      </c>
      <c r="B397" s="440" t="s">
        <v>280</v>
      </c>
      <c r="C397" s="440" t="s">
        <v>1741</v>
      </c>
      <c r="D397" s="440" t="s">
        <v>1748</v>
      </c>
      <c r="E397" s="432">
        <v>1030209</v>
      </c>
      <c r="F397" s="432"/>
      <c r="G397" s="440" t="s">
        <v>55</v>
      </c>
      <c r="H397" s="440" t="s">
        <v>2133</v>
      </c>
      <c r="I397" s="432" t="s">
        <v>2457</v>
      </c>
      <c r="J397" s="441">
        <v>12933</v>
      </c>
      <c r="K397" s="441" t="s">
        <v>2000</v>
      </c>
      <c r="L397" s="432" t="s">
        <v>2107</v>
      </c>
      <c r="M397" s="432" t="s">
        <v>2412</v>
      </c>
      <c r="N397" s="440" t="s">
        <v>184</v>
      </c>
      <c r="O397" s="440" t="s">
        <v>1844</v>
      </c>
      <c r="P397" s="440" t="s">
        <v>1845</v>
      </c>
    </row>
    <row r="398" spans="1:16" ht="40.5" x14ac:dyDescent="0.25">
      <c r="A398" s="437">
        <v>10579</v>
      </c>
      <c r="B398" s="438" t="s">
        <v>280</v>
      </c>
      <c r="C398" s="438" t="s">
        <v>1741</v>
      </c>
      <c r="D398" s="438" t="s">
        <v>1741</v>
      </c>
      <c r="E398" s="437">
        <v>1030202</v>
      </c>
      <c r="F398" s="437">
        <v>1030202004</v>
      </c>
      <c r="G398" s="438" t="s">
        <v>824</v>
      </c>
      <c r="H398" s="438"/>
      <c r="I398" s="438"/>
      <c r="J398" s="439">
        <v>35000</v>
      </c>
      <c r="K398" s="438"/>
      <c r="L398" s="438"/>
      <c r="M398" s="437" t="s">
        <v>2412</v>
      </c>
      <c r="N398" s="438" t="s">
        <v>1843</v>
      </c>
      <c r="O398" s="438" t="s">
        <v>1844</v>
      </c>
      <c r="P398" s="438" t="s">
        <v>1845</v>
      </c>
    </row>
    <row r="399" spans="1:16" ht="60.75" x14ac:dyDescent="0.25">
      <c r="A399" s="432">
        <v>10579</v>
      </c>
      <c r="B399" s="440" t="s">
        <v>280</v>
      </c>
      <c r="C399" s="440" t="s">
        <v>1741</v>
      </c>
      <c r="D399" s="440" t="s">
        <v>1741</v>
      </c>
      <c r="E399" s="432">
        <v>1030202</v>
      </c>
      <c r="F399" s="432">
        <v>1030202004</v>
      </c>
      <c r="G399" s="440" t="s">
        <v>824</v>
      </c>
      <c r="H399" s="440" t="s">
        <v>2075</v>
      </c>
      <c r="I399" s="432" t="s">
        <v>2458</v>
      </c>
      <c r="J399" s="441">
        <v>35000</v>
      </c>
      <c r="K399" s="441" t="s">
        <v>2459</v>
      </c>
      <c r="L399" s="432" t="s">
        <v>1852</v>
      </c>
      <c r="M399" s="432" t="s">
        <v>2412</v>
      </c>
      <c r="N399" s="440" t="s">
        <v>184</v>
      </c>
      <c r="O399" s="440" t="s">
        <v>1844</v>
      </c>
      <c r="P399" s="440" t="s">
        <v>1845</v>
      </c>
    </row>
    <row r="400" spans="1:16" ht="60.75" x14ac:dyDescent="0.25">
      <c r="A400" s="437">
        <v>10637</v>
      </c>
      <c r="B400" s="437" t="s">
        <v>280</v>
      </c>
      <c r="C400" s="437" t="s">
        <v>1741</v>
      </c>
      <c r="D400" s="437" t="s">
        <v>1744</v>
      </c>
      <c r="E400" s="437">
        <v>1100501</v>
      </c>
      <c r="F400" s="437"/>
      <c r="G400" s="437" t="s">
        <v>2460</v>
      </c>
      <c r="H400" s="437"/>
      <c r="I400" s="437"/>
      <c r="J400" s="439">
        <v>500</v>
      </c>
      <c r="K400" s="437"/>
      <c r="L400" s="437"/>
      <c r="M400" s="437" t="s">
        <v>2412</v>
      </c>
      <c r="N400" s="438" t="s">
        <v>184</v>
      </c>
      <c r="O400" s="438" t="s">
        <v>2078</v>
      </c>
      <c r="P400" s="437" t="s">
        <v>1855</v>
      </c>
    </row>
    <row r="401" spans="1:17" ht="60.75" x14ac:dyDescent="0.25">
      <c r="A401" s="432">
        <v>10637</v>
      </c>
      <c r="B401" s="432" t="s">
        <v>280</v>
      </c>
      <c r="C401" s="432" t="s">
        <v>1741</v>
      </c>
      <c r="D401" s="432" t="s">
        <v>1744</v>
      </c>
      <c r="E401" s="432">
        <v>1100501</v>
      </c>
      <c r="F401" s="432"/>
      <c r="G401" s="432" t="s">
        <v>2460</v>
      </c>
      <c r="H401" s="432">
        <v>1</v>
      </c>
      <c r="I401" s="432" t="s">
        <v>2461</v>
      </c>
      <c r="J401" s="441">
        <v>500</v>
      </c>
      <c r="K401" s="441" t="s">
        <v>2000</v>
      </c>
      <c r="L401" s="432" t="s">
        <v>1852</v>
      </c>
      <c r="M401" s="432" t="s">
        <v>2412</v>
      </c>
      <c r="N401" s="440" t="s">
        <v>184</v>
      </c>
      <c r="O401" s="440" t="s">
        <v>2078</v>
      </c>
      <c r="P401" s="432" t="s">
        <v>1855</v>
      </c>
    </row>
    <row r="402" spans="1:17" ht="101.25" x14ac:dyDescent="0.25">
      <c r="A402" s="437">
        <v>10661</v>
      </c>
      <c r="B402" s="437" t="s">
        <v>280</v>
      </c>
      <c r="C402" s="437" t="s">
        <v>1741</v>
      </c>
      <c r="D402" s="437" t="s">
        <v>1741</v>
      </c>
      <c r="E402" s="437">
        <v>1040301</v>
      </c>
      <c r="F402" s="437"/>
      <c r="G402" s="437" t="s">
        <v>721</v>
      </c>
      <c r="H402" s="437"/>
      <c r="I402" s="437"/>
      <c r="J402" s="439">
        <v>135000</v>
      </c>
      <c r="K402" s="437"/>
      <c r="L402" s="437"/>
      <c r="M402" s="437" t="s">
        <v>2412</v>
      </c>
      <c r="N402" s="438" t="s">
        <v>1843</v>
      </c>
      <c r="O402" s="438" t="s">
        <v>2462</v>
      </c>
      <c r="P402" s="437" t="s">
        <v>2084</v>
      </c>
    </row>
    <row r="403" spans="1:17" ht="101.25" x14ac:dyDescent="0.25">
      <c r="A403" s="432">
        <v>10661</v>
      </c>
      <c r="B403" s="432" t="s">
        <v>280</v>
      </c>
      <c r="C403" s="432" t="s">
        <v>1741</v>
      </c>
      <c r="D403" s="432" t="s">
        <v>1741</v>
      </c>
      <c r="E403" s="432">
        <v>1040301</v>
      </c>
      <c r="F403" s="432"/>
      <c r="G403" s="432" t="s">
        <v>721</v>
      </c>
      <c r="H403" s="432">
        <v>1</v>
      </c>
      <c r="I403" s="432" t="s">
        <v>2463</v>
      </c>
      <c r="J403" s="441">
        <v>135000</v>
      </c>
      <c r="K403" s="441" t="s">
        <v>2459</v>
      </c>
      <c r="L403" s="432" t="s">
        <v>1852</v>
      </c>
      <c r="M403" s="432" t="s">
        <v>2412</v>
      </c>
      <c r="N403" s="440" t="s">
        <v>184</v>
      </c>
      <c r="O403" s="440" t="s">
        <v>2462</v>
      </c>
      <c r="P403" s="432" t="s">
        <v>2084</v>
      </c>
    </row>
    <row r="404" spans="1:17" ht="60.75" x14ac:dyDescent="0.25">
      <c r="A404" s="437">
        <v>10682</v>
      </c>
      <c r="B404" s="437" t="s">
        <v>280</v>
      </c>
      <c r="C404" s="437" t="s">
        <v>1741</v>
      </c>
      <c r="D404" s="437" t="s">
        <v>1748</v>
      </c>
      <c r="E404" s="437">
        <v>1030219</v>
      </c>
      <c r="F404" s="437"/>
      <c r="G404" s="437" t="s">
        <v>2464</v>
      </c>
      <c r="H404" s="437"/>
      <c r="I404" s="437"/>
      <c r="J404" s="439">
        <v>3000</v>
      </c>
      <c r="K404" s="437"/>
      <c r="L404" s="437"/>
      <c r="M404" s="437" t="s">
        <v>2412</v>
      </c>
      <c r="N404" s="438" t="s">
        <v>1843</v>
      </c>
      <c r="O404" s="438" t="s">
        <v>2465</v>
      </c>
      <c r="P404" s="437" t="s">
        <v>2084</v>
      </c>
    </row>
    <row r="405" spans="1:17" ht="60.75" x14ac:dyDescent="0.25">
      <c r="A405" s="432">
        <v>10682</v>
      </c>
      <c r="B405" s="432" t="s">
        <v>280</v>
      </c>
      <c r="C405" s="432" t="s">
        <v>1741</v>
      </c>
      <c r="D405" s="432" t="s">
        <v>1748</v>
      </c>
      <c r="E405" s="432">
        <v>1030219</v>
      </c>
      <c r="F405" s="432"/>
      <c r="G405" s="432" t="s">
        <v>2464</v>
      </c>
      <c r="H405" s="432">
        <v>1</v>
      </c>
      <c r="I405" s="432" t="s">
        <v>2466</v>
      </c>
      <c r="J405" s="441">
        <v>3000</v>
      </c>
      <c r="K405" s="440" t="s">
        <v>2423</v>
      </c>
      <c r="L405" s="432" t="s">
        <v>1852</v>
      </c>
      <c r="M405" s="432" t="s">
        <v>2412</v>
      </c>
      <c r="N405" s="440" t="s">
        <v>184</v>
      </c>
      <c r="O405" s="440" t="s">
        <v>2465</v>
      </c>
      <c r="P405" s="432" t="s">
        <v>2084</v>
      </c>
    </row>
    <row r="406" spans="1:17" ht="60.75" x14ac:dyDescent="0.25">
      <c r="A406" s="437">
        <v>10682</v>
      </c>
      <c r="B406" s="437" t="s">
        <v>279</v>
      </c>
      <c r="C406" s="437" t="s">
        <v>1741</v>
      </c>
      <c r="D406" s="437" t="s">
        <v>1748</v>
      </c>
      <c r="E406" s="437">
        <v>1030219</v>
      </c>
      <c r="F406" s="437"/>
      <c r="G406" s="437" t="s">
        <v>2464</v>
      </c>
      <c r="H406" s="437"/>
      <c r="I406" s="437"/>
      <c r="J406" s="439">
        <v>5500</v>
      </c>
      <c r="K406" s="437"/>
      <c r="L406" s="437"/>
      <c r="M406" s="437" t="s">
        <v>2412</v>
      </c>
      <c r="N406" s="438" t="s">
        <v>1843</v>
      </c>
      <c r="O406" s="438" t="s">
        <v>2465</v>
      </c>
      <c r="P406" s="437" t="s">
        <v>2084</v>
      </c>
    </row>
    <row r="407" spans="1:17" ht="60.75" x14ac:dyDescent="0.25">
      <c r="A407" s="432">
        <v>10682</v>
      </c>
      <c r="B407" s="432" t="s">
        <v>279</v>
      </c>
      <c r="C407" s="432" t="s">
        <v>1741</v>
      </c>
      <c r="D407" s="432" t="s">
        <v>1748</v>
      </c>
      <c r="E407" s="432">
        <v>1030219</v>
      </c>
      <c r="F407" s="432"/>
      <c r="G407" s="432" t="s">
        <v>2464</v>
      </c>
      <c r="H407" s="432">
        <v>1</v>
      </c>
      <c r="I407" s="432" t="s">
        <v>2466</v>
      </c>
      <c r="J407" s="441">
        <v>5500</v>
      </c>
      <c r="K407" s="440" t="s">
        <v>2423</v>
      </c>
      <c r="L407" s="432" t="s">
        <v>1852</v>
      </c>
      <c r="M407" s="432" t="s">
        <v>2412</v>
      </c>
      <c r="N407" s="440" t="s">
        <v>184</v>
      </c>
      <c r="O407" s="440" t="s">
        <v>2465</v>
      </c>
      <c r="P407" s="432" t="s">
        <v>2084</v>
      </c>
    </row>
    <row r="408" spans="1:17" ht="40.5" x14ac:dyDescent="0.25">
      <c r="A408" s="437">
        <v>20012</v>
      </c>
      <c r="B408" s="437" t="s">
        <v>280</v>
      </c>
      <c r="C408" s="437" t="s">
        <v>1741</v>
      </c>
      <c r="D408" s="437" t="s">
        <v>1748</v>
      </c>
      <c r="E408" s="437">
        <v>2020302</v>
      </c>
      <c r="F408" s="437">
        <v>2020302001</v>
      </c>
      <c r="G408" s="437" t="s">
        <v>60</v>
      </c>
      <c r="H408" s="437"/>
      <c r="I408" s="437"/>
      <c r="J408" s="439">
        <v>635000</v>
      </c>
      <c r="K408" s="437"/>
      <c r="L408" s="437"/>
      <c r="M408" s="437" t="s">
        <v>2412</v>
      </c>
      <c r="N408" s="438" t="s">
        <v>1843</v>
      </c>
      <c r="O408" s="438" t="s">
        <v>1844</v>
      </c>
      <c r="P408" s="437" t="s">
        <v>1845</v>
      </c>
    </row>
    <row r="409" spans="1:17" ht="40.5" x14ac:dyDescent="0.25">
      <c r="A409" s="432">
        <v>20012</v>
      </c>
      <c r="B409" s="432" t="s">
        <v>280</v>
      </c>
      <c r="C409" s="432" t="s">
        <v>1741</v>
      </c>
      <c r="D409" s="432" t="s">
        <v>1748</v>
      </c>
      <c r="E409" s="432">
        <v>2020302</v>
      </c>
      <c r="F409" s="432">
        <v>2020302001</v>
      </c>
      <c r="G409" s="432" t="s">
        <v>60</v>
      </c>
      <c r="H409" s="432">
        <v>1</v>
      </c>
      <c r="I409" s="432" t="s">
        <v>2467</v>
      </c>
      <c r="J409" s="441">
        <v>5000</v>
      </c>
      <c r="K409" s="432" t="s">
        <v>2423</v>
      </c>
      <c r="L409" s="432" t="s">
        <v>1852</v>
      </c>
      <c r="M409" s="432" t="s">
        <v>2412</v>
      </c>
      <c r="N409" s="440" t="s">
        <v>184</v>
      </c>
      <c r="O409" s="432" t="s">
        <v>1844</v>
      </c>
      <c r="P409" s="432" t="s">
        <v>1845</v>
      </c>
    </row>
    <row r="410" spans="1:17" ht="40.5" x14ac:dyDescent="0.25">
      <c r="A410" s="432">
        <v>20012</v>
      </c>
      <c r="B410" s="432" t="s">
        <v>280</v>
      </c>
      <c r="C410" s="432" t="s">
        <v>1741</v>
      </c>
      <c r="D410" s="432" t="s">
        <v>1748</v>
      </c>
      <c r="E410" s="432">
        <v>2020302</v>
      </c>
      <c r="F410" s="432">
        <v>2020302001</v>
      </c>
      <c r="G410" s="432" t="s">
        <v>60</v>
      </c>
      <c r="H410" s="432">
        <v>2</v>
      </c>
      <c r="I410" s="432" t="s">
        <v>2468</v>
      </c>
      <c r="J410" s="441">
        <v>85000</v>
      </c>
      <c r="K410" s="432" t="s">
        <v>2423</v>
      </c>
      <c r="L410" s="432" t="s">
        <v>1852</v>
      </c>
      <c r="M410" s="432" t="s">
        <v>2412</v>
      </c>
      <c r="N410" s="440" t="s">
        <v>184</v>
      </c>
      <c r="O410" s="432" t="s">
        <v>1844</v>
      </c>
      <c r="P410" s="432" t="s">
        <v>1845</v>
      </c>
    </row>
    <row r="411" spans="1:17" s="443" customFormat="1" ht="40.5" x14ac:dyDescent="0.25">
      <c r="A411" s="432">
        <v>20012</v>
      </c>
      <c r="B411" s="432" t="s">
        <v>280</v>
      </c>
      <c r="C411" s="432" t="s">
        <v>1741</v>
      </c>
      <c r="D411" s="432" t="s">
        <v>1748</v>
      </c>
      <c r="E411" s="432">
        <v>2020302</v>
      </c>
      <c r="F411" s="432">
        <v>2020302001</v>
      </c>
      <c r="G411" s="432" t="s">
        <v>60</v>
      </c>
      <c r="H411" s="432">
        <v>3</v>
      </c>
      <c r="I411" s="432" t="s">
        <v>2469</v>
      </c>
      <c r="J411" s="441">
        <v>170000</v>
      </c>
      <c r="K411" s="432" t="s">
        <v>2423</v>
      </c>
      <c r="L411" s="432" t="s">
        <v>1852</v>
      </c>
      <c r="M411" s="432" t="s">
        <v>2412</v>
      </c>
      <c r="N411" s="440" t="s">
        <v>184</v>
      </c>
      <c r="O411" s="432" t="s">
        <v>1844</v>
      </c>
      <c r="P411" s="432" t="s">
        <v>1845</v>
      </c>
      <c r="Q411" s="423"/>
    </row>
    <row r="412" spans="1:17" s="443" customFormat="1" ht="40.5" x14ac:dyDescent="0.25">
      <c r="A412" s="432">
        <v>20012</v>
      </c>
      <c r="B412" s="432" t="s">
        <v>280</v>
      </c>
      <c r="C412" s="432" t="s">
        <v>1741</v>
      </c>
      <c r="D412" s="432" t="s">
        <v>1748</v>
      </c>
      <c r="E412" s="432">
        <v>2020302</v>
      </c>
      <c r="F412" s="432">
        <v>2020302001</v>
      </c>
      <c r="G412" s="432" t="s">
        <v>60</v>
      </c>
      <c r="H412" s="432">
        <v>4</v>
      </c>
      <c r="I412" s="432" t="s">
        <v>2470</v>
      </c>
      <c r="J412" s="441">
        <v>75000</v>
      </c>
      <c r="K412" s="432" t="s">
        <v>2423</v>
      </c>
      <c r="L412" s="432" t="s">
        <v>1852</v>
      </c>
      <c r="M412" s="432" t="s">
        <v>2412</v>
      </c>
      <c r="N412" s="440" t="s">
        <v>184</v>
      </c>
      <c r="O412" s="432" t="s">
        <v>1844</v>
      </c>
      <c r="P412" s="432" t="s">
        <v>1845</v>
      </c>
      <c r="Q412" s="423"/>
    </row>
    <row r="413" spans="1:17" s="443" customFormat="1" ht="40.5" x14ac:dyDescent="0.25">
      <c r="A413" s="432">
        <v>20012</v>
      </c>
      <c r="B413" s="432" t="s">
        <v>280</v>
      </c>
      <c r="C413" s="432" t="s">
        <v>1741</v>
      </c>
      <c r="D413" s="432" t="s">
        <v>1748</v>
      </c>
      <c r="E413" s="432">
        <v>2020302</v>
      </c>
      <c r="F413" s="432">
        <v>2020302001</v>
      </c>
      <c r="G413" s="432" t="s">
        <v>60</v>
      </c>
      <c r="H413" s="432">
        <v>5</v>
      </c>
      <c r="I413" s="432" t="s">
        <v>2471</v>
      </c>
      <c r="J413" s="441">
        <v>160000</v>
      </c>
      <c r="K413" s="432" t="s">
        <v>2423</v>
      </c>
      <c r="L413" s="432" t="s">
        <v>1852</v>
      </c>
      <c r="M413" s="432" t="s">
        <v>2412</v>
      </c>
      <c r="N413" s="440" t="s">
        <v>184</v>
      </c>
      <c r="O413" s="432" t="s">
        <v>1844</v>
      </c>
      <c r="P413" s="432" t="s">
        <v>1845</v>
      </c>
      <c r="Q413" s="423"/>
    </row>
    <row r="414" spans="1:17" s="443" customFormat="1" ht="40.5" x14ac:dyDescent="0.25">
      <c r="A414" s="432">
        <v>20012</v>
      </c>
      <c r="B414" s="432" t="s">
        <v>280</v>
      </c>
      <c r="C414" s="432" t="s">
        <v>1741</v>
      </c>
      <c r="D414" s="432" t="s">
        <v>1748</v>
      </c>
      <c r="E414" s="432">
        <v>2020302</v>
      </c>
      <c r="F414" s="432">
        <v>2020302001</v>
      </c>
      <c r="G414" s="432" t="s">
        <v>60</v>
      </c>
      <c r="H414" s="432">
        <v>6</v>
      </c>
      <c r="I414" s="432" t="s">
        <v>2472</v>
      </c>
      <c r="J414" s="441">
        <v>130000</v>
      </c>
      <c r="K414" s="432" t="s">
        <v>2423</v>
      </c>
      <c r="L414" s="432" t="s">
        <v>1852</v>
      </c>
      <c r="M414" s="432" t="s">
        <v>2412</v>
      </c>
      <c r="N414" s="440" t="s">
        <v>184</v>
      </c>
      <c r="O414" s="432" t="s">
        <v>1844</v>
      </c>
      <c r="P414" s="432" t="s">
        <v>1845</v>
      </c>
      <c r="Q414" s="423"/>
    </row>
    <row r="415" spans="1:17" s="443" customFormat="1" ht="60.75" x14ac:dyDescent="0.25">
      <c r="A415" s="432">
        <v>20012</v>
      </c>
      <c r="B415" s="432" t="s">
        <v>280</v>
      </c>
      <c r="C415" s="432" t="s">
        <v>1741</v>
      </c>
      <c r="D415" s="432" t="s">
        <v>1748</v>
      </c>
      <c r="E415" s="432">
        <v>2020302</v>
      </c>
      <c r="F415" s="432">
        <v>2020302001</v>
      </c>
      <c r="G415" s="432" t="s">
        <v>60</v>
      </c>
      <c r="H415" s="432">
        <v>7</v>
      </c>
      <c r="I415" s="432" t="s">
        <v>2473</v>
      </c>
      <c r="J415" s="441">
        <v>10000</v>
      </c>
      <c r="K415" s="432" t="s">
        <v>2000</v>
      </c>
      <c r="L415" s="432" t="s">
        <v>1852</v>
      </c>
      <c r="M415" s="432" t="s">
        <v>2412</v>
      </c>
      <c r="N415" s="440" t="s">
        <v>184</v>
      </c>
      <c r="O415" s="432" t="s">
        <v>1844</v>
      </c>
      <c r="P415" s="432" t="s">
        <v>1845</v>
      </c>
      <c r="Q415" s="423"/>
    </row>
    <row r="416" spans="1:17" s="443" customFormat="1" ht="40.5" x14ac:dyDescent="0.25">
      <c r="A416" s="437">
        <v>20012</v>
      </c>
      <c r="B416" s="437" t="s">
        <v>277</v>
      </c>
      <c r="C416" s="437" t="s">
        <v>1741</v>
      </c>
      <c r="D416" s="437" t="s">
        <v>1748</v>
      </c>
      <c r="E416" s="437">
        <v>2020302</v>
      </c>
      <c r="F416" s="437" t="s">
        <v>184</v>
      </c>
      <c r="G416" s="437" t="s">
        <v>60</v>
      </c>
      <c r="H416" s="437"/>
      <c r="I416" s="437"/>
      <c r="J416" s="439">
        <v>65211.17</v>
      </c>
      <c r="K416" s="437"/>
      <c r="L416" s="437"/>
      <c r="M416" s="437" t="s">
        <v>2412</v>
      </c>
      <c r="N416" s="438" t="s">
        <v>184</v>
      </c>
      <c r="O416" s="438" t="s">
        <v>2098</v>
      </c>
      <c r="P416" s="437" t="s">
        <v>1855</v>
      </c>
      <c r="Q416" s="423" t="s">
        <v>2099</v>
      </c>
    </row>
    <row r="417" spans="1:17" ht="40.5" x14ac:dyDescent="0.25">
      <c r="A417" s="432">
        <v>20012</v>
      </c>
      <c r="B417" s="432" t="s">
        <v>277</v>
      </c>
      <c r="C417" s="432" t="s">
        <v>1741</v>
      </c>
      <c r="D417" s="432" t="s">
        <v>1748</v>
      </c>
      <c r="E417" s="432">
        <v>2020302</v>
      </c>
      <c r="F417" s="432" t="s">
        <v>184</v>
      </c>
      <c r="G417" s="432" t="s">
        <v>60</v>
      </c>
      <c r="H417" s="432">
        <v>1</v>
      </c>
      <c r="I417" s="432" t="s">
        <v>2100</v>
      </c>
      <c r="J417" s="441">
        <v>65211.17</v>
      </c>
      <c r="K417" s="432" t="s">
        <v>2423</v>
      </c>
      <c r="L417" s="442" t="s">
        <v>2101</v>
      </c>
      <c r="M417" s="432" t="s">
        <v>2412</v>
      </c>
      <c r="N417" s="440" t="s">
        <v>184</v>
      </c>
      <c r="O417" s="432" t="s">
        <v>2098</v>
      </c>
      <c r="P417" s="432" t="s">
        <v>1855</v>
      </c>
      <c r="Q417" s="423" t="s">
        <v>2099</v>
      </c>
    </row>
    <row r="418" spans="1:17" ht="40.5" x14ac:dyDescent="0.25">
      <c r="A418" s="437">
        <v>20013</v>
      </c>
      <c r="B418" s="437" t="s">
        <v>280</v>
      </c>
      <c r="C418" s="437" t="s">
        <v>1741</v>
      </c>
      <c r="D418" s="437" t="s">
        <v>1748</v>
      </c>
      <c r="E418" s="437">
        <v>2020107</v>
      </c>
      <c r="F418" s="437">
        <v>2020107001</v>
      </c>
      <c r="G418" s="437" t="s">
        <v>22</v>
      </c>
      <c r="H418" s="437"/>
      <c r="I418" s="437"/>
      <c r="J418" s="439">
        <v>223000</v>
      </c>
      <c r="K418" s="437"/>
      <c r="L418" s="437"/>
      <c r="M418" s="437" t="s">
        <v>2412</v>
      </c>
      <c r="N418" s="438" t="s">
        <v>1843</v>
      </c>
      <c r="O418" s="438" t="s">
        <v>1844</v>
      </c>
      <c r="P418" s="437" t="s">
        <v>1845</v>
      </c>
    </row>
    <row r="419" spans="1:17" ht="40.5" x14ac:dyDescent="0.25">
      <c r="A419" s="432">
        <v>20013</v>
      </c>
      <c r="B419" s="432" t="s">
        <v>280</v>
      </c>
      <c r="C419" s="432" t="s">
        <v>1741</v>
      </c>
      <c r="D419" s="432" t="s">
        <v>1748</v>
      </c>
      <c r="E419" s="432">
        <v>2020107</v>
      </c>
      <c r="F419" s="432">
        <v>2020107001</v>
      </c>
      <c r="G419" s="432" t="s">
        <v>22</v>
      </c>
      <c r="H419" s="432">
        <v>1</v>
      </c>
      <c r="I419" s="432" t="s">
        <v>2474</v>
      </c>
      <c r="J419" s="441">
        <v>223000</v>
      </c>
      <c r="K419" s="432" t="s">
        <v>2423</v>
      </c>
      <c r="L419" s="432" t="s">
        <v>2203</v>
      </c>
      <c r="M419" s="432" t="s">
        <v>2412</v>
      </c>
      <c r="N419" s="440" t="s">
        <v>184</v>
      </c>
      <c r="O419" s="432" t="s">
        <v>1844</v>
      </c>
      <c r="P419" s="432" t="s">
        <v>1845</v>
      </c>
    </row>
    <row r="420" spans="1:17" ht="40.5" x14ac:dyDescent="0.25">
      <c r="A420" s="437">
        <v>20013</v>
      </c>
      <c r="B420" s="437" t="s">
        <v>277</v>
      </c>
      <c r="C420" s="437" t="s">
        <v>1741</v>
      </c>
      <c r="D420" s="437" t="s">
        <v>1748</v>
      </c>
      <c r="E420" s="437">
        <v>2020107</v>
      </c>
      <c r="F420" s="437" t="s">
        <v>184</v>
      </c>
      <c r="G420" s="437" t="s">
        <v>22</v>
      </c>
      <c r="H420" s="437"/>
      <c r="I420" s="437"/>
      <c r="J420" s="439">
        <v>93971.72</v>
      </c>
      <c r="K420" s="437"/>
      <c r="L420" s="437"/>
      <c r="M420" s="437" t="s">
        <v>2412</v>
      </c>
      <c r="N420" s="438" t="s">
        <v>184</v>
      </c>
      <c r="O420" s="438" t="s">
        <v>2098</v>
      </c>
      <c r="P420" s="437" t="s">
        <v>1855</v>
      </c>
      <c r="Q420" s="423" t="s">
        <v>2099</v>
      </c>
    </row>
    <row r="421" spans="1:17" ht="40.5" x14ac:dyDescent="0.25">
      <c r="A421" s="432">
        <v>20013</v>
      </c>
      <c r="B421" s="432" t="s">
        <v>277</v>
      </c>
      <c r="C421" s="432" t="s">
        <v>1741</v>
      </c>
      <c r="D421" s="432" t="s">
        <v>1748</v>
      </c>
      <c r="E421" s="432">
        <v>2020107</v>
      </c>
      <c r="F421" s="432" t="s">
        <v>184</v>
      </c>
      <c r="G421" s="432" t="s">
        <v>22</v>
      </c>
      <c r="H421" s="432">
        <v>1</v>
      </c>
      <c r="I421" s="432" t="s">
        <v>2100</v>
      </c>
      <c r="J421" s="441">
        <v>93971.72</v>
      </c>
      <c r="K421" s="432" t="s">
        <v>2423</v>
      </c>
      <c r="L421" s="442" t="s">
        <v>2101</v>
      </c>
      <c r="M421" s="432" t="s">
        <v>2412</v>
      </c>
      <c r="N421" s="440" t="s">
        <v>184</v>
      </c>
      <c r="O421" s="432" t="s">
        <v>2098</v>
      </c>
      <c r="P421" s="432" t="s">
        <v>1855</v>
      </c>
      <c r="Q421" s="423" t="s">
        <v>2099</v>
      </c>
    </row>
    <row r="422" spans="1:17" ht="40.5" x14ac:dyDescent="0.25">
      <c r="A422" s="437">
        <v>20014</v>
      </c>
      <c r="B422" s="437" t="s">
        <v>280</v>
      </c>
      <c r="C422" s="437" t="s">
        <v>1741</v>
      </c>
      <c r="D422" s="437" t="s">
        <v>1748</v>
      </c>
      <c r="E422" s="437">
        <v>2020107</v>
      </c>
      <c r="F422" s="437">
        <v>2020107002</v>
      </c>
      <c r="G422" s="437" t="s">
        <v>61</v>
      </c>
      <c r="H422" s="437"/>
      <c r="I422" s="437"/>
      <c r="J422" s="439">
        <v>65156</v>
      </c>
      <c r="K422" s="437"/>
      <c r="L422" s="437"/>
      <c r="M422" s="437" t="s">
        <v>2412</v>
      </c>
      <c r="N422" s="438" t="s">
        <v>1843</v>
      </c>
      <c r="O422" s="438" t="s">
        <v>1844</v>
      </c>
      <c r="P422" s="437" t="s">
        <v>1845</v>
      </c>
    </row>
    <row r="423" spans="1:17" ht="40.5" x14ac:dyDescent="0.25">
      <c r="A423" s="432">
        <v>20014</v>
      </c>
      <c r="B423" s="432" t="s">
        <v>280</v>
      </c>
      <c r="C423" s="432" t="s">
        <v>1741</v>
      </c>
      <c r="D423" s="432" t="s">
        <v>1748</v>
      </c>
      <c r="E423" s="432">
        <v>2020107</v>
      </c>
      <c r="F423" s="432">
        <v>2020107002</v>
      </c>
      <c r="G423" s="432" t="s">
        <v>61</v>
      </c>
      <c r="H423" s="432">
        <v>1</v>
      </c>
      <c r="I423" s="432" t="s">
        <v>2475</v>
      </c>
      <c r="J423" s="441">
        <v>65156</v>
      </c>
      <c r="K423" s="432" t="s">
        <v>2000</v>
      </c>
      <c r="L423" s="432" t="s">
        <v>2418</v>
      </c>
      <c r="M423" s="432" t="s">
        <v>2412</v>
      </c>
      <c r="N423" s="440" t="s">
        <v>184</v>
      </c>
      <c r="O423" s="432" t="s">
        <v>1844</v>
      </c>
      <c r="P423" s="432" t="s">
        <v>1845</v>
      </c>
    </row>
    <row r="424" spans="1:17" ht="40.5" x14ac:dyDescent="0.25">
      <c r="A424" s="437">
        <v>20014</v>
      </c>
      <c r="B424" s="437" t="s">
        <v>277</v>
      </c>
      <c r="C424" s="437" t="s">
        <v>1741</v>
      </c>
      <c r="D424" s="437" t="s">
        <v>1748</v>
      </c>
      <c r="E424" s="437">
        <v>2020107</v>
      </c>
      <c r="F424" s="437" t="s">
        <v>184</v>
      </c>
      <c r="G424" s="437" t="s">
        <v>61</v>
      </c>
      <c r="H424" s="437"/>
      <c r="I424" s="437"/>
      <c r="J424" s="439">
        <v>47769.1</v>
      </c>
      <c r="K424" s="437"/>
      <c r="L424" s="437"/>
      <c r="M424" s="437" t="s">
        <v>2412</v>
      </c>
      <c r="N424" s="438" t="s">
        <v>184</v>
      </c>
      <c r="O424" s="438" t="s">
        <v>2098</v>
      </c>
      <c r="P424" s="437" t="s">
        <v>1855</v>
      </c>
      <c r="Q424" s="423" t="s">
        <v>2099</v>
      </c>
    </row>
    <row r="425" spans="1:17" ht="40.5" x14ac:dyDescent="0.25">
      <c r="A425" s="432">
        <v>20014</v>
      </c>
      <c r="B425" s="432" t="s">
        <v>277</v>
      </c>
      <c r="C425" s="432" t="s">
        <v>1741</v>
      </c>
      <c r="D425" s="432" t="s">
        <v>1748</v>
      </c>
      <c r="E425" s="432">
        <v>2020107</v>
      </c>
      <c r="F425" s="432" t="s">
        <v>184</v>
      </c>
      <c r="G425" s="432" t="s">
        <v>61</v>
      </c>
      <c r="H425" s="432">
        <v>1</v>
      </c>
      <c r="I425" s="432" t="s">
        <v>2100</v>
      </c>
      <c r="J425" s="441">
        <v>47769.1</v>
      </c>
      <c r="K425" s="432" t="s">
        <v>2000</v>
      </c>
      <c r="L425" s="442" t="s">
        <v>2101</v>
      </c>
      <c r="M425" s="432" t="s">
        <v>2412</v>
      </c>
      <c r="N425" s="440" t="s">
        <v>184</v>
      </c>
      <c r="O425" s="432" t="s">
        <v>2098</v>
      </c>
      <c r="P425" s="432" t="s">
        <v>1855</v>
      </c>
      <c r="Q425" s="423" t="s">
        <v>2099</v>
      </c>
    </row>
    <row r="426" spans="1:17" ht="40.5" x14ac:dyDescent="0.25">
      <c r="A426" s="437">
        <v>20015</v>
      </c>
      <c r="B426" s="437" t="s">
        <v>280</v>
      </c>
      <c r="C426" s="437" t="s">
        <v>1741</v>
      </c>
      <c r="D426" s="437" t="s">
        <v>1748</v>
      </c>
      <c r="E426" s="437">
        <v>2020107</v>
      </c>
      <c r="F426" s="437"/>
      <c r="G426" s="437" t="s">
        <v>843</v>
      </c>
      <c r="H426" s="437"/>
      <c r="I426" s="437"/>
      <c r="J426" s="439">
        <v>33000</v>
      </c>
      <c r="K426" s="437"/>
      <c r="L426" s="437"/>
      <c r="M426" s="437" t="s">
        <v>2412</v>
      </c>
      <c r="N426" s="438" t="s">
        <v>1843</v>
      </c>
      <c r="O426" s="438" t="s">
        <v>1844</v>
      </c>
      <c r="P426" s="437" t="s">
        <v>1845</v>
      </c>
    </row>
    <row r="427" spans="1:17" ht="60.75" x14ac:dyDescent="0.25">
      <c r="A427" s="432">
        <v>20015</v>
      </c>
      <c r="B427" s="432" t="s">
        <v>280</v>
      </c>
      <c r="C427" s="432" t="s">
        <v>1741</v>
      </c>
      <c r="D427" s="432" t="s">
        <v>1748</v>
      </c>
      <c r="E427" s="432">
        <v>2020107</v>
      </c>
      <c r="F427" s="432"/>
      <c r="G427" s="432" t="s">
        <v>843</v>
      </c>
      <c r="H427" s="432">
        <v>1</v>
      </c>
      <c r="I427" s="432" t="s">
        <v>2476</v>
      </c>
      <c r="J427" s="441">
        <v>10000</v>
      </c>
      <c r="K427" s="432" t="s">
        <v>2000</v>
      </c>
      <c r="L427" s="432" t="s">
        <v>1852</v>
      </c>
      <c r="M427" s="432" t="s">
        <v>2412</v>
      </c>
      <c r="N427" s="440" t="s">
        <v>184</v>
      </c>
      <c r="O427" s="432" t="s">
        <v>1844</v>
      </c>
      <c r="P427" s="432" t="s">
        <v>1845</v>
      </c>
    </row>
    <row r="428" spans="1:17" ht="40.5" x14ac:dyDescent="0.25">
      <c r="A428" s="432">
        <v>20015</v>
      </c>
      <c r="B428" s="432" t="s">
        <v>280</v>
      </c>
      <c r="C428" s="432" t="s">
        <v>1741</v>
      </c>
      <c r="D428" s="432" t="s">
        <v>1748</v>
      </c>
      <c r="E428" s="432">
        <v>2020107</v>
      </c>
      <c r="F428" s="432"/>
      <c r="G428" s="432" t="s">
        <v>843</v>
      </c>
      <c r="H428" s="432">
        <v>2</v>
      </c>
      <c r="I428" s="432" t="s">
        <v>2477</v>
      </c>
      <c r="J428" s="441">
        <v>5000</v>
      </c>
      <c r="K428" s="432" t="s">
        <v>2000</v>
      </c>
      <c r="L428" s="432" t="s">
        <v>1852</v>
      </c>
      <c r="M428" s="432" t="s">
        <v>2412</v>
      </c>
      <c r="N428" s="440" t="s">
        <v>184</v>
      </c>
      <c r="O428" s="432" t="s">
        <v>1844</v>
      </c>
      <c r="P428" s="432" t="s">
        <v>1845</v>
      </c>
    </row>
    <row r="429" spans="1:17" ht="40.5" x14ac:dyDescent="0.25">
      <c r="A429" s="432">
        <v>20015</v>
      </c>
      <c r="B429" s="432" t="s">
        <v>280</v>
      </c>
      <c r="C429" s="432" t="s">
        <v>1741</v>
      </c>
      <c r="D429" s="432" t="s">
        <v>1748</v>
      </c>
      <c r="E429" s="432">
        <v>2020107</v>
      </c>
      <c r="F429" s="432"/>
      <c r="G429" s="432" t="s">
        <v>843</v>
      </c>
      <c r="H429" s="432">
        <v>3</v>
      </c>
      <c r="I429" s="432" t="s">
        <v>2478</v>
      </c>
      <c r="J429" s="441">
        <v>18000</v>
      </c>
      <c r="K429" s="432" t="s">
        <v>2000</v>
      </c>
      <c r="L429" s="432" t="s">
        <v>1852</v>
      </c>
      <c r="M429" s="432" t="s">
        <v>2412</v>
      </c>
      <c r="N429" s="440" t="s">
        <v>184</v>
      </c>
      <c r="O429" s="432" t="s">
        <v>1844</v>
      </c>
      <c r="P429" s="432" t="s">
        <v>1845</v>
      </c>
    </row>
    <row r="430" spans="1:17" ht="40.5" x14ac:dyDescent="0.25">
      <c r="A430" s="437">
        <v>20015</v>
      </c>
      <c r="B430" s="437" t="s">
        <v>277</v>
      </c>
      <c r="C430" s="437" t="s">
        <v>1741</v>
      </c>
      <c r="D430" s="437" t="s">
        <v>1748</v>
      </c>
      <c r="E430" s="437">
        <v>2020107</v>
      </c>
      <c r="F430" s="437"/>
      <c r="G430" s="437" t="s">
        <v>843</v>
      </c>
      <c r="H430" s="437"/>
      <c r="I430" s="437"/>
      <c r="J430" s="439">
        <v>45445</v>
      </c>
      <c r="K430" s="437"/>
      <c r="L430" s="437"/>
      <c r="M430" s="437" t="s">
        <v>2412</v>
      </c>
      <c r="N430" s="438" t="s">
        <v>184</v>
      </c>
      <c r="O430" s="438" t="s">
        <v>2098</v>
      </c>
      <c r="P430" s="437" t="s">
        <v>1855</v>
      </c>
      <c r="Q430" s="423" t="s">
        <v>2099</v>
      </c>
    </row>
    <row r="431" spans="1:17" ht="40.5" x14ac:dyDescent="0.25">
      <c r="A431" s="432">
        <v>20015</v>
      </c>
      <c r="B431" s="432" t="s">
        <v>277</v>
      </c>
      <c r="C431" s="432" t="s">
        <v>1741</v>
      </c>
      <c r="D431" s="432" t="s">
        <v>1748</v>
      </c>
      <c r="E431" s="432">
        <v>2020107</v>
      </c>
      <c r="F431" s="432"/>
      <c r="G431" s="432" t="s">
        <v>843</v>
      </c>
      <c r="H431" s="432">
        <v>1</v>
      </c>
      <c r="I431" s="432" t="s">
        <v>2100</v>
      </c>
      <c r="J431" s="441">
        <v>45445</v>
      </c>
      <c r="K431" s="432" t="s">
        <v>2000</v>
      </c>
      <c r="L431" s="442" t="s">
        <v>2101</v>
      </c>
      <c r="M431" s="432" t="s">
        <v>2412</v>
      </c>
      <c r="N431" s="440" t="s">
        <v>184</v>
      </c>
      <c r="O431" s="432" t="s">
        <v>2098</v>
      </c>
      <c r="P431" s="432" t="s">
        <v>1855</v>
      </c>
      <c r="Q431" s="423" t="s">
        <v>2099</v>
      </c>
    </row>
    <row r="432" spans="1:17" ht="40.5" x14ac:dyDescent="0.25">
      <c r="A432" s="437">
        <v>20016</v>
      </c>
      <c r="B432" s="437" t="s">
        <v>280</v>
      </c>
      <c r="C432" s="437" t="s">
        <v>1741</v>
      </c>
      <c r="D432" s="437" t="s">
        <v>1748</v>
      </c>
      <c r="E432" s="437">
        <v>2020107</v>
      </c>
      <c r="F432" s="437">
        <v>2020107004</v>
      </c>
      <c r="G432" s="437" t="s">
        <v>2479</v>
      </c>
      <c r="H432" s="437"/>
      <c r="I432" s="437"/>
      <c r="J432" s="439">
        <v>12000</v>
      </c>
      <c r="K432" s="437"/>
      <c r="L432" s="437"/>
      <c r="M432" s="437" t="s">
        <v>2412</v>
      </c>
      <c r="N432" s="438" t="s">
        <v>1843</v>
      </c>
      <c r="O432" s="438" t="s">
        <v>1844</v>
      </c>
      <c r="P432" s="437" t="s">
        <v>1845</v>
      </c>
    </row>
    <row r="433" spans="1:17" ht="40.5" x14ac:dyDescent="0.25">
      <c r="A433" s="432">
        <v>20016</v>
      </c>
      <c r="B433" s="432" t="s">
        <v>280</v>
      </c>
      <c r="C433" s="432" t="s">
        <v>1741</v>
      </c>
      <c r="D433" s="432" t="s">
        <v>1748</v>
      </c>
      <c r="E433" s="432">
        <v>2020107</v>
      </c>
      <c r="F433" s="432">
        <v>2020107004</v>
      </c>
      <c r="G433" s="432" t="s">
        <v>2479</v>
      </c>
      <c r="H433" s="432">
        <v>1</v>
      </c>
      <c r="I433" s="432" t="s">
        <v>2480</v>
      </c>
      <c r="J433" s="441">
        <v>12000</v>
      </c>
      <c r="K433" s="432" t="s">
        <v>2423</v>
      </c>
      <c r="L433" s="432" t="s">
        <v>1852</v>
      </c>
      <c r="M433" s="432" t="s">
        <v>2412</v>
      </c>
      <c r="N433" s="440" t="s">
        <v>184</v>
      </c>
      <c r="O433" s="432" t="s">
        <v>1844</v>
      </c>
      <c r="P433" s="432" t="s">
        <v>1845</v>
      </c>
    </row>
    <row r="434" spans="1:17" ht="40.5" x14ac:dyDescent="0.25">
      <c r="A434" s="437">
        <v>20017</v>
      </c>
      <c r="B434" s="437" t="s">
        <v>280</v>
      </c>
      <c r="C434" s="437" t="s">
        <v>1741</v>
      </c>
      <c r="D434" s="437" t="s">
        <v>1748</v>
      </c>
      <c r="E434" s="437">
        <v>2020107</v>
      </c>
      <c r="F434" s="437">
        <v>2020107999</v>
      </c>
      <c r="G434" s="437" t="s">
        <v>278</v>
      </c>
      <c r="H434" s="437"/>
      <c r="I434" s="437"/>
      <c r="J434" s="439">
        <v>115000</v>
      </c>
      <c r="K434" s="437"/>
      <c r="L434" s="437"/>
      <c r="M434" s="437" t="s">
        <v>2412</v>
      </c>
      <c r="N434" s="438" t="s">
        <v>1843</v>
      </c>
      <c r="O434" s="438" t="s">
        <v>1844</v>
      </c>
      <c r="P434" s="437" t="s">
        <v>1845</v>
      </c>
    </row>
    <row r="435" spans="1:17" ht="40.5" x14ac:dyDescent="0.25">
      <c r="A435" s="432">
        <v>20017</v>
      </c>
      <c r="B435" s="432" t="s">
        <v>280</v>
      </c>
      <c r="C435" s="432" t="s">
        <v>1741</v>
      </c>
      <c r="D435" s="432" t="s">
        <v>1748</v>
      </c>
      <c r="E435" s="432">
        <v>2020107</v>
      </c>
      <c r="F435" s="432">
        <v>2020107999</v>
      </c>
      <c r="G435" s="432" t="s">
        <v>278</v>
      </c>
      <c r="H435" s="432">
        <v>1</v>
      </c>
      <c r="I435" s="432" t="s">
        <v>2481</v>
      </c>
      <c r="J435" s="441">
        <v>15000</v>
      </c>
      <c r="K435" s="432" t="s">
        <v>2000</v>
      </c>
      <c r="L435" s="432" t="s">
        <v>2203</v>
      </c>
      <c r="M435" s="432" t="s">
        <v>2412</v>
      </c>
      <c r="N435" s="440" t="s">
        <v>184</v>
      </c>
      <c r="O435" s="432" t="s">
        <v>1844</v>
      </c>
      <c r="P435" s="432" t="s">
        <v>1845</v>
      </c>
    </row>
    <row r="436" spans="1:17" ht="60.75" x14ac:dyDescent="0.25">
      <c r="A436" s="432">
        <v>20017</v>
      </c>
      <c r="B436" s="432" t="s">
        <v>280</v>
      </c>
      <c r="C436" s="432" t="s">
        <v>1741</v>
      </c>
      <c r="D436" s="432" t="s">
        <v>1748</v>
      </c>
      <c r="E436" s="432">
        <v>2020107</v>
      </c>
      <c r="F436" s="432">
        <v>2020107999</v>
      </c>
      <c r="G436" s="432" t="s">
        <v>278</v>
      </c>
      <c r="H436" s="432">
        <v>2</v>
      </c>
      <c r="I436" s="432" t="s">
        <v>2482</v>
      </c>
      <c r="J436" s="441">
        <v>100000</v>
      </c>
      <c r="K436" s="432" t="s">
        <v>2000</v>
      </c>
      <c r="L436" s="432" t="s">
        <v>2203</v>
      </c>
      <c r="M436" s="432" t="s">
        <v>2412</v>
      </c>
      <c r="N436" s="440" t="s">
        <v>184</v>
      </c>
      <c r="O436" s="432" t="s">
        <v>1844</v>
      </c>
      <c r="P436" s="432" t="s">
        <v>1845</v>
      </c>
    </row>
    <row r="437" spans="1:17" ht="40.5" x14ac:dyDescent="0.25">
      <c r="A437" s="437">
        <v>20017</v>
      </c>
      <c r="B437" s="437" t="s">
        <v>277</v>
      </c>
      <c r="C437" s="437" t="s">
        <v>1741</v>
      </c>
      <c r="D437" s="437" t="s">
        <v>1748</v>
      </c>
      <c r="E437" s="437">
        <v>2020107</v>
      </c>
      <c r="F437" s="437">
        <v>2020107999</v>
      </c>
      <c r="G437" s="437" t="s">
        <v>278</v>
      </c>
      <c r="H437" s="437"/>
      <c r="I437" s="437"/>
      <c r="J437" s="439">
        <v>99956.99</v>
      </c>
      <c r="K437" s="437"/>
      <c r="L437" s="437"/>
      <c r="M437" s="437" t="s">
        <v>2412</v>
      </c>
      <c r="N437" s="438" t="s">
        <v>184</v>
      </c>
      <c r="O437" s="438" t="s">
        <v>2098</v>
      </c>
      <c r="P437" s="437" t="s">
        <v>1855</v>
      </c>
      <c r="Q437" s="423" t="s">
        <v>2099</v>
      </c>
    </row>
    <row r="438" spans="1:17" ht="40.5" x14ac:dyDescent="0.25">
      <c r="A438" s="432">
        <v>20017</v>
      </c>
      <c r="B438" s="432" t="s">
        <v>277</v>
      </c>
      <c r="C438" s="432" t="s">
        <v>1741</v>
      </c>
      <c r="D438" s="432" t="s">
        <v>1748</v>
      </c>
      <c r="E438" s="432">
        <v>2020107</v>
      </c>
      <c r="F438" s="432">
        <v>2020107999</v>
      </c>
      <c r="G438" s="432" t="s">
        <v>278</v>
      </c>
      <c r="H438" s="432">
        <v>1</v>
      </c>
      <c r="I438" s="432" t="s">
        <v>2100</v>
      </c>
      <c r="J438" s="441">
        <v>99956.99</v>
      </c>
      <c r="K438" s="432" t="s">
        <v>2000</v>
      </c>
      <c r="L438" s="442" t="s">
        <v>2101</v>
      </c>
      <c r="M438" s="432" t="s">
        <v>2412</v>
      </c>
      <c r="N438" s="440" t="s">
        <v>184</v>
      </c>
      <c r="O438" s="432" t="s">
        <v>2098</v>
      </c>
      <c r="P438" s="432" t="s">
        <v>1855</v>
      </c>
      <c r="Q438" s="423" t="s">
        <v>2099</v>
      </c>
    </row>
    <row r="439" spans="1:17" ht="60.75" x14ac:dyDescent="0.25">
      <c r="A439" s="437">
        <v>20030</v>
      </c>
      <c r="B439" s="437" t="s">
        <v>279</v>
      </c>
      <c r="C439" s="437" t="s">
        <v>1741</v>
      </c>
      <c r="D439" s="437" t="s">
        <v>1748</v>
      </c>
      <c r="E439" s="437">
        <v>2020107</v>
      </c>
      <c r="F439" s="437">
        <v>2020107002</v>
      </c>
      <c r="G439" s="437" t="s">
        <v>2483</v>
      </c>
      <c r="H439" s="437"/>
      <c r="I439" s="437"/>
      <c r="J439" s="439">
        <v>136.25</v>
      </c>
      <c r="K439" s="437"/>
      <c r="L439" s="437"/>
      <c r="M439" s="437" t="s">
        <v>2412</v>
      </c>
      <c r="N439" s="438" t="s">
        <v>184</v>
      </c>
      <c r="O439" s="438" t="s">
        <v>2078</v>
      </c>
      <c r="P439" s="437" t="s">
        <v>1855</v>
      </c>
      <c r="Q439" s="443"/>
    </row>
    <row r="440" spans="1:17" ht="60.75" x14ac:dyDescent="0.25">
      <c r="A440" s="432">
        <v>20030</v>
      </c>
      <c r="B440" s="432" t="s">
        <v>279</v>
      </c>
      <c r="C440" s="432" t="s">
        <v>1741</v>
      </c>
      <c r="D440" s="432" t="s">
        <v>1748</v>
      </c>
      <c r="E440" s="432">
        <v>2020107</v>
      </c>
      <c r="F440" s="432">
        <v>2020107002</v>
      </c>
      <c r="G440" s="432" t="s">
        <v>2483</v>
      </c>
      <c r="H440" s="432">
        <v>1</v>
      </c>
      <c r="I440" s="432" t="s">
        <v>2484</v>
      </c>
      <c r="J440" s="441">
        <v>136.25</v>
      </c>
      <c r="K440" s="432" t="s">
        <v>2000</v>
      </c>
      <c r="L440" s="445" t="s">
        <v>2126</v>
      </c>
      <c r="M440" s="432" t="s">
        <v>2412</v>
      </c>
      <c r="N440" s="440" t="s">
        <v>184</v>
      </c>
      <c r="O440" s="440" t="s">
        <v>2078</v>
      </c>
      <c r="P440" s="432" t="s">
        <v>1855</v>
      </c>
      <c r="Q440" s="443"/>
    </row>
    <row r="441" spans="1:17" ht="60.75" x14ac:dyDescent="0.25">
      <c r="A441" s="437">
        <v>20038</v>
      </c>
      <c r="B441" s="437" t="s">
        <v>279</v>
      </c>
      <c r="C441" s="437" t="s">
        <v>1741</v>
      </c>
      <c r="D441" s="437" t="s">
        <v>1748</v>
      </c>
      <c r="E441" s="437">
        <v>2020107</v>
      </c>
      <c r="F441" s="437">
        <v>2020107999</v>
      </c>
      <c r="G441" s="437" t="s">
        <v>2485</v>
      </c>
      <c r="H441" s="437"/>
      <c r="I441" s="437"/>
      <c r="J441" s="439">
        <v>3702.15</v>
      </c>
      <c r="K441" s="437"/>
      <c r="L441" s="437"/>
      <c r="M441" s="437" t="s">
        <v>2412</v>
      </c>
      <c r="N441" s="438" t="s">
        <v>184</v>
      </c>
      <c r="O441" s="438" t="s">
        <v>2078</v>
      </c>
      <c r="P441" s="437" t="s">
        <v>1855</v>
      </c>
      <c r="Q441" s="443"/>
    </row>
    <row r="442" spans="1:17" ht="60.75" x14ac:dyDescent="0.25">
      <c r="A442" s="432">
        <v>20038</v>
      </c>
      <c r="B442" s="432" t="s">
        <v>279</v>
      </c>
      <c r="C442" s="432" t="s">
        <v>1741</v>
      </c>
      <c r="D442" s="432" t="s">
        <v>1748</v>
      </c>
      <c r="E442" s="432">
        <v>2020107</v>
      </c>
      <c r="F442" s="432">
        <v>2020107999</v>
      </c>
      <c r="G442" s="432" t="s">
        <v>2485</v>
      </c>
      <c r="H442" s="432">
        <v>1</v>
      </c>
      <c r="I442" s="432" t="s">
        <v>2486</v>
      </c>
      <c r="J442" s="441">
        <v>3702.15</v>
      </c>
      <c r="K442" s="432" t="s">
        <v>2000</v>
      </c>
      <c r="L442" s="432" t="s">
        <v>2109</v>
      </c>
      <c r="M442" s="432" t="s">
        <v>2412</v>
      </c>
      <c r="N442" s="440" t="s">
        <v>184</v>
      </c>
      <c r="O442" s="440" t="s">
        <v>2078</v>
      </c>
      <c r="P442" s="432" t="s">
        <v>1855</v>
      </c>
      <c r="Q442" s="443"/>
    </row>
    <row r="443" spans="1:17" ht="60.75" x14ac:dyDescent="0.25">
      <c r="A443" s="437">
        <v>20039</v>
      </c>
      <c r="B443" s="437" t="s">
        <v>279</v>
      </c>
      <c r="C443" s="437" t="s">
        <v>1741</v>
      </c>
      <c r="D443" s="437" t="s">
        <v>1748</v>
      </c>
      <c r="E443" s="437">
        <v>2020302</v>
      </c>
      <c r="F443" s="437">
        <v>2020302001</v>
      </c>
      <c r="G443" s="437" t="s">
        <v>2487</v>
      </c>
      <c r="H443" s="437"/>
      <c r="I443" s="437"/>
      <c r="J443" s="439">
        <v>3750</v>
      </c>
      <c r="K443" s="437"/>
      <c r="L443" s="437"/>
      <c r="M443" s="437" t="s">
        <v>2412</v>
      </c>
      <c r="N443" s="438" t="s">
        <v>184</v>
      </c>
      <c r="O443" s="438" t="s">
        <v>2078</v>
      </c>
      <c r="P443" s="437" t="s">
        <v>1855</v>
      </c>
      <c r="Q443" s="443"/>
    </row>
    <row r="444" spans="1:17" ht="60.75" x14ac:dyDescent="0.25">
      <c r="A444" s="432">
        <v>20039</v>
      </c>
      <c r="B444" s="432" t="s">
        <v>279</v>
      </c>
      <c r="C444" s="432" t="s">
        <v>1741</v>
      </c>
      <c r="D444" s="432" t="s">
        <v>1748</v>
      </c>
      <c r="E444" s="432">
        <v>2020302</v>
      </c>
      <c r="F444" s="432">
        <v>2020302001</v>
      </c>
      <c r="G444" s="432" t="s">
        <v>2487</v>
      </c>
      <c r="H444" s="432">
        <v>1</v>
      </c>
      <c r="I444" s="432" t="s">
        <v>2488</v>
      </c>
      <c r="J444" s="441">
        <v>3750</v>
      </c>
      <c r="K444" s="432" t="s">
        <v>2423</v>
      </c>
      <c r="L444" s="432" t="s">
        <v>2109</v>
      </c>
      <c r="M444" s="432" t="s">
        <v>2412</v>
      </c>
      <c r="N444" s="440" t="s">
        <v>184</v>
      </c>
      <c r="O444" s="440" t="s">
        <v>2078</v>
      </c>
      <c r="P444" s="432" t="s">
        <v>1855</v>
      </c>
      <c r="Q444" s="443"/>
    </row>
    <row r="445" spans="1:17" ht="40.5" x14ac:dyDescent="0.25">
      <c r="A445" s="437">
        <v>20050</v>
      </c>
      <c r="B445" s="437" t="s">
        <v>280</v>
      </c>
      <c r="C445" s="437" t="s">
        <v>1741</v>
      </c>
      <c r="D445" s="437" t="s">
        <v>1748</v>
      </c>
      <c r="E445" s="437">
        <v>2020106</v>
      </c>
      <c r="F445" s="437"/>
      <c r="G445" s="437" t="s">
        <v>2489</v>
      </c>
      <c r="H445" s="437"/>
      <c r="I445" s="437"/>
      <c r="J445" s="439">
        <v>2000</v>
      </c>
      <c r="K445" s="437"/>
      <c r="L445" s="437"/>
      <c r="M445" s="437" t="s">
        <v>2412</v>
      </c>
      <c r="N445" s="438" t="s">
        <v>1843</v>
      </c>
      <c r="O445" s="438" t="s">
        <v>1844</v>
      </c>
      <c r="P445" s="437" t="s">
        <v>1845</v>
      </c>
    </row>
    <row r="446" spans="1:17" ht="40.5" x14ac:dyDescent="0.25">
      <c r="A446" s="432">
        <v>20050</v>
      </c>
      <c r="B446" s="432" t="s">
        <v>280</v>
      </c>
      <c r="C446" s="432" t="s">
        <v>1741</v>
      </c>
      <c r="D446" s="432" t="s">
        <v>1748</v>
      </c>
      <c r="E446" s="432">
        <v>2020106</v>
      </c>
      <c r="F446" s="432"/>
      <c r="G446" s="432" t="s">
        <v>2489</v>
      </c>
      <c r="H446" s="432">
        <v>1</v>
      </c>
      <c r="I446" s="432" t="s">
        <v>2490</v>
      </c>
      <c r="J446" s="441">
        <v>2000</v>
      </c>
      <c r="K446" s="432" t="s">
        <v>2000</v>
      </c>
      <c r="L446" s="432" t="s">
        <v>2126</v>
      </c>
      <c r="M446" s="432" t="s">
        <v>2412</v>
      </c>
      <c r="N446" s="440" t="s">
        <v>184</v>
      </c>
      <c r="O446" s="432" t="s">
        <v>1844</v>
      </c>
      <c r="P446" s="432" t="s">
        <v>1845</v>
      </c>
    </row>
    <row r="447" spans="1:17" ht="60.75" x14ac:dyDescent="0.25">
      <c r="A447" s="437">
        <v>10012</v>
      </c>
      <c r="B447" s="438" t="s">
        <v>280</v>
      </c>
      <c r="C447" s="438" t="s">
        <v>1741</v>
      </c>
      <c r="D447" s="438" t="s">
        <v>1741</v>
      </c>
      <c r="E447" s="437">
        <v>1030201</v>
      </c>
      <c r="F447" s="437"/>
      <c r="G447" s="438" t="s">
        <v>369</v>
      </c>
      <c r="H447" s="438"/>
      <c r="I447" s="437"/>
      <c r="J447" s="439">
        <f>15000+16238.93</f>
        <v>31238.93</v>
      </c>
      <c r="K447" s="437" t="s">
        <v>184</v>
      </c>
      <c r="L447" s="437"/>
      <c r="M447" s="437" t="s">
        <v>2491</v>
      </c>
      <c r="N447" s="438" t="s">
        <v>184</v>
      </c>
      <c r="O447" s="438" t="s">
        <v>2078</v>
      </c>
      <c r="P447" s="438" t="s">
        <v>1855</v>
      </c>
    </row>
    <row r="448" spans="1:17" ht="162" x14ac:dyDescent="0.25">
      <c r="A448" s="432">
        <v>10012</v>
      </c>
      <c r="B448" s="440" t="s">
        <v>280</v>
      </c>
      <c r="C448" s="440" t="s">
        <v>1741</v>
      </c>
      <c r="D448" s="440" t="s">
        <v>1741</v>
      </c>
      <c r="E448" s="432">
        <v>1030201</v>
      </c>
      <c r="F448" s="432"/>
      <c r="G448" s="440" t="s">
        <v>369</v>
      </c>
      <c r="H448" s="440" t="s">
        <v>2075</v>
      </c>
      <c r="I448" s="440" t="s">
        <v>2492</v>
      </c>
      <c r="J448" s="441">
        <f>15000+16238.93</f>
        <v>31238.93</v>
      </c>
      <c r="K448" s="440" t="s">
        <v>2014</v>
      </c>
      <c r="L448" s="440" t="s">
        <v>1852</v>
      </c>
      <c r="M448" s="432" t="s">
        <v>2491</v>
      </c>
      <c r="N448" s="440" t="s">
        <v>184</v>
      </c>
      <c r="O448" s="440" t="s">
        <v>2078</v>
      </c>
      <c r="P448" s="440" t="s">
        <v>1855</v>
      </c>
    </row>
    <row r="449" spans="1:17" ht="60.75" x14ac:dyDescent="0.25">
      <c r="A449" s="437">
        <v>10041</v>
      </c>
      <c r="B449" s="438" t="s">
        <v>280</v>
      </c>
      <c r="C449" s="438" t="s">
        <v>1741</v>
      </c>
      <c r="D449" s="438" t="s">
        <v>1741</v>
      </c>
      <c r="E449" s="437">
        <v>1030202</v>
      </c>
      <c r="F449" s="437"/>
      <c r="G449" s="438" t="s">
        <v>488</v>
      </c>
      <c r="H449" s="438"/>
      <c r="I449" s="438"/>
      <c r="J449" s="439">
        <v>8000</v>
      </c>
      <c r="K449" s="438"/>
      <c r="L449" s="438"/>
      <c r="M449" s="437" t="s">
        <v>2491</v>
      </c>
      <c r="N449" s="438" t="s">
        <v>184</v>
      </c>
      <c r="O449" s="438" t="s">
        <v>2078</v>
      </c>
      <c r="P449" s="438" t="s">
        <v>1855</v>
      </c>
    </row>
    <row r="450" spans="1:17" ht="101.25" x14ac:dyDescent="0.25">
      <c r="A450" s="432">
        <v>10041</v>
      </c>
      <c r="B450" s="440" t="s">
        <v>280</v>
      </c>
      <c r="C450" s="440" t="s">
        <v>1741</v>
      </c>
      <c r="D450" s="440" t="s">
        <v>1741</v>
      </c>
      <c r="E450" s="432">
        <v>1030202</v>
      </c>
      <c r="F450" s="432"/>
      <c r="G450" s="440" t="s">
        <v>488</v>
      </c>
      <c r="H450" s="440" t="s">
        <v>2075</v>
      </c>
      <c r="I450" s="432" t="s">
        <v>2493</v>
      </c>
      <c r="J450" s="441">
        <v>8000</v>
      </c>
      <c r="K450" s="432" t="s">
        <v>2012</v>
      </c>
      <c r="L450" s="432" t="s">
        <v>1852</v>
      </c>
      <c r="M450" s="432" t="s">
        <v>2491</v>
      </c>
      <c r="N450" s="440" t="s">
        <v>184</v>
      </c>
      <c r="O450" s="440" t="s">
        <v>2078</v>
      </c>
      <c r="P450" s="440" t="s">
        <v>1855</v>
      </c>
    </row>
    <row r="451" spans="1:17" ht="60.75" x14ac:dyDescent="0.25">
      <c r="A451" s="437">
        <v>10042</v>
      </c>
      <c r="B451" s="438" t="s">
        <v>280</v>
      </c>
      <c r="C451" s="438" t="s">
        <v>1741</v>
      </c>
      <c r="D451" s="438" t="s">
        <v>1741</v>
      </c>
      <c r="E451" s="437">
        <v>1030202</v>
      </c>
      <c r="F451" s="437"/>
      <c r="G451" s="438" t="s">
        <v>2494</v>
      </c>
      <c r="H451" s="438"/>
      <c r="I451" s="438"/>
      <c r="J451" s="439">
        <v>2700</v>
      </c>
      <c r="K451" s="438"/>
      <c r="L451" s="438"/>
      <c r="M451" s="437" t="s">
        <v>2491</v>
      </c>
      <c r="N451" s="438" t="s">
        <v>184</v>
      </c>
      <c r="O451" s="438" t="s">
        <v>2078</v>
      </c>
      <c r="P451" s="438" t="s">
        <v>1855</v>
      </c>
    </row>
    <row r="452" spans="1:17" ht="162" x14ac:dyDescent="0.25">
      <c r="A452" s="432">
        <v>10042</v>
      </c>
      <c r="B452" s="440" t="s">
        <v>280</v>
      </c>
      <c r="C452" s="440" t="s">
        <v>1741</v>
      </c>
      <c r="D452" s="440" t="s">
        <v>1741</v>
      </c>
      <c r="E452" s="432">
        <v>1030202</v>
      </c>
      <c r="F452" s="432"/>
      <c r="G452" s="440" t="s">
        <v>2494</v>
      </c>
      <c r="H452" s="440" t="s">
        <v>2075</v>
      </c>
      <c r="I452" s="432" t="s">
        <v>2495</v>
      </c>
      <c r="J452" s="441">
        <v>1300</v>
      </c>
      <c r="K452" s="432" t="s">
        <v>2012</v>
      </c>
      <c r="L452" s="432" t="s">
        <v>1852</v>
      </c>
      <c r="M452" s="432" t="s">
        <v>2491</v>
      </c>
      <c r="N452" s="440" t="s">
        <v>184</v>
      </c>
      <c r="O452" s="440" t="s">
        <v>2078</v>
      </c>
      <c r="P452" s="440" t="s">
        <v>1855</v>
      </c>
    </row>
    <row r="453" spans="1:17" ht="81" x14ac:dyDescent="0.25">
      <c r="A453" s="432">
        <v>10042</v>
      </c>
      <c r="B453" s="440" t="s">
        <v>280</v>
      </c>
      <c r="C453" s="440" t="s">
        <v>1741</v>
      </c>
      <c r="D453" s="440" t="s">
        <v>1741</v>
      </c>
      <c r="E453" s="432">
        <v>1030202</v>
      </c>
      <c r="F453" s="432"/>
      <c r="G453" s="440" t="s">
        <v>2494</v>
      </c>
      <c r="H453" s="440" t="s">
        <v>2096</v>
      </c>
      <c r="I453" s="440" t="s">
        <v>2496</v>
      </c>
      <c r="J453" s="441">
        <v>1400</v>
      </c>
      <c r="K453" s="440" t="s">
        <v>2012</v>
      </c>
      <c r="L453" s="440" t="s">
        <v>1852</v>
      </c>
      <c r="M453" s="432" t="s">
        <v>2491</v>
      </c>
      <c r="N453" s="440" t="s">
        <v>184</v>
      </c>
      <c r="O453" s="440" t="s">
        <v>2078</v>
      </c>
      <c r="P453" s="440" t="s">
        <v>1855</v>
      </c>
    </row>
    <row r="454" spans="1:17" ht="222.75" x14ac:dyDescent="0.25">
      <c r="A454" s="437">
        <v>10045</v>
      </c>
      <c r="B454" s="438" t="s">
        <v>280</v>
      </c>
      <c r="C454" s="438" t="s">
        <v>1746</v>
      </c>
      <c r="D454" s="438" t="s">
        <v>1743</v>
      </c>
      <c r="E454" s="437">
        <v>1040102</v>
      </c>
      <c r="F454" s="437"/>
      <c r="G454" s="438" t="s">
        <v>2497</v>
      </c>
      <c r="H454" s="438"/>
      <c r="I454" s="437"/>
      <c r="J454" s="439">
        <v>75000</v>
      </c>
      <c r="K454" s="437"/>
      <c r="L454" s="437"/>
      <c r="M454" s="437" t="s">
        <v>2491</v>
      </c>
      <c r="N454" s="438" t="s">
        <v>1843</v>
      </c>
      <c r="O454" s="438" t="s">
        <v>2498</v>
      </c>
      <c r="P454" s="438" t="s">
        <v>2084</v>
      </c>
    </row>
    <row r="455" spans="1:17" ht="222.75" x14ac:dyDescent="0.25">
      <c r="A455" s="432">
        <v>10045</v>
      </c>
      <c r="B455" s="440" t="s">
        <v>280</v>
      </c>
      <c r="C455" s="440" t="s">
        <v>1746</v>
      </c>
      <c r="D455" s="440" t="s">
        <v>1743</v>
      </c>
      <c r="E455" s="432">
        <v>1040102</v>
      </c>
      <c r="F455" s="432"/>
      <c r="G455" s="440" t="s">
        <v>2497</v>
      </c>
      <c r="H455" s="440" t="s">
        <v>2075</v>
      </c>
      <c r="I455" s="440" t="s">
        <v>2499</v>
      </c>
      <c r="J455" s="441">
        <v>75000</v>
      </c>
      <c r="K455" s="440" t="s">
        <v>2014</v>
      </c>
      <c r="L455" s="440" t="s">
        <v>1943</v>
      </c>
      <c r="M455" s="432" t="s">
        <v>2491</v>
      </c>
      <c r="N455" s="440" t="s">
        <v>184</v>
      </c>
      <c r="O455" s="440" t="s">
        <v>2498</v>
      </c>
      <c r="P455" s="440" t="s">
        <v>2084</v>
      </c>
    </row>
    <row r="456" spans="1:17" ht="81" x14ac:dyDescent="0.25">
      <c r="A456" s="437">
        <v>10045</v>
      </c>
      <c r="B456" s="438" t="s">
        <v>277</v>
      </c>
      <c r="C456" s="438" t="s">
        <v>1746</v>
      </c>
      <c r="D456" s="438" t="s">
        <v>1743</v>
      </c>
      <c r="E456" s="437">
        <v>1040102</v>
      </c>
      <c r="F456" s="437"/>
      <c r="G456" s="438" t="s">
        <v>2497</v>
      </c>
      <c r="H456" s="438"/>
      <c r="I456" s="437"/>
      <c r="J456" s="439">
        <v>8580.7099999999991</v>
      </c>
      <c r="K456" s="437"/>
      <c r="L456" s="437"/>
      <c r="M456" s="437" t="s">
        <v>2491</v>
      </c>
      <c r="N456" s="438" t="s">
        <v>184</v>
      </c>
      <c r="O456" s="438" t="s">
        <v>2098</v>
      </c>
      <c r="P456" s="438" t="s">
        <v>1855</v>
      </c>
      <c r="Q456" s="423" t="s">
        <v>2099</v>
      </c>
    </row>
    <row r="457" spans="1:17" ht="81" x14ac:dyDescent="0.25">
      <c r="A457" s="432">
        <v>10045</v>
      </c>
      <c r="B457" s="440" t="s">
        <v>277</v>
      </c>
      <c r="C457" s="440" t="s">
        <v>1746</v>
      </c>
      <c r="D457" s="440" t="s">
        <v>1743</v>
      </c>
      <c r="E457" s="432">
        <v>1040102</v>
      </c>
      <c r="F457" s="432"/>
      <c r="G457" s="440" t="s">
        <v>2497</v>
      </c>
      <c r="H457" s="432">
        <v>1</v>
      </c>
      <c r="I457" s="440" t="s">
        <v>2100</v>
      </c>
      <c r="J457" s="441">
        <v>8580.7099999999991</v>
      </c>
      <c r="K457" s="440" t="s">
        <v>2014</v>
      </c>
      <c r="L457" s="442" t="s">
        <v>2101</v>
      </c>
      <c r="M457" s="432" t="s">
        <v>2491</v>
      </c>
      <c r="N457" s="440" t="s">
        <v>184</v>
      </c>
      <c r="O457" s="440" t="s">
        <v>2098</v>
      </c>
      <c r="P457" s="440" t="s">
        <v>1855</v>
      </c>
      <c r="Q457" s="423" t="s">
        <v>2099</v>
      </c>
    </row>
    <row r="458" spans="1:17" ht="222.75" x14ac:dyDescent="0.25">
      <c r="A458" s="437">
        <v>10046</v>
      </c>
      <c r="B458" s="438" t="s">
        <v>280</v>
      </c>
      <c r="C458" s="438" t="s">
        <v>1746</v>
      </c>
      <c r="D458" s="438" t="s">
        <v>1743</v>
      </c>
      <c r="E458" s="437">
        <v>1040401</v>
      </c>
      <c r="F458" s="437">
        <v>1040401001</v>
      </c>
      <c r="G458" s="438" t="s">
        <v>2500</v>
      </c>
      <c r="H458" s="438"/>
      <c r="I458" s="437"/>
      <c r="J458" s="439">
        <v>150000</v>
      </c>
      <c r="K458" s="437"/>
      <c r="L458" s="437"/>
      <c r="M458" s="437" t="s">
        <v>2491</v>
      </c>
      <c r="N458" s="438" t="s">
        <v>1843</v>
      </c>
      <c r="O458" s="438" t="s">
        <v>2498</v>
      </c>
      <c r="P458" s="438" t="s">
        <v>2084</v>
      </c>
    </row>
    <row r="459" spans="1:17" ht="222.75" x14ac:dyDescent="0.25">
      <c r="A459" s="432">
        <v>10046</v>
      </c>
      <c r="B459" s="440" t="s">
        <v>280</v>
      </c>
      <c r="C459" s="440" t="s">
        <v>1746</v>
      </c>
      <c r="D459" s="440" t="s">
        <v>1743</v>
      </c>
      <c r="E459" s="432">
        <v>1040401</v>
      </c>
      <c r="F459" s="432">
        <v>1040401001</v>
      </c>
      <c r="G459" s="440" t="s">
        <v>2500</v>
      </c>
      <c r="H459" s="440" t="s">
        <v>2075</v>
      </c>
      <c r="I459" s="440" t="s">
        <v>2501</v>
      </c>
      <c r="J459" s="441">
        <v>150000</v>
      </c>
      <c r="K459" s="440" t="s">
        <v>2014</v>
      </c>
      <c r="L459" s="440" t="s">
        <v>1943</v>
      </c>
      <c r="M459" s="432" t="s">
        <v>2491</v>
      </c>
      <c r="N459" s="440" t="s">
        <v>184</v>
      </c>
      <c r="O459" s="440" t="s">
        <v>2498</v>
      </c>
      <c r="P459" s="440" t="s">
        <v>2084</v>
      </c>
    </row>
    <row r="460" spans="1:17" ht="101.25" x14ac:dyDescent="0.25">
      <c r="A460" s="437">
        <v>10046</v>
      </c>
      <c r="B460" s="438" t="s">
        <v>277</v>
      </c>
      <c r="C460" s="438" t="s">
        <v>1746</v>
      </c>
      <c r="D460" s="438" t="s">
        <v>1743</v>
      </c>
      <c r="E460" s="437">
        <v>1040401</v>
      </c>
      <c r="F460" s="437">
        <v>1040401001</v>
      </c>
      <c r="G460" s="438" t="s">
        <v>2500</v>
      </c>
      <c r="H460" s="438"/>
      <c r="I460" s="437"/>
      <c r="J460" s="439">
        <v>6406.75</v>
      </c>
      <c r="K460" s="437"/>
      <c r="L460" s="437"/>
      <c r="M460" s="437" t="s">
        <v>2491</v>
      </c>
      <c r="N460" s="438" t="s">
        <v>184</v>
      </c>
      <c r="O460" s="438" t="s">
        <v>2098</v>
      </c>
      <c r="P460" s="438" t="s">
        <v>1855</v>
      </c>
      <c r="Q460" s="423" t="s">
        <v>2099</v>
      </c>
    </row>
    <row r="461" spans="1:17" ht="101.25" x14ac:dyDescent="0.25">
      <c r="A461" s="432">
        <v>10046</v>
      </c>
      <c r="B461" s="440" t="s">
        <v>277</v>
      </c>
      <c r="C461" s="440" t="s">
        <v>1746</v>
      </c>
      <c r="D461" s="440" t="s">
        <v>1743</v>
      </c>
      <c r="E461" s="432">
        <v>1040401</v>
      </c>
      <c r="F461" s="432">
        <v>1040401001</v>
      </c>
      <c r="G461" s="440" t="s">
        <v>2500</v>
      </c>
      <c r="H461" s="432">
        <v>1</v>
      </c>
      <c r="I461" s="440" t="s">
        <v>2100</v>
      </c>
      <c r="J461" s="441">
        <v>6406.75</v>
      </c>
      <c r="K461" s="440" t="s">
        <v>2014</v>
      </c>
      <c r="L461" s="442" t="s">
        <v>2101</v>
      </c>
      <c r="M461" s="432" t="s">
        <v>2491</v>
      </c>
      <c r="N461" s="440" t="s">
        <v>184</v>
      </c>
      <c r="O461" s="440" t="s">
        <v>2098</v>
      </c>
      <c r="P461" s="440" t="s">
        <v>1855</v>
      </c>
      <c r="Q461" s="423" t="s">
        <v>2099</v>
      </c>
    </row>
    <row r="462" spans="1:17" ht="121.5" x14ac:dyDescent="0.25">
      <c r="A462" s="437">
        <v>10051</v>
      </c>
      <c r="B462" s="438" t="s">
        <v>280</v>
      </c>
      <c r="C462" s="438" t="s">
        <v>1746</v>
      </c>
      <c r="D462" s="438" t="s">
        <v>1743</v>
      </c>
      <c r="E462" s="437">
        <v>1040101</v>
      </c>
      <c r="F462" s="437">
        <v>1040101002</v>
      </c>
      <c r="G462" s="438" t="s">
        <v>2502</v>
      </c>
      <c r="H462" s="438"/>
      <c r="I462" s="437"/>
      <c r="J462" s="439">
        <v>25000</v>
      </c>
      <c r="K462" s="437"/>
      <c r="L462" s="437"/>
      <c r="M462" s="437" t="s">
        <v>2491</v>
      </c>
      <c r="N462" s="438" t="s">
        <v>1843</v>
      </c>
      <c r="O462" s="438" t="s">
        <v>2503</v>
      </c>
      <c r="P462" s="438" t="s">
        <v>2084</v>
      </c>
    </row>
    <row r="463" spans="1:17" ht="121.5" x14ac:dyDescent="0.25">
      <c r="A463" s="432">
        <v>10051</v>
      </c>
      <c r="B463" s="440" t="s">
        <v>280</v>
      </c>
      <c r="C463" s="440" t="s">
        <v>1746</v>
      </c>
      <c r="D463" s="440" t="s">
        <v>1743</v>
      </c>
      <c r="E463" s="432">
        <v>1040101</v>
      </c>
      <c r="F463" s="432">
        <v>1040101002</v>
      </c>
      <c r="G463" s="440" t="s">
        <v>2502</v>
      </c>
      <c r="H463" s="440" t="s">
        <v>2075</v>
      </c>
      <c r="I463" s="440" t="s">
        <v>2504</v>
      </c>
      <c r="J463" s="441">
        <v>25000</v>
      </c>
      <c r="K463" s="440" t="s">
        <v>2014</v>
      </c>
      <c r="L463" s="440" t="s">
        <v>1943</v>
      </c>
      <c r="M463" s="432" t="s">
        <v>2491</v>
      </c>
      <c r="N463" s="440" t="s">
        <v>184</v>
      </c>
      <c r="O463" s="440" t="s">
        <v>2503</v>
      </c>
      <c r="P463" s="440" t="s">
        <v>2084</v>
      </c>
    </row>
    <row r="464" spans="1:17" ht="162" x14ac:dyDescent="0.25">
      <c r="A464" s="437">
        <v>10062</v>
      </c>
      <c r="B464" s="438" t="s">
        <v>280</v>
      </c>
      <c r="C464" s="438" t="s">
        <v>1741</v>
      </c>
      <c r="D464" s="438" t="s">
        <v>1741</v>
      </c>
      <c r="E464" s="437">
        <v>1030299</v>
      </c>
      <c r="F464" s="437">
        <v>1030299003</v>
      </c>
      <c r="G464" s="438" t="s">
        <v>2505</v>
      </c>
      <c r="H464" s="438"/>
      <c r="I464" s="438"/>
      <c r="J464" s="439">
        <v>46500</v>
      </c>
      <c r="K464" s="438"/>
      <c r="L464" s="438"/>
      <c r="M464" s="437" t="s">
        <v>2491</v>
      </c>
      <c r="N464" s="438" t="s">
        <v>1843</v>
      </c>
      <c r="O464" s="438" t="s">
        <v>1844</v>
      </c>
      <c r="P464" s="438" t="s">
        <v>1845</v>
      </c>
    </row>
    <row r="465" spans="1:16" ht="162" x14ac:dyDescent="0.25">
      <c r="A465" s="432">
        <v>10062</v>
      </c>
      <c r="B465" s="440" t="s">
        <v>280</v>
      </c>
      <c r="C465" s="440" t="s">
        <v>1741</v>
      </c>
      <c r="D465" s="440" t="s">
        <v>1741</v>
      </c>
      <c r="E465" s="432">
        <v>1030299</v>
      </c>
      <c r="F465" s="432">
        <v>1030299003</v>
      </c>
      <c r="G465" s="440" t="s">
        <v>2505</v>
      </c>
      <c r="H465" s="440" t="s">
        <v>2075</v>
      </c>
      <c r="I465" s="432" t="s">
        <v>2506</v>
      </c>
      <c r="J465" s="441">
        <v>46500</v>
      </c>
      <c r="K465" s="432" t="s">
        <v>2014</v>
      </c>
      <c r="L465" s="432" t="s">
        <v>1943</v>
      </c>
      <c r="M465" s="432" t="s">
        <v>2491</v>
      </c>
      <c r="N465" s="440" t="s">
        <v>184</v>
      </c>
      <c r="O465" s="440" t="s">
        <v>1925</v>
      </c>
      <c r="P465" s="440" t="s">
        <v>1845</v>
      </c>
    </row>
    <row r="466" spans="1:16" ht="60.75" x14ac:dyDescent="0.25">
      <c r="A466" s="437">
        <v>10098</v>
      </c>
      <c r="B466" s="438" t="s">
        <v>280</v>
      </c>
      <c r="C466" s="438" t="s">
        <v>1741</v>
      </c>
      <c r="D466" s="438" t="s">
        <v>1741</v>
      </c>
      <c r="E466" s="437">
        <v>1030102</v>
      </c>
      <c r="F466" s="437">
        <v>1030102009</v>
      </c>
      <c r="G466" s="438" t="s">
        <v>2507</v>
      </c>
      <c r="H466" s="438"/>
      <c r="I466" s="438"/>
      <c r="J466" s="439">
        <v>15000</v>
      </c>
      <c r="K466" s="438"/>
      <c r="L466" s="438"/>
      <c r="M466" s="437" t="s">
        <v>2491</v>
      </c>
      <c r="N466" s="438" t="s">
        <v>184</v>
      </c>
      <c r="O466" s="438" t="s">
        <v>2078</v>
      </c>
      <c r="P466" s="438" t="s">
        <v>1855</v>
      </c>
    </row>
    <row r="467" spans="1:16" ht="101.25" x14ac:dyDescent="0.25">
      <c r="A467" s="432">
        <v>10098</v>
      </c>
      <c r="B467" s="440" t="s">
        <v>280</v>
      </c>
      <c r="C467" s="440" t="s">
        <v>1741</v>
      </c>
      <c r="D467" s="440" t="s">
        <v>1741</v>
      </c>
      <c r="E467" s="432">
        <v>1030102</v>
      </c>
      <c r="F467" s="432">
        <v>1030102009</v>
      </c>
      <c r="G467" s="440" t="s">
        <v>2507</v>
      </c>
      <c r="H467" s="440" t="s">
        <v>2075</v>
      </c>
      <c r="I467" s="432" t="s">
        <v>2508</v>
      </c>
      <c r="J467" s="441">
        <v>15000</v>
      </c>
      <c r="K467" s="432" t="s">
        <v>2012</v>
      </c>
      <c r="L467" s="432" t="s">
        <v>1852</v>
      </c>
      <c r="M467" s="432" t="s">
        <v>2491</v>
      </c>
      <c r="N467" s="440" t="s">
        <v>184</v>
      </c>
      <c r="O467" s="440" t="s">
        <v>2078</v>
      </c>
      <c r="P467" s="440" t="s">
        <v>1855</v>
      </c>
    </row>
    <row r="468" spans="1:16" ht="60.75" x14ac:dyDescent="0.25">
      <c r="A468" s="437">
        <v>10212</v>
      </c>
      <c r="B468" s="438" t="s">
        <v>280</v>
      </c>
      <c r="C468" s="438" t="s">
        <v>1741</v>
      </c>
      <c r="D468" s="438" t="s">
        <v>1744</v>
      </c>
      <c r="E468" s="437">
        <v>1030207</v>
      </c>
      <c r="F468" s="437">
        <v>1030207008</v>
      </c>
      <c r="G468" s="438" t="s">
        <v>2509</v>
      </c>
      <c r="H468" s="438"/>
      <c r="I468" s="438"/>
      <c r="J468" s="439">
        <v>2400</v>
      </c>
      <c r="K468" s="438"/>
      <c r="L468" s="438"/>
      <c r="M468" s="437" t="s">
        <v>2491</v>
      </c>
      <c r="N468" s="438" t="s">
        <v>1843</v>
      </c>
      <c r="O468" s="438" t="s">
        <v>1844</v>
      </c>
      <c r="P468" s="438" t="s">
        <v>1845</v>
      </c>
    </row>
    <row r="469" spans="1:16" ht="101.25" x14ac:dyDescent="0.25">
      <c r="A469" s="432">
        <v>10212</v>
      </c>
      <c r="B469" s="440" t="s">
        <v>280</v>
      </c>
      <c r="C469" s="440" t="s">
        <v>1741</v>
      </c>
      <c r="D469" s="440" t="s">
        <v>1744</v>
      </c>
      <c r="E469" s="432">
        <v>1030207</v>
      </c>
      <c r="F469" s="432">
        <v>1030207008</v>
      </c>
      <c r="G469" s="440" t="s">
        <v>2509</v>
      </c>
      <c r="H469" s="440" t="s">
        <v>2075</v>
      </c>
      <c r="I469" s="440" t="s">
        <v>2510</v>
      </c>
      <c r="J469" s="441">
        <v>2400</v>
      </c>
      <c r="K469" s="440" t="s">
        <v>2017</v>
      </c>
      <c r="L469" s="440" t="s">
        <v>1852</v>
      </c>
      <c r="M469" s="432" t="s">
        <v>2491</v>
      </c>
      <c r="N469" s="440" t="s">
        <v>184</v>
      </c>
      <c r="O469" s="440" t="s">
        <v>1925</v>
      </c>
      <c r="P469" s="440" t="s">
        <v>1845</v>
      </c>
    </row>
    <row r="470" spans="1:16" ht="81" x14ac:dyDescent="0.25">
      <c r="A470" s="437">
        <v>10213</v>
      </c>
      <c r="B470" s="438" t="s">
        <v>280</v>
      </c>
      <c r="C470" s="438" t="s">
        <v>1741</v>
      </c>
      <c r="D470" s="438" t="s">
        <v>1744</v>
      </c>
      <c r="E470" s="437">
        <v>1030216</v>
      </c>
      <c r="F470" s="437">
        <v>1030216002</v>
      </c>
      <c r="G470" s="438" t="s">
        <v>536</v>
      </c>
      <c r="H470" s="438"/>
      <c r="I470" s="438"/>
      <c r="J470" s="439">
        <v>8500</v>
      </c>
      <c r="K470" s="438"/>
      <c r="L470" s="437"/>
      <c r="M470" s="437" t="s">
        <v>2491</v>
      </c>
      <c r="N470" s="438" t="s">
        <v>184</v>
      </c>
      <c r="O470" s="438" t="s">
        <v>2511</v>
      </c>
      <c r="P470" s="438" t="s">
        <v>1855</v>
      </c>
    </row>
    <row r="471" spans="1:16" ht="81" x14ac:dyDescent="0.25">
      <c r="A471" s="432">
        <v>10213</v>
      </c>
      <c r="B471" s="440" t="s">
        <v>280</v>
      </c>
      <c r="C471" s="440" t="s">
        <v>1741</v>
      </c>
      <c r="D471" s="440" t="s">
        <v>1744</v>
      </c>
      <c r="E471" s="432">
        <v>1030216</v>
      </c>
      <c r="F471" s="432">
        <v>1030216002</v>
      </c>
      <c r="G471" s="440" t="s">
        <v>536</v>
      </c>
      <c r="H471" s="440" t="s">
        <v>2075</v>
      </c>
      <c r="I471" s="440" t="s">
        <v>2512</v>
      </c>
      <c r="J471" s="441">
        <v>8500</v>
      </c>
      <c r="K471" s="440" t="s">
        <v>2017</v>
      </c>
      <c r="L471" s="440" t="s">
        <v>1852</v>
      </c>
      <c r="M471" s="432" t="s">
        <v>2491</v>
      </c>
      <c r="N471" s="440" t="s">
        <v>184</v>
      </c>
      <c r="O471" s="440" t="s">
        <v>2511</v>
      </c>
      <c r="P471" s="440" t="s">
        <v>1855</v>
      </c>
    </row>
    <row r="472" spans="1:16" ht="60.75" x14ac:dyDescent="0.25">
      <c r="A472" s="437">
        <v>10233</v>
      </c>
      <c r="B472" s="438" t="s">
        <v>280</v>
      </c>
      <c r="C472" s="438" t="s">
        <v>1741</v>
      </c>
      <c r="D472" s="438" t="s">
        <v>1746</v>
      </c>
      <c r="E472" s="437">
        <v>1100401</v>
      </c>
      <c r="F472" s="437"/>
      <c r="G472" s="438" t="s">
        <v>2513</v>
      </c>
      <c r="H472" s="438"/>
      <c r="I472" s="437"/>
      <c r="J472" s="439">
        <v>6000</v>
      </c>
      <c r="K472" s="437"/>
      <c r="L472" s="437"/>
      <c r="M472" s="437" t="s">
        <v>2491</v>
      </c>
      <c r="N472" s="438" t="s">
        <v>184</v>
      </c>
      <c r="O472" s="438" t="s">
        <v>2078</v>
      </c>
      <c r="P472" s="438" t="s">
        <v>1855</v>
      </c>
    </row>
    <row r="473" spans="1:16" ht="60.75" x14ac:dyDescent="0.25">
      <c r="A473" s="432">
        <v>10233</v>
      </c>
      <c r="B473" s="440" t="s">
        <v>280</v>
      </c>
      <c r="C473" s="440" t="s">
        <v>1741</v>
      </c>
      <c r="D473" s="440" t="s">
        <v>1746</v>
      </c>
      <c r="E473" s="432">
        <v>1100401</v>
      </c>
      <c r="F473" s="432"/>
      <c r="G473" s="440" t="s">
        <v>2513</v>
      </c>
      <c r="H473" s="440" t="s">
        <v>2075</v>
      </c>
      <c r="I473" s="440" t="s">
        <v>2514</v>
      </c>
      <c r="J473" s="441">
        <v>6000</v>
      </c>
      <c r="K473" s="440" t="s">
        <v>2017</v>
      </c>
      <c r="L473" s="440" t="s">
        <v>1852</v>
      </c>
      <c r="M473" s="432" t="s">
        <v>2491</v>
      </c>
      <c r="N473" s="440" t="s">
        <v>184</v>
      </c>
      <c r="O473" s="440" t="s">
        <v>2078</v>
      </c>
      <c r="P473" s="440" t="s">
        <v>1855</v>
      </c>
    </row>
    <row r="474" spans="1:16" ht="60.75" x14ac:dyDescent="0.25">
      <c r="A474" s="437">
        <v>10235</v>
      </c>
      <c r="B474" s="438" t="s">
        <v>280</v>
      </c>
      <c r="C474" s="438" t="s">
        <v>1741</v>
      </c>
      <c r="D474" s="438" t="s">
        <v>1746</v>
      </c>
      <c r="E474" s="437">
        <v>1030216</v>
      </c>
      <c r="F474" s="437">
        <v>1030216004</v>
      </c>
      <c r="G474" s="438" t="s">
        <v>2515</v>
      </c>
      <c r="H474" s="438"/>
      <c r="I474" s="437"/>
      <c r="J474" s="439">
        <v>500</v>
      </c>
      <c r="K474" s="437"/>
      <c r="L474" s="437"/>
      <c r="M474" s="437" t="s">
        <v>2491</v>
      </c>
      <c r="N474" s="438" t="s">
        <v>184</v>
      </c>
      <c r="O474" s="438" t="s">
        <v>2078</v>
      </c>
      <c r="P474" s="438" t="s">
        <v>1855</v>
      </c>
    </row>
    <row r="475" spans="1:16" ht="60.75" x14ac:dyDescent="0.25">
      <c r="A475" s="432">
        <v>10235</v>
      </c>
      <c r="B475" s="440" t="s">
        <v>280</v>
      </c>
      <c r="C475" s="440" t="s">
        <v>1741</v>
      </c>
      <c r="D475" s="440" t="s">
        <v>1746</v>
      </c>
      <c r="E475" s="432">
        <v>1030216</v>
      </c>
      <c r="F475" s="432">
        <v>1030216004</v>
      </c>
      <c r="G475" s="440" t="s">
        <v>2515</v>
      </c>
      <c r="H475" s="440" t="s">
        <v>2075</v>
      </c>
      <c r="I475" s="440" t="s">
        <v>2516</v>
      </c>
      <c r="J475" s="441">
        <v>500</v>
      </c>
      <c r="K475" s="440" t="s">
        <v>2017</v>
      </c>
      <c r="L475" s="440" t="s">
        <v>1852</v>
      </c>
      <c r="M475" s="432" t="s">
        <v>2491</v>
      </c>
      <c r="N475" s="440" t="s">
        <v>184</v>
      </c>
      <c r="O475" s="440" t="s">
        <v>2078</v>
      </c>
      <c r="P475" s="440" t="s">
        <v>1855</v>
      </c>
    </row>
    <row r="476" spans="1:16" ht="60.75" x14ac:dyDescent="0.25">
      <c r="A476" s="437">
        <v>10239</v>
      </c>
      <c r="B476" s="438" t="s">
        <v>280</v>
      </c>
      <c r="C476" s="438" t="s">
        <v>1741</v>
      </c>
      <c r="D476" s="438" t="s">
        <v>1748</v>
      </c>
      <c r="E476" s="437">
        <v>1030207</v>
      </c>
      <c r="F476" s="437">
        <v>1030207004</v>
      </c>
      <c r="G476" s="438" t="s">
        <v>117</v>
      </c>
      <c r="H476" s="438"/>
      <c r="I476" s="438"/>
      <c r="J476" s="439">
        <v>246727.28</v>
      </c>
      <c r="K476" s="438"/>
      <c r="L476" s="438"/>
      <c r="M476" s="437" t="s">
        <v>2491</v>
      </c>
      <c r="N476" s="438" t="s">
        <v>1843</v>
      </c>
      <c r="O476" s="438" t="s">
        <v>1844</v>
      </c>
      <c r="P476" s="438" t="s">
        <v>1845</v>
      </c>
    </row>
    <row r="477" spans="1:16" ht="60.75" x14ac:dyDescent="0.25">
      <c r="A477" s="432">
        <v>10239</v>
      </c>
      <c r="B477" s="440" t="s">
        <v>280</v>
      </c>
      <c r="C477" s="440" t="s">
        <v>1741</v>
      </c>
      <c r="D477" s="440" t="s">
        <v>1748</v>
      </c>
      <c r="E477" s="432">
        <v>1030207</v>
      </c>
      <c r="F477" s="432">
        <v>1030207004</v>
      </c>
      <c r="G477" s="440" t="s">
        <v>117</v>
      </c>
      <c r="H477" s="440" t="s">
        <v>2075</v>
      </c>
      <c r="I477" s="432" t="s">
        <v>2517</v>
      </c>
      <c r="J477" s="441">
        <v>1700</v>
      </c>
      <c r="K477" s="432" t="s">
        <v>2017</v>
      </c>
      <c r="L477" s="432" t="s">
        <v>2107</v>
      </c>
      <c r="M477" s="432" t="s">
        <v>2491</v>
      </c>
      <c r="N477" s="440" t="s">
        <v>184</v>
      </c>
      <c r="O477" s="440" t="s">
        <v>1925</v>
      </c>
      <c r="P477" s="440" t="s">
        <v>1845</v>
      </c>
    </row>
    <row r="478" spans="1:16" ht="101.25" x14ac:dyDescent="0.25">
      <c r="A478" s="432">
        <v>10239</v>
      </c>
      <c r="B478" s="440" t="s">
        <v>280</v>
      </c>
      <c r="C478" s="440" t="s">
        <v>1741</v>
      </c>
      <c r="D478" s="440" t="s">
        <v>1748</v>
      </c>
      <c r="E478" s="432">
        <v>1030207</v>
      </c>
      <c r="F478" s="432">
        <v>1030207004</v>
      </c>
      <c r="G478" s="440" t="s">
        <v>117</v>
      </c>
      <c r="H478" s="440" t="s">
        <v>2096</v>
      </c>
      <c r="I478" s="440" t="s">
        <v>2518</v>
      </c>
      <c r="J478" s="441">
        <v>245027.28</v>
      </c>
      <c r="K478" s="440" t="s">
        <v>2017</v>
      </c>
      <c r="L478" s="440" t="s">
        <v>2107</v>
      </c>
      <c r="M478" s="432" t="s">
        <v>2491</v>
      </c>
      <c r="N478" s="440" t="s">
        <v>184</v>
      </c>
      <c r="O478" s="440" t="s">
        <v>1925</v>
      </c>
      <c r="P478" s="440" t="s">
        <v>1845</v>
      </c>
    </row>
    <row r="479" spans="1:16" ht="60.75" x14ac:dyDescent="0.25">
      <c r="A479" s="437">
        <v>10240</v>
      </c>
      <c r="B479" s="438" t="s">
        <v>280</v>
      </c>
      <c r="C479" s="438" t="s">
        <v>1741</v>
      </c>
      <c r="D479" s="438" t="s">
        <v>1748</v>
      </c>
      <c r="E479" s="437">
        <v>1030209</v>
      </c>
      <c r="F479" s="437">
        <v>1030209004</v>
      </c>
      <c r="G479" s="438" t="s">
        <v>2519</v>
      </c>
      <c r="H479" s="438"/>
      <c r="I479" s="437"/>
      <c r="J479" s="439">
        <v>8000</v>
      </c>
      <c r="K479" s="437"/>
      <c r="L479" s="437"/>
      <c r="M479" s="437" t="s">
        <v>2491</v>
      </c>
      <c r="N479" s="438" t="s">
        <v>1843</v>
      </c>
      <c r="O479" s="438" t="s">
        <v>1844</v>
      </c>
      <c r="P479" s="438" t="s">
        <v>1845</v>
      </c>
    </row>
    <row r="480" spans="1:16" ht="60.75" x14ac:dyDescent="0.25">
      <c r="A480" s="432">
        <v>10240</v>
      </c>
      <c r="B480" s="440" t="s">
        <v>280</v>
      </c>
      <c r="C480" s="440" t="s">
        <v>1741</v>
      </c>
      <c r="D480" s="440" t="s">
        <v>1748</v>
      </c>
      <c r="E480" s="432">
        <v>1030209</v>
      </c>
      <c r="F480" s="432">
        <v>1030209004</v>
      </c>
      <c r="G480" s="440" t="s">
        <v>2519</v>
      </c>
      <c r="H480" s="440" t="s">
        <v>2075</v>
      </c>
      <c r="I480" s="440" t="s">
        <v>2520</v>
      </c>
      <c r="J480" s="441">
        <v>8000</v>
      </c>
      <c r="K480" s="440" t="s">
        <v>2017</v>
      </c>
      <c r="L480" s="440" t="s">
        <v>1852</v>
      </c>
      <c r="M480" s="432" t="s">
        <v>2491</v>
      </c>
      <c r="N480" s="440" t="s">
        <v>184</v>
      </c>
      <c r="O480" s="440" t="s">
        <v>1925</v>
      </c>
      <c r="P480" s="440" t="s">
        <v>1845</v>
      </c>
    </row>
    <row r="481" spans="1:17" ht="60.75" x14ac:dyDescent="0.25">
      <c r="A481" s="437">
        <v>10241</v>
      </c>
      <c r="B481" s="438" t="s">
        <v>280</v>
      </c>
      <c r="C481" s="438" t="s">
        <v>1741</v>
      </c>
      <c r="D481" s="438" t="s">
        <v>1744</v>
      </c>
      <c r="E481" s="437">
        <v>1030102</v>
      </c>
      <c r="F481" s="437">
        <v>1030102001</v>
      </c>
      <c r="G481" s="438" t="s">
        <v>119</v>
      </c>
      <c r="H481" s="438"/>
      <c r="I481" s="437"/>
      <c r="J481" s="439">
        <v>65000</v>
      </c>
      <c r="K481" s="437"/>
      <c r="L481" s="437"/>
      <c r="M481" s="437" t="s">
        <v>2491</v>
      </c>
      <c r="N481" s="438" t="s">
        <v>1843</v>
      </c>
      <c r="O481" s="438" t="s">
        <v>1844</v>
      </c>
      <c r="P481" s="438" t="s">
        <v>1845</v>
      </c>
    </row>
    <row r="482" spans="1:17" ht="60.75" x14ac:dyDescent="0.25">
      <c r="A482" s="432">
        <v>10241</v>
      </c>
      <c r="B482" s="440" t="s">
        <v>280</v>
      </c>
      <c r="C482" s="440" t="s">
        <v>1741</v>
      </c>
      <c r="D482" s="440" t="s">
        <v>1744</v>
      </c>
      <c r="E482" s="432">
        <v>1030102</v>
      </c>
      <c r="F482" s="432">
        <v>1030102001</v>
      </c>
      <c r="G482" s="440" t="s">
        <v>119</v>
      </c>
      <c r="H482" s="440" t="s">
        <v>2075</v>
      </c>
      <c r="I482" s="440" t="s">
        <v>2521</v>
      </c>
      <c r="J482" s="441">
        <v>65000</v>
      </c>
      <c r="K482" s="440" t="s">
        <v>2017</v>
      </c>
      <c r="L482" s="440" t="s">
        <v>1852</v>
      </c>
      <c r="M482" s="432" t="s">
        <v>2491</v>
      </c>
      <c r="N482" s="440" t="s">
        <v>184</v>
      </c>
      <c r="O482" s="440" t="s">
        <v>1925</v>
      </c>
      <c r="P482" s="440" t="s">
        <v>1845</v>
      </c>
    </row>
    <row r="483" spans="1:17" ht="101.25" x14ac:dyDescent="0.25">
      <c r="A483" s="437">
        <v>10338</v>
      </c>
      <c r="B483" s="438" t="s">
        <v>280</v>
      </c>
      <c r="C483" s="438" t="s">
        <v>1776</v>
      </c>
      <c r="D483" s="438" t="s">
        <v>1749</v>
      </c>
      <c r="E483" s="437">
        <v>1040401</v>
      </c>
      <c r="F483" s="437"/>
      <c r="G483" s="438" t="s">
        <v>2522</v>
      </c>
      <c r="H483" s="438"/>
      <c r="I483" s="437"/>
      <c r="J483" s="439">
        <v>12200</v>
      </c>
      <c r="K483" s="437"/>
      <c r="L483" s="437"/>
      <c r="M483" s="437" t="s">
        <v>2491</v>
      </c>
      <c r="N483" s="438" t="s">
        <v>184</v>
      </c>
      <c r="O483" s="438" t="s">
        <v>2345</v>
      </c>
      <c r="P483" s="438" t="s">
        <v>1855</v>
      </c>
    </row>
    <row r="484" spans="1:17" ht="101.25" x14ac:dyDescent="0.25">
      <c r="A484" s="432">
        <v>10338</v>
      </c>
      <c r="B484" s="440" t="s">
        <v>280</v>
      </c>
      <c r="C484" s="440" t="s">
        <v>1776</v>
      </c>
      <c r="D484" s="440" t="s">
        <v>1749</v>
      </c>
      <c r="E484" s="432">
        <v>1040401</v>
      </c>
      <c r="F484" s="432"/>
      <c r="G484" s="440" t="s">
        <v>2522</v>
      </c>
      <c r="H484" s="440" t="s">
        <v>2075</v>
      </c>
      <c r="I484" s="440" t="s">
        <v>2523</v>
      </c>
      <c r="J484" s="441">
        <v>12200</v>
      </c>
      <c r="K484" s="440" t="s">
        <v>2017</v>
      </c>
      <c r="L484" s="440" t="s">
        <v>2109</v>
      </c>
      <c r="M484" s="432" t="s">
        <v>2491</v>
      </c>
      <c r="N484" s="440" t="s">
        <v>184</v>
      </c>
      <c r="O484" s="440" t="s">
        <v>2345</v>
      </c>
      <c r="P484" s="440" t="s">
        <v>1855</v>
      </c>
    </row>
    <row r="485" spans="1:17" ht="121.5" x14ac:dyDescent="0.25">
      <c r="A485" s="437">
        <v>10350</v>
      </c>
      <c r="B485" s="438" t="s">
        <v>280</v>
      </c>
      <c r="C485" s="438" t="s">
        <v>1746</v>
      </c>
      <c r="D485" s="438" t="s">
        <v>1743</v>
      </c>
      <c r="E485" s="437">
        <v>1040102</v>
      </c>
      <c r="F485" s="437">
        <v>1040102003</v>
      </c>
      <c r="G485" s="438" t="s">
        <v>2524</v>
      </c>
      <c r="H485" s="438"/>
      <c r="I485" s="437"/>
      <c r="J485" s="439">
        <v>8500</v>
      </c>
      <c r="K485" s="437"/>
      <c r="L485" s="437"/>
      <c r="M485" s="437" t="s">
        <v>2491</v>
      </c>
      <c r="N485" s="438" t="s">
        <v>1843</v>
      </c>
      <c r="O485" s="438" t="s">
        <v>2525</v>
      </c>
      <c r="P485" s="438" t="s">
        <v>2084</v>
      </c>
    </row>
    <row r="486" spans="1:17" ht="121.5" x14ac:dyDescent="0.25">
      <c r="A486" s="432">
        <v>10350</v>
      </c>
      <c r="B486" s="440" t="s">
        <v>280</v>
      </c>
      <c r="C486" s="440" t="s">
        <v>1746</v>
      </c>
      <c r="D486" s="440" t="s">
        <v>1743</v>
      </c>
      <c r="E486" s="432">
        <v>1040102</v>
      </c>
      <c r="F486" s="432">
        <v>1040102003</v>
      </c>
      <c r="G486" s="440" t="s">
        <v>2524</v>
      </c>
      <c r="H486" s="440" t="s">
        <v>2075</v>
      </c>
      <c r="I486" s="440" t="s">
        <v>2526</v>
      </c>
      <c r="J486" s="441">
        <v>8500</v>
      </c>
      <c r="K486" s="440" t="s">
        <v>2017</v>
      </c>
      <c r="L486" s="440" t="s">
        <v>1852</v>
      </c>
      <c r="M486" s="432" t="s">
        <v>2491</v>
      </c>
      <c r="N486" s="440" t="s">
        <v>184</v>
      </c>
      <c r="O486" s="440" t="s">
        <v>2525</v>
      </c>
      <c r="P486" s="440" t="s">
        <v>2084</v>
      </c>
    </row>
    <row r="487" spans="1:17" ht="60.75" x14ac:dyDescent="0.25">
      <c r="A487" s="437">
        <v>10359</v>
      </c>
      <c r="B487" s="438" t="s">
        <v>280</v>
      </c>
      <c r="C487" s="438" t="s">
        <v>1746</v>
      </c>
      <c r="D487" s="438" t="s">
        <v>1743</v>
      </c>
      <c r="E487" s="437">
        <v>1030202</v>
      </c>
      <c r="F487" s="437"/>
      <c r="G487" s="438" t="s">
        <v>2527</v>
      </c>
      <c r="H487" s="438"/>
      <c r="I487" s="437"/>
      <c r="J487" s="439">
        <v>15000</v>
      </c>
      <c r="K487" s="437"/>
      <c r="L487" s="437"/>
      <c r="M487" s="437" t="s">
        <v>2491</v>
      </c>
      <c r="N487" s="438" t="s">
        <v>1843</v>
      </c>
      <c r="O487" s="438" t="s">
        <v>2528</v>
      </c>
      <c r="P487" s="438" t="s">
        <v>2084</v>
      </c>
    </row>
    <row r="488" spans="1:17" ht="101.25" x14ac:dyDescent="0.25">
      <c r="A488" s="432">
        <v>10359</v>
      </c>
      <c r="B488" s="440" t="s">
        <v>280</v>
      </c>
      <c r="C488" s="440" t="s">
        <v>1746</v>
      </c>
      <c r="D488" s="440" t="s">
        <v>1743</v>
      </c>
      <c r="E488" s="432">
        <v>1030202</v>
      </c>
      <c r="F488" s="432"/>
      <c r="G488" s="440" t="s">
        <v>2527</v>
      </c>
      <c r="H488" s="440" t="s">
        <v>2075</v>
      </c>
      <c r="I488" s="440" t="s">
        <v>2529</v>
      </c>
      <c r="J488" s="441">
        <v>15000</v>
      </c>
      <c r="K488" s="440" t="s">
        <v>2014</v>
      </c>
      <c r="L488" s="440" t="s">
        <v>2530</v>
      </c>
      <c r="M488" s="432" t="s">
        <v>2491</v>
      </c>
      <c r="N488" s="440" t="s">
        <v>184</v>
      </c>
      <c r="O488" s="440" t="s">
        <v>2528</v>
      </c>
      <c r="P488" s="440" t="s">
        <v>2084</v>
      </c>
    </row>
    <row r="489" spans="1:17" ht="81" x14ac:dyDescent="0.25">
      <c r="A489" s="437">
        <v>10365</v>
      </c>
      <c r="B489" s="438" t="s">
        <v>280</v>
      </c>
      <c r="C489" s="438" t="s">
        <v>1741</v>
      </c>
      <c r="D489" s="438" t="s">
        <v>1741</v>
      </c>
      <c r="E489" s="437">
        <v>1040102</v>
      </c>
      <c r="F489" s="437">
        <v>1040102003</v>
      </c>
      <c r="G489" s="438" t="s">
        <v>381</v>
      </c>
      <c r="H489" s="438"/>
      <c r="I489" s="437"/>
      <c r="J489" s="439">
        <v>20000</v>
      </c>
      <c r="K489" s="437"/>
      <c r="L489" s="437"/>
      <c r="M489" s="437" t="s">
        <v>2491</v>
      </c>
      <c r="N489" s="438" t="s">
        <v>184</v>
      </c>
      <c r="O489" s="438" t="s">
        <v>2345</v>
      </c>
      <c r="P489" s="438" t="s">
        <v>1855</v>
      </c>
    </row>
    <row r="490" spans="1:17" ht="81" x14ac:dyDescent="0.25">
      <c r="A490" s="432">
        <v>10365</v>
      </c>
      <c r="B490" s="440" t="s">
        <v>280</v>
      </c>
      <c r="C490" s="440" t="s">
        <v>1741</v>
      </c>
      <c r="D490" s="440" t="s">
        <v>1741</v>
      </c>
      <c r="E490" s="432">
        <v>1040102</v>
      </c>
      <c r="F490" s="432">
        <v>1040102003</v>
      </c>
      <c r="G490" s="440" t="s">
        <v>381</v>
      </c>
      <c r="H490" s="440" t="s">
        <v>2075</v>
      </c>
      <c r="I490" s="440" t="s">
        <v>2531</v>
      </c>
      <c r="J490" s="441">
        <v>20000</v>
      </c>
      <c r="K490" s="440" t="s">
        <v>2017</v>
      </c>
      <c r="L490" s="440" t="s">
        <v>1852</v>
      </c>
      <c r="M490" s="432" t="s">
        <v>2491</v>
      </c>
      <c r="N490" s="440" t="s">
        <v>184</v>
      </c>
      <c r="O490" s="440" t="s">
        <v>2345</v>
      </c>
      <c r="P490" s="440" t="s">
        <v>1855</v>
      </c>
    </row>
    <row r="491" spans="1:17" ht="81" x14ac:dyDescent="0.25">
      <c r="A491" s="437">
        <v>10365</v>
      </c>
      <c r="B491" s="438" t="s">
        <v>277</v>
      </c>
      <c r="C491" s="438" t="s">
        <v>1741</v>
      </c>
      <c r="D491" s="438" t="s">
        <v>1741</v>
      </c>
      <c r="E491" s="437">
        <v>1040102</v>
      </c>
      <c r="F491" s="437">
        <v>1040102003</v>
      </c>
      <c r="G491" s="438" t="s">
        <v>381</v>
      </c>
      <c r="H491" s="438"/>
      <c r="I491" s="437"/>
      <c r="J491" s="439">
        <v>15000</v>
      </c>
      <c r="K491" s="437"/>
      <c r="L491" s="437"/>
      <c r="M491" s="437" t="s">
        <v>2491</v>
      </c>
      <c r="N491" s="438" t="s">
        <v>184</v>
      </c>
      <c r="O491" s="438" t="s">
        <v>2098</v>
      </c>
      <c r="P491" s="438" t="s">
        <v>1855</v>
      </c>
      <c r="Q491" s="423" t="s">
        <v>2099</v>
      </c>
    </row>
    <row r="492" spans="1:17" ht="81" x14ac:dyDescent="0.25">
      <c r="A492" s="432">
        <v>10365</v>
      </c>
      <c r="B492" s="440" t="s">
        <v>277</v>
      </c>
      <c r="C492" s="440" t="s">
        <v>1741</v>
      </c>
      <c r="D492" s="440" t="s">
        <v>1741</v>
      </c>
      <c r="E492" s="432">
        <v>1040102</v>
      </c>
      <c r="F492" s="432">
        <v>1040102003</v>
      </c>
      <c r="G492" s="440" t="s">
        <v>381</v>
      </c>
      <c r="H492" s="432">
        <v>1</v>
      </c>
      <c r="I492" s="440" t="s">
        <v>2100</v>
      </c>
      <c r="J492" s="441">
        <v>15000</v>
      </c>
      <c r="K492" s="440" t="s">
        <v>2017</v>
      </c>
      <c r="L492" s="442" t="s">
        <v>2101</v>
      </c>
      <c r="M492" s="432" t="s">
        <v>2491</v>
      </c>
      <c r="N492" s="440" t="s">
        <v>184</v>
      </c>
      <c r="O492" s="440" t="s">
        <v>2098</v>
      </c>
      <c r="P492" s="440" t="s">
        <v>1855</v>
      </c>
      <c r="Q492" s="423" t="s">
        <v>2099</v>
      </c>
    </row>
    <row r="493" spans="1:17" ht="101.25" x14ac:dyDescent="0.25">
      <c r="A493" s="437">
        <v>10366</v>
      </c>
      <c r="B493" s="438" t="s">
        <v>280</v>
      </c>
      <c r="C493" s="438" t="s">
        <v>1741</v>
      </c>
      <c r="D493" s="438" t="s">
        <v>1741</v>
      </c>
      <c r="E493" s="437">
        <v>1040401</v>
      </c>
      <c r="F493" s="437"/>
      <c r="G493" s="438" t="s">
        <v>124</v>
      </c>
      <c r="H493" s="438"/>
      <c r="I493" s="437"/>
      <c r="J493" s="439">
        <v>96000</v>
      </c>
      <c r="K493" s="437"/>
      <c r="L493" s="437"/>
      <c r="M493" s="437" t="s">
        <v>2491</v>
      </c>
      <c r="N493" s="438" t="s">
        <v>184</v>
      </c>
      <c r="O493" s="438" t="s">
        <v>2345</v>
      </c>
      <c r="P493" s="438" t="s">
        <v>1855</v>
      </c>
    </row>
    <row r="494" spans="1:17" ht="101.25" x14ac:dyDescent="0.25">
      <c r="A494" s="432">
        <v>10366</v>
      </c>
      <c r="B494" s="440" t="s">
        <v>280</v>
      </c>
      <c r="C494" s="440" t="s">
        <v>1741</v>
      </c>
      <c r="D494" s="440" t="s">
        <v>1741</v>
      </c>
      <c r="E494" s="432">
        <v>1040401</v>
      </c>
      <c r="F494" s="432"/>
      <c r="G494" s="440" t="s">
        <v>124</v>
      </c>
      <c r="H494" s="440" t="s">
        <v>2075</v>
      </c>
      <c r="I494" s="440" t="s">
        <v>2532</v>
      </c>
      <c r="J494" s="441">
        <v>96000</v>
      </c>
      <c r="K494" s="440" t="s">
        <v>2017</v>
      </c>
      <c r="L494" s="440" t="s">
        <v>1852</v>
      </c>
      <c r="M494" s="432" t="s">
        <v>2491</v>
      </c>
      <c r="N494" s="440" t="s">
        <v>184</v>
      </c>
      <c r="O494" s="440" t="s">
        <v>2345</v>
      </c>
      <c r="P494" s="440" t="s">
        <v>1855</v>
      </c>
    </row>
    <row r="495" spans="1:17" ht="101.25" x14ac:dyDescent="0.25">
      <c r="A495" s="437">
        <v>10366</v>
      </c>
      <c r="B495" s="438" t="s">
        <v>277</v>
      </c>
      <c r="C495" s="438" t="s">
        <v>1741</v>
      </c>
      <c r="D495" s="438" t="s">
        <v>1741</v>
      </c>
      <c r="E495" s="437">
        <v>1040401</v>
      </c>
      <c r="F495" s="437"/>
      <c r="G495" s="438" t="s">
        <v>124</v>
      </c>
      <c r="H495" s="438"/>
      <c r="I495" s="437"/>
      <c r="J495" s="439">
        <v>14800</v>
      </c>
      <c r="K495" s="437"/>
      <c r="L495" s="437"/>
      <c r="M495" s="437" t="s">
        <v>2491</v>
      </c>
      <c r="N495" s="438" t="s">
        <v>184</v>
      </c>
      <c r="O495" s="438" t="s">
        <v>2098</v>
      </c>
      <c r="P495" s="438" t="s">
        <v>1855</v>
      </c>
      <c r="Q495" s="423" t="s">
        <v>2099</v>
      </c>
    </row>
    <row r="496" spans="1:17" ht="101.25" x14ac:dyDescent="0.25">
      <c r="A496" s="432">
        <v>10366</v>
      </c>
      <c r="B496" s="440" t="s">
        <v>277</v>
      </c>
      <c r="C496" s="440" t="s">
        <v>1741</v>
      </c>
      <c r="D496" s="440" t="s">
        <v>1741</v>
      </c>
      <c r="E496" s="432">
        <v>1040401</v>
      </c>
      <c r="F496" s="432"/>
      <c r="G496" s="440" t="s">
        <v>124</v>
      </c>
      <c r="H496" s="432">
        <v>1</v>
      </c>
      <c r="I496" s="440" t="s">
        <v>2100</v>
      </c>
      <c r="J496" s="441">
        <v>14800</v>
      </c>
      <c r="K496" s="440" t="s">
        <v>2017</v>
      </c>
      <c r="L496" s="442" t="s">
        <v>2101</v>
      </c>
      <c r="M496" s="432" t="s">
        <v>2491</v>
      </c>
      <c r="N496" s="440" t="s">
        <v>184</v>
      </c>
      <c r="O496" s="440" t="s">
        <v>2098</v>
      </c>
      <c r="P496" s="440" t="s">
        <v>1855</v>
      </c>
      <c r="Q496" s="423" t="s">
        <v>2099</v>
      </c>
    </row>
    <row r="497" spans="1:17" ht="101.25" x14ac:dyDescent="0.25">
      <c r="A497" s="437">
        <v>10367</v>
      </c>
      <c r="B497" s="438" t="s">
        <v>280</v>
      </c>
      <c r="C497" s="438" t="s">
        <v>1741</v>
      </c>
      <c r="D497" s="438" t="s">
        <v>1741</v>
      </c>
      <c r="E497" s="437">
        <v>1040101</v>
      </c>
      <c r="F497" s="437"/>
      <c r="G497" s="438" t="s">
        <v>2533</v>
      </c>
      <c r="H497" s="438"/>
      <c r="I497" s="437"/>
      <c r="J497" s="439">
        <v>4000</v>
      </c>
      <c r="K497" s="437"/>
      <c r="L497" s="437"/>
      <c r="M497" s="437" t="s">
        <v>2491</v>
      </c>
      <c r="N497" s="438" t="s">
        <v>184</v>
      </c>
      <c r="O497" s="438" t="s">
        <v>2345</v>
      </c>
      <c r="P497" s="438" t="s">
        <v>1855</v>
      </c>
    </row>
    <row r="498" spans="1:17" ht="101.25" x14ac:dyDescent="0.25">
      <c r="A498" s="432">
        <v>10367</v>
      </c>
      <c r="B498" s="440" t="s">
        <v>280</v>
      </c>
      <c r="C498" s="440" t="s">
        <v>1741</v>
      </c>
      <c r="D498" s="440" t="s">
        <v>1741</v>
      </c>
      <c r="E498" s="432">
        <v>1040101</v>
      </c>
      <c r="F498" s="432"/>
      <c r="G498" s="440" t="s">
        <v>2533</v>
      </c>
      <c r="H498" s="440" t="s">
        <v>2075</v>
      </c>
      <c r="I498" s="440" t="s">
        <v>2534</v>
      </c>
      <c r="J498" s="441">
        <v>4000</v>
      </c>
      <c r="K498" s="440" t="s">
        <v>2017</v>
      </c>
      <c r="L498" s="440" t="s">
        <v>1852</v>
      </c>
      <c r="M498" s="432" t="s">
        <v>2491</v>
      </c>
      <c r="N498" s="440" t="s">
        <v>184</v>
      </c>
      <c r="O498" s="440" t="s">
        <v>2345</v>
      </c>
      <c r="P498" s="440" t="s">
        <v>1855</v>
      </c>
    </row>
    <row r="499" spans="1:17" ht="243" x14ac:dyDescent="0.25">
      <c r="A499" s="437">
        <v>10522</v>
      </c>
      <c r="B499" s="438" t="s">
        <v>280</v>
      </c>
      <c r="C499" s="438" t="s">
        <v>1746</v>
      </c>
      <c r="D499" s="438" t="s">
        <v>1743</v>
      </c>
      <c r="E499" s="437">
        <v>1040102</v>
      </c>
      <c r="F499" s="437"/>
      <c r="G499" s="438" t="s">
        <v>109</v>
      </c>
      <c r="H499" s="438"/>
      <c r="I499" s="437"/>
      <c r="J499" s="439">
        <v>120000</v>
      </c>
      <c r="K499" s="437"/>
      <c r="L499" s="437"/>
      <c r="M499" s="437" t="s">
        <v>2491</v>
      </c>
      <c r="N499" s="438" t="s">
        <v>1843</v>
      </c>
      <c r="O499" s="438" t="s">
        <v>2535</v>
      </c>
      <c r="P499" s="438" t="s">
        <v>2084</v>
      </c>
    </row>
    <row r="500" spans="1:17" ht="243" x14ac:dyDescent="0.25">
      <c r="A500" s="432">
        <v>10522</v>
      </c>
      <c r="B500" s="440" t="s">
        <v>280</v>
      </c>
      <c r="C500" s="440" t="s">
        <v>1746</v>
      </c>
      <c r="D500" s="440" t="s">
        <v>1743</v>
      </c>
      <c r="E500" s="432">
        <v>1040102</v>
      </c>
      <c r="F500" s="432"/>
      <c r="G500" s="440" t="s">
        <v>109</v>
      </c>
      <c r="H500" s="440" t="s">
        <v>2075</v>
      </c>
      <c r="I500" s="440" t="s">
        <v>2536</v>
      </c>
      <c r="J500" s="441">
        <v>120000</v>
      </c>
      <c r="K500" s="440" t="s">
        <v>2014</v>
      </c>
      <c r="L500" s="440" t="s">
        <v>1852</v>
      </c>
      <c r="M500" s="432" t="s">
        <v>2491</v>
      </c>
      <c r="N500" s="440" t="s">
        <v>184</v>
      </c>
      <c r="O500" s="440" t="s">
        <v>2535</v>
      </c>
      <c r="P500" s="440" t="s">
        <v>2084</v>
      </c>
    </row>
    <row r="501" spans="1:17" ht="60.75" x14ac:dyDescent="0.25">
      <c r="A501" s="437">
        <v>10522</v>
      </c>
      <c r="B501" s="438" t="s">
        <v>277</v>
      </c>
      <c r="C501" s="438" t="s">
        <v>1746</v>
      </c>
      <c r="D501" s="438" t="s">
        <v>1743</v>
      </c>
      <c r="E501" s="437">
        <v>1040102</v>
      </c>
      <c r="F501" s="437"/>
      <c r="G501" s="438" t="s">
        <v>109</v>
      </c>
      <c r="H501" s="438"/>
      <c r="I501" s="437"/>
      <c r="J501" s="439">
        <v>39499.120000000003</v>
      </c>
      <c r="K501" s="437"/>
      <c r="L501" s="437"/>
      <c r="M501" s="437" t="s">
        <v>2491</v>
      </c>
      <c r="N501" s="438" t="s">
        <v>184</v>
      </c>
      <c r="O501" s="438" t="s">
        <v>2098</v>
      </c>
      <c r="P501" s="438" t="s">
        <v>1855</v>
      </c>
      <c r="Q501" s="423" t="s">
        <v>2099</v>
      </c>
    </row>
    <row r="502" spans="1:17" ht="60.75" x14ac:dyDescent="0.25">
      <c r="A502" s="432">
        <v>10522</v>
      </c>
      <c r="B502" s="440" t="s">
        <v>277</v>
      </c>
      <c r="C502" s="440" t="s">
        <v>1746</v>
      </c>
      <c r="D502" s="440" t="s">
        <v>1743</v>
      </c>
      <c r="E502" s="432">
        <v>1040102</v>
      </c>
      <c r="F502" s="432"/>
      <c r="G502" s="440" t="s">
        <v>109</v>
      </c>
      <c r="H502" s="432">
        <v>1</v>
      </c>
      <c r="I502" s="440" t="s">
        <v>2100</v>
      </c>
      <c r="J502" s="441">
        <v>39499.120000000003</v>
      </c>
      <c r="K502" s="440" t="s">
        <v>2014</v>
      </c>
      <c r="L502" s="442" t="s">
        <v>2101</v>
      </c>
      <c r="M502" s="432" t="s">
        <v>2491</v>
      </c>
      <c r="N502" s="440" t="s">
        <v>184</v>
      </c>
      <c r="O502" s="440" t="s">
        <v>2098</v>
      </c>
      <c r="P502" s="440" t="s">
        <v>1855</v>
      </c>
      <c r="Q502" s="423" t="s">
        <v>2099</v>
      </c>
    </row>
    <row r="503" spans="1:17" ht="108.6" customHeight="1" x14ac:dyDescent="0.25">
      <c r="A503" s="437">
        <v>10523</v>
      </c>
      <c r="B503" s="438" t="s">
        <v>280</v>
      </c>
      <c r="C503" s="438" t="s">
        <v>1746</v>
      </c>
      <c r="D503" s="438" t="s">
        <v>1743</v>
      </c>
      <c r="E503" s="437">
        <v>1040401</v>
      </c>
      <c r="F503" s="437">
        <v>1040401001</v>
      </c>
      <c r="G503" s="438" t="s">
        <v>110</v>
      </c>
      <c r="H503" s="438"/>
      <c r="I503" s="437"/>
      <c r="J503" s="439">
        <v>45000</v>
      </c>
      <c r="K503" s="437"/>
      <c r="L503" s="437"/>
      <c r="M503" s="437" t="s">
        <v>2491</v>
      </c>
      <c r="N503" s="438" t="s">
        <v>1843</v>
      </c>
      <c r="O503" s="438" t="s">
        <v>2535</v>
      </c>
      <c r="P503" s="438" t="s">
        <v>2084</v>
      </c>
    </row>
    <row r="504" spans="1:17" ht="108.6" customHeight="1" x14ac:dyDescent="0.25">
      <c r="A504" s="432">
        <v>10523</v>
      </c>
      <c r="B504" s="440" t="s">
        <v>280</v>
      </c>
      <c r="C504" s="440" t="s">
        <v>1746</v>
      </c>
      <c r="D504" s="440" t="s">
        <v>1743</v>
      </c>
      <c r="E504" s="432">
        <v>1040401</v>
      </c>
      <c r="F504" s="432">
        <v>1040401001</v>
      </c>
      <c r="G504" s="440" t="s">
        <v>110</v>
      </c>
      <c r="H504" s="440" t="s">
        <v>2075</v>
      </c>
      <c r="I504" s="440" t="s">
        <v>2537</v>
      </c>
      <c r="J504" s="441">
        <v>45000</v>
      </c>
      <c r="K504" s="440" t="s">
        <v>2014</v>
      </c>
      <c r="L504" s="440" t="s">
        <v>1852</v>
      </c>
      <c r="M504" s="432" t="s">
        <v>2491</v>
      </c>
      <c r="N504" s="440" t="s">
        <v>184</v>
      </c>
      <c r="O504" s="440" t="s">
        <v>2535</v>
      </c>
      <c r="P504" s="440" t="s">
        <v>2084</v>
      </c>
    </row>
    <row r="505" spans="1:17" ht="108.6" customHeight="1" x14ac:dyDescent="0.25">
      <c r="A505" s="437">
        <v>10523</v>
      </c>
      <c r="B505" s="438" t="s">
        <v>277</v>
      </c>
      <c r="C505" s="438" t="s">
        <v>1746</v>
      </c>
      <c r="D505" s="438" t="s">
        <v>1743</v>
      </c>
      <c r="E505" s="437">
        <v>1040401</v>
      </c>
      <c r="F505" s="437">
        <v>1040401001</v>
      </c>
      <c r="G505" s="438" t="s">
        <v>110</v>
      </c>
      <c r="H505" s="438"/>
      <c r="I505" s="437"/>
      <c r="J505" s="439">
        <v>5388.96</v>
      </c>
      <c r="K505" s="437"/>
      <c r="L505" s="437"/>
      <c r="M505" s="437" t="s">
        <v>2491</v>
      </c>
      <c r="N505" s="438" t="s">
        <v>184</v>
      </c>
      <c r="O505" s="438" t="s">
        <v>2098</v>
      </c>
      <c r="P505" s="438" t="s">
        <v>1855</v>
      </c>
      <c r="Q505" s="423" t="s">
        <v>2099</v>
      </c>
    </row>
    <row r="506" spans="1:17" ht="108.6" customHeight="1" x14ac:dyDescent="0.25">
      <c r="A506" s="432">
        <v>10523</v>
      </c>
      <c r="B506" s="440" t="s">
        <v>277</v>
      </c>
      <c r="C506" s="440" t="s">
        <v>1746</v>
      </c>
      <c r="D506" s="440" t="s">
        <v>1743</v>
      </c>
      <c r="E506" s="432">
        <v>1040401</v>
      </c>
      <c r="F506" s="432">
        <v>1040401001</v>
      </c>
      <c r="G506" s="440" t="s">
        <v>110</v>
      </c>
      <c r="H506" s="432">
        <v>1</v>
      </c>
      <c r="I506" s="440" t="s">
        <v>2100</v>
      </c>
      <c r="J506" s="441">
        <v>5388.96</v>
      </c>
      <c r="K506" s="440" t="s">
        <v>2014</v>
      </c>
      <c r="L506" s="442" t="s">
        <v>2101</v>
      </c>
      <c r="M506" s="432" t="s">
        <v>2491</v>
      </c>
      <c r="N506" s="440" t="s">
        <v>184</v>
      </c>
      <c r="O506" s="440" t="s">
        <v>2098</v>
      </c>
      <c r="P506" s="440" t="s">
        <v>1855</v>
      </c>
      <c r="Q506" s="423" t="s">
        <v>2099</v>
      </c>
    </row>
    <row r="507" spans="1:17" ht="108.6" customHeight="1" x14ac:dyDescent="0.25">
      <c r="A507" s="437">
        <v>10524</v>
      </c>
      <c r="B507" s="438" t="s">
        <v>280</v>
      </c>
      <c r="C507" s="438" t="s">
        <v>1746</v>
      </c>
      <c r="D507" s="438" t="s">
        <v>1743</v>
      </c>
      <c r="E507" s="437">
        <v>1030299</v>
      </c>
      <c r="F507" s="437">
        <v>1030299999</v>
      </c>
      <c r="G507" s="438" t="s">
        <v>706</v>
      </c>
      <c r="H507" s="438"/>
      <c r="I507" s="437"/>
      <c r="J507" s="439">
        <v>15000</v>
      </c>
      <c r="K507" s="437"/>
      <c r="L507" s="437"/>
      <c r="M507" s="437" t="s">
        <v>2491</v>
      </c>
      <c r="N507" s="438" t="s">
        <v>1843</v>
      </c>
      <c r="O507" s="438" t="s">
        <v>2535</v>
      </c>
      <c r="P507" s="438" t="s">
        <v>2084</v>
      </c>
    </row>
    <row r="508" spans="1:17" ht="108.6" customHeight="1" x14ac:dyDescent="0.25">
      <c r="A508" s="432">
        <v>10524</v>
      </c>
      <c r="B508" s="440" t="s">
        <v>280</v>
      </c>
      <c r="C508" s="440" t="s">
        <v>1746</v>
      </c>
      <c r="D508" s="440" t="s">
        <v>1743</v>
      </c>
      <c r="E508" s="432">
        <v>1030299</v>
      </c>
      <c r="F508" s="432">
        <v>1030299999</v>
      </c>
      <c r="G508" s="440" t="s">
        <v>706</v>
      </c>
      <c r="H508" s="440" t="s">
        <v>2075</v>
      </c>
      <c r="I508" s="440" t="s">
        <v>2538</v>
      </c>
      <c r="J508" s="441">
        <v>15000</v>
      </c>
      <c r="K508" s="440" t="s">
        <v>2014</v>
      </c>
      <c r="L508" s="440" t="s">
        <v>1852</v>
      </c>
      <c r="M508" s="432" t="s">
        <v>2491</v>
      </c>
      <c r="N508" s="440" t="s">
        <v>184</v>
      </c>
      <c r="O508" s="440" t="s">
        <v>2535</v>
      </c>
      <c r="P508" s="440" t="s">
        <v>2084</v>
      </c>
    </row>
    <row r="509" spans="1:17" ht="108.6" customHeight="1" x14ac:dyDescent="0.25">
      <c r="A509" s="437">
        <v>10526</v>
      </c>
      <c r="B509" s="438" t="s">
        <v>280</v>
      </c>
      <c r="C509" s="438" t="s">
        <v>1746</v>
      </c>
      <c r="D509" s="438" t="s">
        <v>1743</v>
      </c>
      <c r="E509" s="437">
        <v>1030202</v>
      </c>
      <c r="F509" s="437"/>
      <c r="G509" s="438" t="s">
        <v>2539</v>
      </c>
      <c r="H509" s="438"/>
      <c r="I509" s="438"/>
      <c r="J509" s="439">
        <v>1000</v>
      </c>
      <c r="K509" s="438"/>
      <c r="L509" s="438"/>
      <c r="M509" s="437" t="s">
        <v>2491</v>
      </c>
      <c r="N509" s="438" t="s">
        <v>1843</v>
      </c>
      <c r="O509" s="438" t="s">
        <v>2535</v>
      </c>
      <c r="P509" s="438" t="s">
        <v>2084</v>
      </c>
    </row>
    <row r="510" spans="1:17" ht="108.6" customHeight="1" x14ac:dyDescent="0.25">
      <c r="A510" s="432">
        <v>10526</v>
      </c>
      <c r="B510" s="440" t="s">
        <v>280</v>
      </c>
      <c r="C510" s="440" t="s">
        <v>1746</v>
      </c>
      <c r="D510" s="440" t="s">
        <v>1743</v>
      </c>
      <c r="E510" s="432">
        <v>1030202</v>
      </c>
      <c r="F510" s="432"/>
      <c r="G510" s="440" t="s">
        <v>2539</v>
      </c>
      <c r="H510" s="440" t="s">
        <v>2075</v>
      </c>
      <c r="I510" s="432" t="s">
        <v>2540</v>
      </c>
      <c r="J510" s="441">
        <v>1000</v>
      </c>
      <c r="K510" s="432" t="s">
        <v>2014</v>
      </c>
      <c r="L510" s="432" t="s">
        <v>1852</v>
      </c>
      <c r="M510" s="432" t="s">
        <v>2491</v>
      </c>
      <c r="N510" s="440" t="s">
        <v>184</v>
      </c>
      <c r="O510" s="440" t="s">
        <v>2535</v>
      </c>
      <c r="P510" s="440" t="s">
        <v>2084</v>
      </c>
    </row>
    <row r="511" spans="1:17" ht="108.6" customHeight="1" x14ac:dyDescent="0.25">
      <c r="A511" s="437">
        <v>10528</v>
      </c>
      <c r="B511" s="438" t="s">
        <v>280</v>
      </c>
      <c r="C511" s="438" t="s">
        <v>1746</v>
      </c>
      <c r="D511" s="438" t="s">
        <v>1743</v>
      </c>
      <c r="E511" s="437">
        <v>1030101</v>
      </c>
      <c r="F511" s="437"/>
      <c r="G511" s="438" t="s">
        <v>2541</v>
      </c>
      <c r="H511" s="438"/>
      <c r="I511" s="438"/>
      <c r="J511" s="439">
        <v>1000</v>
      </c>
      <c r="K511" s="438"/>
      <c r="L511" s="438"/>
      <c r="M511" s="437" t="s">
        <v>2491</v>
      </c>
      <c r="N511" s="438" t="s">
        <v>1843</v>
      </c>
      <c r="O511" s="438" t="s">
        <v>2535</v>
      </c>
      <c r="P511" s="438" t="s">
        <v>2084</v>
      </c>
    </row>
    <row r="512" spans="1:17" ht="108.6" customHeight="1" x14ac:dyDescent="0.25">
      <c r="A512" s="432">
        <v>10528</v>
      </c>
      <c r="B512" s="440" t="s">
        <v>280</v>
      </c>
      <c r="C512" s="440" t="s">
        <v>1746</v>
      </c>
      <c r="D512" s="440" t="s">
        <v>1743</v>
      </c>
      <c r="E512" s="432">
        <v>1030101</v>
      </c>
      <c r="F512" s="432"/>
      <c r="G512" s="440" t="s">
        <v>2541</v>
      </c>
      <c r="H512" s="440" t="s">
        <v>2075</v>
      </c>
      <c r="I512" s="432" t="s">
        <v>2542</v>
      </c>
      <c r="J512" s="441">
        <v>1000</v>
      </c>
      <c r="K512" s="432" t="s">
        <v>2014</v>
      </c>
      <c r="L512" s="432" t="s">
        <v>1852</v>
      </c>
      <c r="M512" s="432" t="s">
        <v>2491</v>
      </c>
      <c r="N512" s="440" t="s">
        <v>184</v>
      </c>
      <c r="O512" s="440" t="s">
        <v>2535</v>
      </c>
      <c r="P512" s="440" t="s">
        <v>2084</v>
      </c>
    </row>
    <row r="513" spans="1:16" ht="108.6" customHeight="1" x14ac:dyDescent="0.25">
      <c r="A513" s="437">
        <v>10557</v>
      </c>
      <c r="B513" s="438" t="s">
        <v>280</v>
      </c>
      <c r="C513" s="438" t="s">
        <v>1741</v>
      </c>
      <c r="D513" s="438" t="s">
        <v>1750</v>
      </c>
      <c r="E513" s="437">
        <v>1030102</v>
      </c>
      <c r="F513" s="437"/>
      <c r="G513" s="438" t="s">
        <v>2543</v>
      </c>
      <c r="H513" s="438"/>
      <c r="I513" s="437"/>
      <c r="J513" s="439">
        <v>1000</v>
      </c>
      <c r="K513" s="437"/>
      <c r="L513" s="437"/>
      <c r="M513" s="437" t="s">
        <v>2491</v>
      </c>
      <c r="N513" s="438" t="s">
        <v>1843</v>
      </c>
      <c r="O513" s="438" t="s">
        <v>1844</v>
      </c>
      <c r="P513" s="438" t="s">
        <v>1845</v>
      </c>
    </row>
    <row r="514" spans="1:16" ht="108.6" customHeight="1" x14ac:dyDescent="0.25">
      <c r="A514" s="432">
        <v>10557</v>
      </c>
      <c r="B514" s="440" t="s">
        <v>280</v>
      </c>
      <c r="C514" s="440" t="s">
        <v>1741</v>
      </c>
      <c r="D514" s="440" t="s">
        <v>1750</v>
      </c>
      <c r="E514" s="432">
        <v>1030102</v>
      </c>
      <c r="F514" s="432"/>
      <c r="G514" s="440" t="s">
        <v>2543</v>
      </c>
      <c r="H514" s="440" t="s">
        <v>2075</v>
      </c>
      <c r="I514" s="440" t="s">
        <v>2544</v>
      </c>
      <c r="J514" s="441">
        <v>1000</v>
      </c>
      <c r="K514" s="440" t="s">
        <v>2012</v>
      </c>
      <c r="L514" s="440" t="s">
        <v>1852</v>
      </c>
      <c r="M514" s="432" t="s">
        <v>2491</v>
      </c>
      <c r="N514" s="440" t="s">
        <v>184</v>
      </c>
      <c r="O514" s="440" t="s">
        <v>1925</v>
      </c>
      <c r="P514" s="440" t="s">
        <v>1845</v>
      </c>
    </row>
    <row r="515" spans="1:16" ht="108.6" customHeight="1" x14ac:dyDescent="0.25">
      <c r="A515" s="437">
        <v>10569</v>
      </c>
      <c r="B515" s="438" t="s">
        <v>280</v>
      </c>
      <c r="C515" s="438" t="s">
        <v>1741</v>
      </c>
      <c r="D515" s="438" t="s">
        <v>1744</v>
      </c>
      <c r="E515" s="437">
        <v>1030216</v>
      </c>
      <c r="F515" s="437">
        <v>1030216002</v>
      </c>
      <c r="G515" s="438" t="s">
        <v>467</v>
      </c>
      <c r="H515" s="438"/>
      <c r="I515" s="437"/>
      <c r="J515" s="439">
        <v>600</v>
      </c>
      <c r="K515" s="437"/>
      <c r="L515" s="437"/>
      <c r="M515" s="437" t="s">
        <v>2491</v>
      </c>
      <c r="N515" s="438" t="s">
        <v>184</v>
      </c>
      <c r="O515" s="438" t="s">
        <v>2345</v>
      </c>
      <c r="P515" s="438" t="s">
        <v>1855</v>
      </c>
    </row>
    <row r="516" spans="1:16" ht="108.6" customHeight="1" x14ac:dyDescent="0.25">
      <c r="A516" s="432">
        <v>10569</v>
      </c>
      <c r="B516" s="440" t="s">
        <v>280</v>
      </c>
      <c r="C516" s="440" t="s">
        <v>1741</v>
      </c>
      <c r="D516" s="440" t="s">
        <v>1744</v>
      </c>
      <c r="E516" s="432">
        <v>1030216</v>
      </c>
      <c r="F516" s="432">
        <v>1030216002</v>
      </c>
      <c r="G516" s="440" t="s">
        <v>467</v>
      </c>
      <c r="H516" s="440" t="s">
        <v>2075</v>
      </c>
      <c r="I516" s="440" t="s">
        <v>2545</v>
      </c>
      <c r="J516" s="441">
        <v>600</v>
      </c>
      <c r="K516" s="440" t="s">
        <v>2017</v>
      </c>
      <c r="L516" s="440" t="s">
        <v>1852</v>
      </c>
      <c r="M516" s="432" t="s">
        <v>2491</v>
      </c>
      <c r="N516" s="440" t="s">
        <v>184</v>
      </c>
      <c r="O516" s="440" t="s">
        <v>2345</v>
      </c>
      <c r="P516" s="440" t="s">
        <v>1855</v>
      </c>
    </row>
    <row r="517" spans="1:16" ht="108.6" customHeight="1" x14ac:dyDescent="0.25">
      <c r="A517" s="437">
        <v>10570</v>
      </c>
      <c r="B517" s="438" t="s">
        <v>280</v>
      </c>
      <c r="C517" s="438" t="s">
        <v>1741</v>
      </c>
      <c r="D517" s="438" t="s">
        <v>1744</v>
      </c>
      <c r="E517" s="437">
        <v>1030102</v>
      </c>
      <c r="F517" s="437">
        <v>1030102001</v>
      </c>
      <c r="G517" s="438" t="s">
        <v>2546</v>
      </c>
      <c r="H517" s="438"/>
      <c r="I517" s="437"/>
      <c r="J517" s="439">
        <v>1700</v>
      </c>
      <c r="K517" s="437"/>
      <c r="L517" s="437"/>
      <c r="M517" s="437" t="s">
        <v>2491</v>
      </c>
      <c r="N517" s="438" t="s">
        <v>184</v>
      </c>
      <c r="O517" s="438" t="s">
        <v>2345</v>
      </c>
      <c r="P517" s="438" t="s">
        <v>1855</v>
      </c>
    </row>
    <row r="518" spans="1:16" ht="108.6" customHeight="1" x14ac:dyDescent="0.25">
      <c r="A518" s="432">
        <v>10570</v>
      </c>
      <c r="B518" s="440" t="s">
        <v>280</v>
      </c>
      <c r="C518" s="440" t="s">
        <v>1741</v>
      </c>
      <c r="D518" s="440" t="s">
        <v>1744</v>
      </c>
      <c r="E518" s="432">
        <v>1030102</v>
      </c>
      <c r="F518" s="432">
        <v>1030102001</v>
      </c>
      <c r="G518" s="440" t="s">
        <v>2546</v>
      </c>
      <c r="H518" s="440" t="s">
        <v>2075</v>
      </c>
      <c r="I518" s="440" t="s">
        <v>2547</v>
      </c>
      <c r="J518" s="441">
        <v>1700</v>
      </c>
      <c r="K518" s="440" t="s">
        <v>2017</v>
      </c>
      <c r="L518" s="440" t="s">
        <v>1852</v>
      </c>
      <c r="M518" s="432" t="s">
        <v>2491</v>
      </c>
      <c r="N518" s="440" t="s">
        <v>184</v>
      </c>
      <c r="O518" s="440" t="s">
        <v>2345</v>
      </c>
      <c r="P518" s="440" t="s">
        <v>1855</v>
      </c>
    </row>
    <row r="519" spans="1:16" ht="108.6" customHeight="1" x14ac:dyDescent="0.25">
      <c r="A519" s="437">
        <v>10628</v>
      </c>
      <c r="B519" s="437" t="s">
        <v>280</v>
      </c>
      <c r="C519" s="437" t="s">
        <v>1741</v>
      </c>
      <c r="D519" s="437" t="s">
        <v>1746</v>
      </c>
      <c r="E519" s="437">
        <v>1030211</v>
      </c>
      <c r="F519" s="437"/>
      <c r="G519" s="437" t="s">
        <v>2548</v>
      </c>
      <c r="H519" s="437"/>
      <c r="I519" s="437"/>
      <c r="J519" s="439">
        <v>4000</v>
      </c>
      <c r="K519" s="437"/>
      <c r="L519" s="437"/>
      <c r="M519" s="437" t="s">
        <v>2491</v>
      </c>
      <c r="N519" s="438" t="s">
        <v>184</v>
      </c>
      <c r="O519" s="438" t="s">
        <v>2345</v>
      </c>
      <c r="P519" s="437" t="s">
        <v>1855</v>
      </c>
    </row>
    <row r="520" spans="1:16" ht="108.6" customHeight="1" x14ac:dyDescent="0.25">
      <c r="A520" s="432">
        <v>10628</v>
      </c>
      <c r="B520" s="432" t="s">
        <v>280</v>
      </c>
      <c r="C520" s="432" t="s">
        <v>1741</v>
      </c>
      <c r="D520" s="432" t="s">
        <v>1746</v>
      </c>
      <c r="E520" s="432">
        <v>1030211</v>
      </c>
      <c r="F520" s="432"/>
      <c r="G520" s="432" t="s">
        <v>2548</v>
      </c>
      <c r="H520" s="432">
        <v>1</v>
      </c>
      <c r="I520" s="432" t="s">
        <v>2549</v>
      </c>
      <c r="J520" s="441">
        <v>4000</v>
      </c>
      <c r="K520" s="432" t="s">
        <v>2017</v>
      </c>
      <c r="L520" s="432" t="s">
        <v>1852</v>
      </c>
      <c r="M520" s="432" t="s">
        <v>2491</v>
      </c>
      <c r="N520" s="440" t="s">
        <v>184</v>
      </c>
      <c r="O520" s="440" t="s">
        <v>2345</v>
      </c>
      <c r="P520" s="432" t="s">
        <v>1855</v>
      </c>
    </row>
    <row r="521" spans="1:16" ht="108.6" customHeight="1" x14ac:dyDescent="0.25">
      <c r="A521" s="437">
        <v>10638</v>
      </c>
      <c r="B521" s="437" t="s">
        <v>280</v>
      </c>
      <c r="C521" s="437" t="s">
        <v>1741</v>
      </c>
      <c r="D521" s="437" t="s">
        <v>1750</v>
      </c>
      <c r="E521" s="437">
        <v>1030202</v>
      </c>
      <c r="F521" s="437"/>
      <c r="G521" s="437" t="s">
        <v>709</v>
      </c>
      <c r="H521" s="437"/>
      <c r="I521" s="437"/>
      <c r="J521" s="439">
        <v>4000</v>
      </c>
      <c r="K521" s="437"/>
      <c r="L521" s="437"/>
      <c r="M521" s="437" t="s">
        <v>2491</v>
      </c>
      <c r="N521" s="438" t="s">
        <v>184</v>
      </c>
      <c r="O521" s="438" t="s">
        <v>2345</v>
      </c>
      <c r="P521" s="437" t="s">
        <v>1855</v>
      </c>
    </row>
    <row r="522" spans="1:16" ht="108.6" customHeight="1" x14ac:dyDescent="0.25">
      <c r="A522" s="432">
        <v>10638</v>
      </c>
      <c r="B522" s="432" t="s">
        <v>280</v>
      </c>
      <c r="C522" s="432" t="s">
        <v>1741</v>
      </c>
      <c r="D522" s="432" t="s">
        <v>1750</v>
      </c>
      <c r="E522" s="432">
        <v>1030202</v>
      </c>
      <c r="F522" s="432"/>
      <c r="G522" s="432" t="s">
        <v>709</v>
      </c>
      <c r="H522" s="432">
        <v>1</v>
      </c>
      <c r="I522" s="432" t="s">
        <v>2550</v>
      </c>
      <c r="J522" s="441">
        <v>4000</v>
      </c>
      <c r="K522" s="432" t="s">
        <v>2012</v>
      </c>
      <c r="L522" s="432" t="s">
        <v>1852</v>
      </c>
      <c r="M522" s="432" t="s">
        <v>2491</v>
      </c>
      <c r="N522" s="440" t="s">
        <v>184</v>
      </c>
      <c r="O522" s="440" t="s">
        <v>2345</v>
      </c>
      <c r="P522" s="432" t="s">
        <v>1855</v>
      </c>
    </row>
    <row r="523" spans="1:16" ht="243" x14ac:dyDescent="0.25">
      <c r="A523" s="437">
        <v>10657</v>
      </c>
      <c r="B523" s="437" t="s">
        <v>280</v>
      </c>
      <c r="C523" s="437" t="s">
        <v>1746</v>
      </c>
      <c r="D523" s="437" t="s">
        <v>1743</v>
      </c>
      <c r="E523" s="437">
        <v>1030211</v>
      </c>
      <c r="F523" s="437"/>
      <c r="G523" s="437" t="s">
        <v>2551</v>
      </c>
      <c r="H523" s="437"/>
      <c r="I523" s="437"/>
      <c r="J523" s="439">
        <v>1000</v>
      </c>
      <c r="K523" s="437"/>
      <c r="L523" s="437"/>
      <c r="M523" s="437" t="s">
        <v>2491</v>
      </c>
      <c r="N523" s="438" t="s">
        <v>1843</v>
      </c>
      <c r="O523" s="438" t="s">
        <v>2535</v>
      </c>
      <c r="P523" s="437" t="s">
        <v>2084</v>
      </c>
    </row>
    <row r="524" spans="1:16" ht="243" x14ac:dyDescent="0.25">
      <c r="A524" s="432">
        <v>10657</v>
      </c>
      <c r="B524" s="432" t="s">
        <v>280</v>
      </c>
      <c r="C524" s="432" t="s">
        <v>1746</v>
      </c>
      <c r="D524" s="432" t="s">
        <v>1743</v>
      </c>
      <c r="E524" s="432">
        <v>1030211</v>
      </c>
      <c r="F524" s="432"/>
      <c r="G524" s="432" t="s">
        <v>2551</v>
      </c>
      <c r="H524" s="432">
        <v>1</v>
      </c>
      <c r="I524" s="432" t="s">
        <v>2552</v>
      </c>
      <c r="J524" s="441">
        <v>1000</v>
      </c>
      <c r="K524" s="432" t="s">
        <v>2014</v>
      </c>
      <c r="L524" s="432" t="s">
        <v>1852</v>
      </c>
      <c r="M524" s="432" t="s">
        <v>2491</v>
      </c>
      <c r="N524" s="440" t="s">
        <v>184</v>
      </c>
      <c r="O524" s="440" t="s">
        <v>2535</v>
      </c>
      <c r="P524" s="432" t="s">
        <v>2084</v>
      </c>
    </row>
    <row r="525" spans="1:16" ht="60.75" x14ac:dyDescent="0.25">
      <c r="A525" s="437">
        <v>10658</v>
      </c>
      <c r="B525" s="437" t="s">
        <v>280</v>
      </c>
      <c r="C525" s="437" t="s">
        <v>1746</v>
      </c>
      <c r="D525" s="437" t="s">
        <v>1743</v>
      </c>
      <c r="E525" s="437">
        <v>1030211</v>
      </c>
      <c r="F525" s="437"/>
      <c r="G525" s="437" t="s">
        <v>2553</v>
      </c>
      <c r="H525" s="437"/>
      <c r="I525" s="437"/>
      <c r="J525" s="439">
        <v>1000</v>
      </c>
      <c r="K525" s="437"/>
      <c r="L525" s="437"/>
      <c r="M525" s="437" t="s">
        <v>2491</v>
      </c>
      <c r="N525" s="438" t="s">
        <v>1843</v>
      </c>
      <c r="O525" s="438" t="s">
        <v>2554</v>
      </c>
      <c r="P525" s="437" t="s">
        <v>2084</v>
      </c>
    </row>
    <row r="526" spans="1:16" ht="81" x14ac:dyDescent="0.25">
      <c r="A526" s="432">
        <v>10658</v>
      </c>
      <c r="B526" s="432" t="s">
        <v>280</v>
      </c>
      <c r="C526" s="432" t="s">
        <v>1746</v>
      </c>
      <c r="D526" s="432" t="s">
        <v>1743</v>
      </c>
      <c r="E526" s="432">
        <v>1030211</v>
      </c>
      <c r="F526" s="432"/>
      <c r="G526" s="432" t="s">
        <v>2553</v>
      </c>
      <c r="H526" s="432">
        <v>1</v>
      </c>
      <c r="I526" s="432" t="s">
        <v>2555</v>
      </c>
      <c r="J526" s="441">
        <v>1000</v>
      </c>
      <c r="K526" s="432" t="s">
        <v>2014</v>
      </c>
      <c r="L526" s="432" t="s">
        <v>2530</v>
      </c>
      <c r="M526" s="432" t="s">
        <v>2491</v>
      </c>
      <c r="N526" s="440" t="s">
        <v>184</v>
      </c>
      <c r="O526" s="440" t="s">
        <v>2554</v>
      </c>
      <c r="P526" s="432" t="s">
        <v>2084</v>
      </c>
    </row>
    <row r="527" spans="1:16" ht="60.75" x14ac:dyDescent="0.25">
      <c r="A527" s="437">
        <v>10672</v>
      </c>
      <c r="B527" s="437" t="s">
        <v>280</v>
      </c>
      <c r="C527" s="437" t="s">
        <v>1741</v>
      </c>
      <c r="D527" s="437" t="s">
        <v>1741</v>
      </c>
      <c r="E527" s="437">
        <v>1030202</v>
      </c>
      <c r="F527" s="437"/>
      <c r="G527" s="437" t="s">
        <v>469</v>
      </c>
      <c r="H527" s="437"/>
      <c r="I527" s="437"/>
      <c r="J527" s="439">
        <v>13000</v>
      </c>
      <c r="K527" s="437"/>
      <c r="L527" s="437"/>
      <c r="M527" s="437" t="s">
        <v>2491</v>
      </c>
      <c r="N527" s="438" t="s">
        <v>1843</v>
      </c>
      <c r="O527" s="438" t="s">
        <v>2123</v>
      </c>
      <c r="P527" s="437" t="s">
        <v>2084</v>
      </c>
    </row>
    <row r="528" spans="1:16" ht="60.75" x14ac:dyDescent="0.25">
      <c r="A528" s="432">
        <v>10672</v>
      </c>
      <c r="B528" s="432" t="s">
        <v>280</v>
      </c>
      <c r="C528" s="432" t="s">
        <v>1741</v>
      </c>
      <c r="D528" s="432" t="s">
        <v>1741</v>
      </c>
      <c r="E528" s="432">
        <v>1030202</v>
      </c>
      <c r="F528" s="432"/>
      <c r="G528" s="432" t="s">
        <v>469</v>
      </c>
      <c r="H528" s="432">
        <v>1</v>
      </c>
      <c r="I528" s="432" t="s">
        <v>2556</v>
      </c>
      <c r="J528" s="441">
        <v>13000</v>
      </c>
      <c r="K528" s="432" t="s">
        <v>2014</v>
      </c>
      <c r="L528" s="432" t="s">
        <v>2157</v>
      </c>
      <c r="M528" s="432" t="s">
        <v>2491</v>
      </c>
      <c r="N528" s="440" t="s">
        <v>184</v>
      </c>
      <c r="O528" s="440" t="s">
        <v>2123</v>
      </c>
      <c r="P528" s="432" t="s">
        <v>2084</v>
      </c>
    </row>
    <row r="529" spans="1:17" ht="60.75" x14ac:dyDescent="0.25">
      <c r="A529" s="437">
        <v>10673</v>
      </c>
      <c r="B529" s="437" t="s">
        <v>280</v>
      </c>
      <c r="C529" s="437" t="s">
        <v>1741</v>
      </c>
      <c r="D529" s="437" t="s">
        <v>1741</v>
      </c>
      <c r="E529" s="437">
        <v>1030211</v>
      </c>
      <c r="F529" s="437"/>
      <c r="G529" s="437" t="s">
        <v>2557</v>
      </c>
      <c r="H529" s="437"/>
      <c r="I529" s="437"/>
      <c r="J529" s="439">
        <v>1000</v>
      </c>
      <c r="K529" s="437"/>
      <c r="L529" s="437"/>
      <c r="M529" s="437" t="s">
        <v>2491</v>
      </c>
      <c r="N529" s="438" t="s">
        <v>1843</v>
      </c>
      <c r="O529" s="438" t="s">
        <v>2123</v>
      </c>
      <c r="P529" s="437" t="s">
        <v>2084</v>
      </c>
    </row>
    <row r="530" spans="1:17" ht="60.75" x14ac:dyDescent="0.25">
      <c r="A530" s="432">
        <v>10673</v>
      </c>
      <c r="B530" s="432" t="s">
        <v>280</v>
      </c>
      <c r="C530" s="432" t="s">
        <v>1741</v>
      </c>
      <c r="D530" s="432" t="s">
        <v>1741</v>
      </c>
      <c r="E530" s="432">
        <v>1030211</v>
      </c>
      <c r="F530" s="432"/>
      <c r="G530" s="432" t="s">
        <v>2557</v>
      </c>
      <c r="H530" s="432">
        <v>1</v>
      </c>
      <c r="I530" s="432" t="s">
        <v>2558</v>
      </c>
      <c r="J530" s="441">
        <v>1000</v>
      </c>
      <c r="K530" s="432" t="s">
        <v>2014</v>
      </c>
      <c r="L530" s="432" t="s">
        <v>2559</v>
      </c>
      <c r="M530" s="432" t="s">
        <v>2491</v>
      </c>
      <c r="N530" s="440" t="s">
        <v>184</v>
      </c>
      <c r="O530" s="440" t="s">
        <v>2123</v>
      </c>
      <c r="P530" s="432" t="s">
        <v>2084</v>
      </c>
    </row>
    <row r="531" spans="1:17" s="443" customFormat="1" ht="60.75" x14ac:dyDescent="0.25">
      <c r="A531" s="437">
        <v>10674</v>
      </c>
      <c r="B531" s="437" t="s">
        <v>280</v>
      </c>
      <c r="C531" s="437" t="s">
        <v>1741</v>
      </c>
      <c r="D531" s="437" t="s">
        <v>1741</v>
      </c>
      <c r="E531" s="437">
        <v>1040102</v>
      </c>
      <c r="F531" s="437"/>
      <c r="G531" s="437" t="s">
        <v>2560</v>
      </c>
      <c r="H531" s="437"/>
      <c r="I531" s="437"/>
      <c r="J531" s="439">
        <v>5000</v>
      </c>
      <c r="K531" s="437"/>
      <c r="L531" s="437"/>
      <c r="M531" s="437" t="s">
        <v>2491</v>
      </c>
      <c r="N531" s="438" t="s">
        <v>1843</v>
      </c>
      <c r="O531" s="438" t="s">
        <v>2123</v>
      </c>
      <c r="P531" s="437" t="s">
        <v>2084</v>
      </c>
      <c r="Q531" s="423"/>
    </row>
    <row r="532" spans="1:17" s="443" customFormat="1" ht="81" x14ac:dyDescent="0.25">
      <c r="A532" s="432">
        <v>10674</v>
      </c>
      <c r="B532" s="432" t="s">
        <v>280</v>
      </c>
      <c r="C532" s="432" t="s">
        <v>1741</v>
      </c>
      <c r="D532" s="432" t="s">
        <v>1741</v>
      </c>
      <c r="E532" s="432">
        <v>1040102</v>
      </c>
      <c r="F532" s="432"/>
      <c r="G532" s="432" t="s">
        <v>2560</v>
      </c>
      <c r="H532" s="432">
        <v>1</v>
      </c>
      <c r="I532" s="432" t="s">
        <v>2561</v>
      </c>
      <c r="J532" s="441">
        <v>5000</v>
      </c>
      <c r="K532" s="432" t="s">
        <v>2017</v>
      </c>
      <c r="L532" s="432" t="s">
        <v>2562</v>
      </c>
      <c r="M532" s="432" t="s">
        <v>2491</v>
      </c>
      <c r="N532" s="440" t="s">
        <v>184</v>
      </c>
      <c r="O532" s="440" t="s">
        <v>2123</v>
      </c>
      <c r="P532" s="432" t="s">
        <v>2084</v>
      </c>
      <c r="Q532" s="423"/>
    </row>
    <row r="533" spans="1:17" ht="60.75" x14ac:dyDescent="0.25">
      <c r="A533" s="437">
        <v>10686</v>
      </c>
      <c r="B533" s="437" t="s">
        <v>280</v>
      </c>
      <c r="C533" s="437" t="s">
        <v>1746</v>
      </c>
      <c r="D533" s="437" t="s">
        <v>1743</v>
      </c>
      <c r="E533" s="437">
        <v>1030202</v>
      </c>
      <c r="F533" s="437"/>
      <c r="G533" s="437" t="s">
        <v>2563</v>
      </c>
      <c r="H533" s="437"/>
      <c r="I533" s="437"/>
      <c r="J533" s="439">
        <v>1000</v>
      </c>
      <c r="K533" s="437"/>
      <c r="L533" s="437"/>
      <c r="M533" s="437" t="s">
        <v>2491</v>
      </c>
      <c r="N533" s="438" t="s">
        <v>1843</v>
      </c>
      <c r="O533" s="438" t="s">
        <v>2528</v>
      </c>
      <c r="P533" s="437" t="s">
        <v>2084</v>
      </c>
    </row>
    <row r="534" spans="1:17" ht="81" x14ac:dyDescent="0.25">
      <c r="A534" s="432">
        <v>10686</v>
      </c>
      <c r="B534" s="432" t="s">
        <v>280</v>
      </c>
      <c r="C534" s="432" t="s">
        <v>1746</v>
      </c>
      <c r="D534" s="432" t="s">
        <v>1743</v>
      </c>
      <c r="E534" s="432">
        <v>1030202</v>
      </c>
      <c r="F534" s="432"/>
      <c r="G534" s="432" t="s">
        <v>2563</v>
      </c>
      <c r="H534" s="432">
        <v>1</v>
      </c>
      <c r="I534" s="432" t="s">
        <v>2564</v>
      </c>
      <c r="J534" s="441">
        <v>1000</v>
      </c>
      <c r="K534" s="432" t="s">
        <v>2014</v>
      </c>
      <c r="L534" s="432" t="s">
        <v>2168</v>
      </c>
      <c r="M534" s="432" t="s">
        <v>2491</v>
      </c>
      <c r="N534" s="440" t="s">
        <v>184</v>
      </c>
      <c r="O534" s="440" t="s">
        <v>2528</v>
      </c>
      <c r="P534" s="432" t="s">
        <v>2084</v>
      </c>
    </row>
    <row r="535" spans="1:17" ht="60.75" x14ac:dyDescent="0.25">
      <c r="A535" s="437">
        <v>10689</v>
      </c>
      <c r="B535" s="437" t="s">
        <v>280</v>
      </c>
      <c r="C535" s="437" t="s">
        <v>1741</v>
      </c>
      <c r="D535" s="437" t="s">
        <v>1741</v>
      </c>
      <c r="E535" s="437">
        <v>1030202</v>
      </c>
      <c r="F535" s="437"/>
      <c r="G535" s="437" t="s">
        <v>2565</v>
      </c>
      <c r="H535" s="437"/>
      <c r="I535" s="437"/>
      <c r="J535" s="439">
        <v>1000</v>
      </c>
      <c r="K535" s="437"/>
      <c r="L535" s="437"/>
      <c r="M535" s="437" t="s">
        <v>2491</v>
      </c>
      <c r="N535" s="438" t="s">
        <v>1843</v>
      </c>
      <c r="O535" s="438" t="s">
        <v>2123</v>
      </c>
      <c r="P535" s="437" t="s">
        <v>2084</v>
      </c>
    </row>
    <row r="536" spans="1:17" ht="60.75" x14ac:dyDescent="0.25">
      <c r="A536" s="432">
        <v>10689</v>
      </c>
      <c r="B536" s="432" t="s">
        <v>280</v>
      </c>
      <c r="C536" s="432" t="s">
        <v>1741</v>
      </c>
      <c r="D536" s="432" t="s">
        <v>1741</v>
      </c>
      <c r="E536" s="432">
        <v>1030202</v>
      </c>
      <c r="F536" s="432"/>
      <c r="G536" s="432" t="s">
        <v>2565</v>
      </c>
      <c r="H536" s="432">
        <v>1</v>
      </c>
      <c r="I536" s="432" t="s">
        <v>2566</v>
      </c>
      <c r="J536" s="441">
        <v>1000</v>
      </c>
      <c r="K536" s="432" t="s">
        <v>2014</v>
      </c>
      <c r="L536" s="432" t="s">
        <v>2559</v>
      </c>
      <c r="M536" s="432" t="s">
        <v>2491</v>
      </c>
      <c r="N536" s="440" t="s">
        <v>184</v>
      </c>
      <c r="O536" s="440" t="s">
        <v>2123</v>
      </c>
      <c r="P536" s="432" t="s">
        <v>2084</v>
      </c>
    </row>
    <row r="537" spans="1:17" ht="182.25" x14ac:dyDescent="0.25">
      <c r="A537" s="437">
        <v>10694</v>
      </c>
      <c r="B537" s="437" t="s">
        <v>280</v>
      </c>
      <c r="C537" s="437" t="s">
        <v>1746</v>
      </c>
      <c r="D537" s="437" t="s">
        <v>1743</v>
      </c>
      <c r="E537" s="437">
        <v>1030299</v>
      </c>
      <c r="F537" s="437"/>
      <c r="G537" s="437" t="s">
        <v>2567</v>
      </c>
      <c r="H537" s="437"/>
      <c r="I537" s="437"/>
      <c r="J537" s="439">
        <v>33000</v>
      </c>
      <c r="K537" s="437"/>
      <c r="L537" s="437"/>
      <c r="M537" s="437" t="s">
        <v>2491</v>
      </c>
      <c r="N537" s="438" t="s">
        <v>1843</v>
      </c>
      <c r="O537" s="438" t="s">
        <v>2568</v>
      </c>
      <c r="P537" s="437" t="s">
        <v>2084</v>
      </c>
    </row>
    <row r="538" spans="1:17" ht="182.25" x14ac:dyDescent="0.25">
      <c r="A538" s="432">
        <v>10694</v>
      </c>
      <c r="B538" s="432" t="s">
        <v>280</v>
      </c>
      <c r="C538" s="432" t="s">
        <v>1746</v>
      </c>
      <c r="D538" s="432" t="s">
        <v>1743</v>
      </c>
      <c r="E538" s="432">
        <v>1030299</v>
      </c>
      <c r="F538" s="432"/>
      <c r="G538" s="432" t="s">
        <v>2567</v>
      </c>
      <c r="H538" s="432">
        <v>1</v>
      </c>
      <c r="I538" s="432" t="s">
        <v>2569</v>
      </c>
      <c r="J538" s="441">
        <v>33000</v>
      </c>
      <c r="K538" s="432" t="s">
        <v>2014</v>
      </c>
      <c r="L538" s="432" t="s">
        <v>1852</v>
      </c>
      <c r="M538" s="432" t="s">
        <v>2491</v>
      </c>
      <c r="N538" s="440" t="s">
        <v>184</v>
      </c>
      <c r="O538" s="440" t="s">
        <v>2568</v>
      </c>
      <c r="P538" s="432" t="s">
        <v>2084</v>
      </c>
    </row>
    <row r="539" spans="1:17" ht="60.75" x14ac:dyDescent="0.25">
      <c r="A539" s="437">
        <v>10694</v>
      </c>
      <c r="B539" s="437" t="s">
        <v>277</v>
      </c>
      <c r="C539" s="437" t="s">
        <v>1746</v>
      </c>
      <c r="D539" s="437" t="s">
        <v>1743</v>
      </c>
      <c r="E539" s="437">
        <v>1030299</v>
      </c>
      <c r="F539" s="437"/>
      <c r="G539" s="437" t="s">
        <v>2567</v>
      </c>
      <c r="H539" s="437"/>
      <c r="I539" s="437"/>
      <c r="J539" s="439">
        <v>17325</v>
      </c>
      <c r="K539" s="437"/>
      <c r="L539" s="437"/>
      <c r="M539" s="437" t="s">
        <v>2491</v>
      </c>
      <c r="N539" s="438" t="s">
        <v>184</v>
      </c>
      <c r="O539" s="438" t="s">
        <v>2098</v>
      </c>
      <c r="P539" s="437" t="s">
        <v>1855</v>
      </c>
      <c r="Q539" s="423" t="s">
        <v>2099</v>
      </c>
    </row>
    <row r="540" spans="1:17" ht="60.75" x14ac:dyDescent="0.25">
      <c r="A540" s="432">
        <v>10694</v>
      </c>
      <c r="B540" s="432" t="s">
        <v>277</v>
      </c>
      <c r="C540" s="432" t="s">
        <v>1746</v>
      </c>
      <c r="D540" s="432" t="s">
        <v>1743</v>
      </c>
      <c r="E540" s="432">
        <v>1030299</v>
      </c>
      <c r="F540" s="432"/>
      <c r="G540" s="432" t="s">
        <v>2567</v>
      </c>
      <c r="H540" s="432">
        <v>1</v>
      </c>
      <c r="I540" s="432" t="s">
        <v>2100</v>
      </c>
      <c r="J540" s="441">
        <v>17325</v>
      </c>
      <c r="K540" s="432" t="s">
        <v>2014</v>
      </c>
      <c r="L540" s="442" t="s">
        <v>2101</v>
      </c>
      <c r="M540" s="432" t="s">
        <v>2491</v>
      </c>
      <c r="N540" s="440" t="s">
        <v>184</v>
      </c>
      <c r="O540" s="440" t="s">
        <v>2098</v>
      </c>
      <c r="P540" s="432" t="s">
        <v>1855</v>
      </c>
      <c r="Q540" s="423" t="s">
        <v>2099</v>
      </c>
    </row>
    <row r="541" spans="1:17" ht="60.75" x14ac:dyDescent="0.25">
      <c r="A541" s="437">
        <v>10700</v>
      </c>
      <c r="B541" s="437" t="s">
        <v>280</v>
      </c>
      <c r="C541" s="437" t="s">
        <v>1741</v>
      </c>
      <c r="D541" s="437" t="s">
        <v>1741</v>
      </c>
      <c r="E541" s="437">
        <v>1040205</v>
      </c>
      <c r="F541" s="437"/>
      <c r="G541" s="437" t="s">
        <v>2570</v>
      </c>
      <c r="H541" s="437"/>
      <c r="I541" s="437"/>
      <c r="J541" s="439">
        <v>10000</v>
      </c>
      <c r="K541" s="437"/>
      <c r="L541" s="437"/>
      <c r="M541" s="437" t="s">
        <v>2491</v>
      </c>
      <c r="N541" s="438" t="s">
        <v>1843</v>
      </c>
      <c r="O541" s="438" t="s">
        <v>2571</v>
      </c>
      <c r="P541" s="437" t="s">
        <v>2084</v>
      </c>
    </row>
    <row r="542" spans="1:17" ht="60.75" x14ac:dyDescent="0.25">
      <c r="A542" s="432">
        <v>10700</v>
      </c>
      <c r="B542" s="432" t="s">
        <v>280</v>
      </c>
      <c r="C542" s="432" t="s">
        <v>1741</v>
      </c>
      <c r="D542" s="432" t="s">
        <v>1741</v>
      </c>
      <c r="E542" s="432">
        <v>1040205</v>
      </c>
      <c r="F542" s="432"/>
      <c r="G542" s="432" t="s">
        <v>2570</v>
      </c>
      <c r="H542" s="432">
        <v>1</v>
      </c>
      <c r="I542" s="432" t="s">
        <v>2572</v>
      </c>
      <c r="J542" s="441">
        <v>10000</v>
      </c>
      <c r="K542" s="432" t="s">
        <v>2014</v>
      </c>
      <c r="L542" s="432" t="s">
        <v>2559</v>
      </c>
      <c r="M542" s="432" t="s">
        <v>2491</v>
      </c>
      <c r="N542" s="440" t="s">
        <v>184</v>
      </c>
      <c r="O542" s="440" t="s">
        <v>2571</v>
      </c>
      <c r="P542" s="432" t="s">
        <v>2084</v>
      </c>
    </row>
    <row r="543" spans="1:17" ht="60.75" x14ac:dyDescent="0.25">
      <c r="A543" s="437">
        <v>10701</v>
      </c>
      <c r="B543" s="437" t="s">
        <v>280</v>
      </c>
      <c r="C543" s="437" t="s">
        <v>1741</v>
      </c>
      <c r="D543" s="437" t="s">
        <v>1741</v>
      </c>
      <c r="E543" s="437">
        <v>1040504</v>
      </c>
      <c r="F543" s="437"/>
      <c r="G543" s="437" t="s">
        <v>2573</v>
      </c>
      <c r="H543" s="437"/>
      <c r="I543" s="437"/>
      <c r="J543" s="439">
        <v>20000</v>
      </c>
      <c r="K543" s="437"/>
      <c r="L543" s="437"/>
      <c r="M543" s="437" t="s">
        <v>2491</v>
      </c>
      <c r="N543" s="438" t="s">
        <v>1843</v>
      </c>
      <c r="O543" s="438" t="s">
        <v>2123</v>
      </c>
      <c r="P543" s="437" t="s">
        <v>2084</v>
      </c>
    </row>
    <row r="544" spans="1:17" ht="81" x14ac:dyDescent="0.25">
      <c r="A544" s="432">
        <v>10701</v>
      </c>
      <c r="B544" s="432" t="s">
        <v>280</v>
      </c>
      <c r="C544" s="432" t="s">
        <v>1741</v>
      </c>
      <c r="D544" s="432" t="s">
        <v>1741</v>
      </c>
      <c r="E544" s="432">
        <v>1040504</v>
      </c>
      <c r="F544" s="432"/>
      <c r="G544" s="432" t="s">
        <v>2573</v>
      </c>
      <c r="H544" s="432">
        <v>1</v>
      </c>
      <c r="I544" s="432" t="s">
        <v>2574</v>
      </c>
      <c r="J544" s="441">
        <v>20000</v>
      </c>
      <c r="K544" s="432" t="s">
        <v>2014</v>
      </c>
      <c r="L544" s="432" t="s">
        <v>1852</v>
      </c>
      <c r="M544" s="432" t="s">
        <v>2491</v>
      </c>
      <c r="N544" s="440" t="s">
        <v>184</v>
      </c>
      <c r="O544" s="440" t="s">
        <v>2123</v>
      </c>
      <c r="P544" s="432" t="s">
        <v>2084</v>
      </c>
    </row>
    <row r="545" spans="1:16" ht="60.75" x14ac:dyDescent="0.25">
      <c r="A545" s="437">
        <v>10708</v>
      </c>
      <c r="B545" s="437" t="s">
        <v>280</v>
      </c>
      <c r="C545" s="437" t="s">
        <v>1746</v>
      </c>
      <c r="D545" s="437" t="s">
        <v>1743</v>
      </c>
      <c r="E545" s="437">
        <v>1040102</v>
      </c>
      <c r="F545" s="437"/>
      <c r="G545" s="437" t="s">
        <v>2575</v>
      </c>
      <c r="H545" s="437"/>
      <c r="I545" s="437"/>
      <c r="J545" s="439">
        <v>34500</v>
      </c>
      <c r="K545" s="437"/>
      <c r="L545" s="437"/>
      <c r="M545" s="437" t="s">
        <v>2491</v>
      </c>
      <c r="N545" s="438" t="s">
        <v>1843</v>
      </c>
      <c r="O545" s="438" t="s">
        <v>2111</v>
      </c>
      <c r="P545" s="437" t="s">
        <v>2084</v>
      </c>
    </row>
    <row r="546" spans="1:16" ht="81" x14ac:dyDescent="0.25">
      <c r="A546" s="432">
        <v>10708</v>
      </c>
      <c r="B546" s="432" t="s">
        <v>280</v>
      </c>
      <c r="C546" s="432" t="s">
        <v>1746</v>
      </c>
      <c r="D546" s="432" t="s">
        <v>1743</v>
      </c>
      <c r="E546" s="432">
        <v>1040102</v>
      </c>
      <c r="F546" s="432"/>
      <c r="G546" s="432" t="s">
        <v>2575</v>
      </c>
      <c r="H546" s="432">
        <v>1</v>
      </c>
      <c r="I546" s="432" t="s">
        <v>2576</v>
      </c>
      <c r="J546" s="441">
        <v>34500</v>
      </c>
      <c r="K546" s="432" t="s">
        <v>2017</v>
      </c>
      <c r="L546" s="432" t="s">
        <v>1852</v>
      </c>
      <c r="M546" s="432" t="s">
        <v>2491</v>
      </c>
      <c r="N546" s="440" t="s">
        <v>184</v>
      </c>
      <c r="O546" s="440" t="s">
        <v>2111</v>
      </c>
      <c r="P546" s="432" t="s">
        <v>2084</v>
      </c>
    </row>
    <row r="547" spans="1:16" ht="60.75" x14ac:dyDescent="0.25">
      <c r="A547" s="437">
        <v>10709</v>
      </c>
      <c r="B547" s="437" t="s">
        <v>279</v>
      </c>
      <c r="C547" s="437" t="s">
        <v>1746</v>
      </c>
      <c r="D547" s="437" t="s">
        <v>1743</v>
      </c>
      <c r="E547" s="437">
        <v>1030299</v>
      </c>
      <c r="F547" s="437"/>
      <c r="G547" s="437" t="s">
        <v>2577</v>
      </c>
      <c r="H547" s="437"/>
      <c r="I547" s="437"/>
      <c r="J547" s="439">
        <v>50000</v>
      </c>
      <c r="K547" s="437"/>
      <c r="L547" s="437"/>
      <c r="M547" s="437" t="s">
        <v>2491</v>
      </c>
      <c r="N547" s="438" t="s">
        <v>1843</v>
      </c>
      <c r="O547" s="438" t="s">
        <v>2578</v>
      </c>
      <c r="P547" s="437" t="s">
        <v>2084</v>
      </c>
    </row>
    <row r="548" spans="1:16" ht="60.75" x14ac:dyDescent="0.25">
      <c r="A548" s="432">
        <v>10709</v>
      </c>
      <c r="B548" s="432" t="s">
        <v>279</v>
      </c>
      <c r="C548" s="432" t="s">
        <v>1746</v>
      </c>
      <c r="D548" s="432" t="s">
        <v>1743</v>
      </c>
      <c r="E548" s="432">
        <v>1030299</v>
      </c>
      <c r="F548" s="432"/>
      <c r="G548" s="432" t="s">
        <v>2577</v>
      </c>
      <c r="H548" s="432">
        <v>1</v>
      </c>
      <c r="I548" s="432" t="s">
        <v>2579</v>
      </c>
      <c r="J548" s="441">
        <v>50000</v>
      </c>
      <c r="K548" s="432" t="s">
        <v>2014</v>
      </c>
      <c r="L548" s="446" t="s">
        <v>2580</v>
      </c>
      <c r="M548" s="432" t="s">
        <v>2491</v>
      </c>
      <c r="N548" s="440" t="s">
        <v>184</v>
      </c>
      <c r="O548" s="440" t="s">
        <v>2578</v>
      </c>
      <c r="P548" s="432" t="s">
        <v>2084</v>
      </c>
    </row>
    <row r="549" spans="1:16" ht="60.75" x14ac:dyDescent="0.25">
      <c r="A549" s="437">
        <v>10710</v>
      </c>
      <c r="B549" s="437" t="s">
        <v>279</v>
      </c>
      <c r="C549" s="437" t="s">
        <v>1746</v>
      </c>
      <c r="D549" s="437" t="s">
        <v>1743</v>
      </c>
      <c r="E549" s="437">
        <v>1040102</v>
      </c>
      <c r="F549" s="437"/>
      <c r="G549" s="437" t="s">
        <v>2581</v>
      </c>
      <c r="H549" s="437"/>
      <c r="I549" s="437"/>
      <c r="J549" s="439">
        <v>200000</v>
      </c>
      <c r="K549" s="437"/>
      <c r="L549" s="437"/>
      <c r="M549" s="437" t="s">
        <v>2491</v>
      </c>
      <c r="N549" s="438" t="s">
        <v>1843</v>
      </c>
      <c r="O549" s="438" t="s">
        <v>2578</v>
      </c>
      <c r="P549" s="437" t="s">
        <v>2084</v>
      </c>
    </row>
    <row r="550" spans="1:16" ht="60.75" x14ac:dyDescent="0.25">
      <c r="A550" s="432">
        <v>10710</v>
      </c>
      <c r="B550" s="432" t="s">
        <v>279</v>
      </c>
      <c r="C550" s="432" t="s">
        <v>1746</v>
      </c>
      <c r="D550" s="432" t="s">
        <v>1743</v>
      </c>
      <c r="E550" s="432">
        <v>1040102</v>
      </c>
      <c r="F550" s="432"/>
      <c r="G550" s="432" t="s">
        <v>2581</v>
      </c>
      <c r="H550" s="432">
        <v>1</v>
      </c>
      <c r="I550" s="432" t="s">
        <v>2582</v>
      </c>
      <c r="J550" s="441">
        <v>200000</v>
      </c>
      <c r="K550" s="432" t="s">
        <v>2014</v>
      </c>
      <c r="L550" s="446" t="s">
        <v>2583</v>
      </c>
      <c r="M550" s="432" t="s">
        <v>2491</v>
      </c>
      <c r="N550" s="440" t="s">
        <v>184</v>
      </c>
      <c r="O550" s="440" t="s">
        <v>2578</v>
      </c>
      <c r="P550" s="432" t="s">
        <v>2084</v>
      </c>
    </row>
    <row r="551" spans="1:16" ht="81" x14ac:dyDescent="0.25">
      <c r="A551" s="437">
        <v>10711</v>
      </c>
      <c r="B551" s="437" t="s">
        <v>279</v>
      </c>
      <c r="C551" s="437" t="s">
        <v>1746</v>
      </c>
      <c r="D551" s="447" t="s">
        <v>1741</v>
      </c>
      <c r="E551" s="437">
        <v>1040301</v>
      </c>
      <c r="F551" s="437"/>
      <c r="G551" s="437" t="s">
        <v>2584</v>
      </c>
      <c r="H551" s="437"/>
      <c r="I551" s="437"/>
      <c r="J551" s="439">
        <v>200000</v>
      </c>
      <c r="K551" s="437"/>
      <c r="L551" s="437"/>
      <c r="M551" s="437" t="s">
        <v>2491</v>
      </c>
      <c r="N551" s="438" t="s">
        <v>1843</v>
      </c>
      <c r="O551" s="438" t="s">
        <v>2578</v>
      </c>
      <c r="P551" s="437" t="s">
        <v>2084</v>
      </c>
    </row>
    <row r="552" spans="1:16" ht="81" x14ac:dyDescent="0.25">
      <c r="A552" s="432">
        <v>10711</v>
      </c>
      <c r="B552" s="432" t="s">
        <v>279</v>
      </c>
      <c r="C552" s="432" t="s">
        <v>1746</v>
      </c>
      <c r="D552" s="444" t="s">
        <v>1741</v>
      </c>
      <c r="E552" s="432">
        <v>1040301</v>
      </c>
      <c r="F552" s="432"/>
      <c r="G552" s="432" t="s">
        <v>2584</v>
      </c>
      <c r="H552" s="432">
        <v>1</v>
      </c>
      <c r="I552" s="432" t="s">
        <v>2585</v>
      </c>
      <c r="J552" s="441">
        <v>200000</v>
      </c>
      <c r="K552" s="432" t="s">
        <v>2014</v>
      </c>
      <c r="L552" s="446" t="s">
        <v>2580</v>
      </c>
      <c r="M552" s="432" t="s">
        <v>2491</v>
      </c>
      <c r="N552" s="440" t="s">
        <v>184</v>
      </c>
      <c r="O552" s="440" t="s">
        <v>2578</v>
      </c>
      <c r="P552" s="432" t="s">
        <v>2084</v>
      </c>
    </row>
    <row r="553" spans="1:16" ht="81" x14ac:dyDescent="0.25">
      <c r="A553" s="437">
        <v>10712</v>
      </c>
      <c r="B553" s="437" t="s">
        <v>279</v>
      </c>
      <c r="C553" s="437">
        <v>14</v>
      </c>
      <c r="D553" s="447" t="s">
        <v>1741</v>
      </c>
      <c r="E553" s="437">
        <v>1040301</v>
      </c>
      <c r="F553" s="437"/>
      <c r="G553" s="437" t="s">
        <v>2586</v>
      </c>
      <c r="H553" s="437"/>
      <c r="I553" s="437"/>
      <c r="J553" s="439">
        <v>50000</v>
      </c>
      <c r="K553" s="437"/>
      <c r="L553" s="437"/>
      <c r="M553" s="437" t="s">
        <v>2491</v>
      </c>
      <c r="N553" s="438" t="s">
        <v>1843</v>
      </c>
      <c r="O553" s="438" t="s">
        <v>2578</v>
      </c>
      <c r="P553" s="437" t="s">
        <v>2084</v>
      </c>
    </row>
    <row r="554" spans="1:16" ht="81" x14ac:dyDescent="0.25">
      <c r="A554" s="432">
        <v>10712</v>
      </c>
      <c r="B554" s="432" t="s">
        <v>279</v>
      </c>
      <c r="C554" s="432">
        <v>14</v>
      </c>
      <c r="D554" s="444" t="s">
        <v>1741</v>
      </c>
      <c r="E554" s="432">
        <v>1040301</v>
      </c>
      <c r="F554" s="432"/>
      <c r="G554" s="432" t="s">
        <v>2586</v>
      </c>
      <c r="H554" s="432">
        <v>1</v>
      </c>
      <c r="I554" s="432" t="s">
        <v>2585</v>
      </c>
      <c r="J554" s="441">
        <v>50000</v>
      </c>
      <c r="K554" s="432" t="s">
        <v>2014</v>
      </c>
      <c r="L554" s="446" t="s">
        <v>2580</v>
      </c>
      <c r="M554" s="432" t="s">
        <v>2491</v>
      </c>
      <c r="N554" s="440" t="s">
        <v>184</v>
      </c>
      <c r="O554" s="440" t="s">
        <v>2578</v>
      </c>
      <c r="P554" s="432" t="s">
        <v>2084</v>
      </c>
    </row>
    <row r="555" spans="1:16" ht="60.75" x14ac:dyDescent="0.25">
      <c r="A555" s="437">
        <v>10713</v>
      </c>
      <c r="B555" s="437" t="s">
        <v>279</v>
      </c>
      <c r="C555" s="437" t="s">
        <v>1746</v>
      </c>
      <c r="D555" s="437" t="s">
        <v>1743</v>
      </c>
      <c r="E555" s="437">
        <v>1040401</v>
      </c>
      <c r="F555" s="437"/>
      <c r="G555" s="437" t="s">
        <v>2587</v>
      </c>
      <c r="H555" s="437"/>
      <c r="I555" s="437"/>
      <c r="J555" s="439">
        <v>50000</v>
      </c>
      <c r="K555" s="437"/>
      <c r="L555" s="437"/>
      <c r="M555" s="437" t="s">
        <v>2491</v>
      </c>
      <c r="N555" s="438" t="s">
        <v>1843</v>
      </c>
      <c r="O555" s="438" t="s">
        <v>2578</v>
      </c>
      <c r="P555" s="437" t="s">
        <v>2084</v>
      </c>
    </row>
    <row r="556" spans="1:16" ht="81" x14ac:dyDescent="0.25">
      <c r="A556" s="432">
        <v>10713</v>
      </c>
      <c r="B556" s="432" t="s">
        <v>279</v>
      </c>
      <c r="C556" s="432" t="s">
        <v>1746</v>
      </c>
      <c r="D556" s="432" t="s">
        <v>1743</v>
      </c>
      <c r="E556" s="432">
        <v>1040401</v>
      </c>
      <c r="F556" s="432"/>
      <c r="G556" s="432" t="s">
        <v>2587</v>
      </c>
      <c r="H556" s="432">
        <v>1</v>
      </c>
      <c r="I556" s="432" t="s">
        <v>2588</v>
      </c>
      <c r="J556" s="441">
        <v>50000</v>
      </c>
      <c r="K556" s="432" t="s">
        <v>2589</v>
      </c>
      <c r="L556" s="446" t="s">
        <v>2590</v>
      </c>
      <c r="M556" s="432" t="s">
        <v>2491</v>
      </c>
      <c r="N556" s="440" t="s">
        <v>184</v>
      </c>
      <c r="O556" s="440" t="s">
        <v>2578</v>
      </c>
      <c r="P556" s="432" t="s">
        <v>2084</v>
      </c>
    </row>
    <row r="557" spans="1:16" ht="60.75" x14ac:dyDescent="0.25">
      <c r="A557" s="437">
        <v>10714</v>
      </c>
      <c r="B557" s="437" t="s">
        <v>279</v>
      </c>
      <c r="C557" s="437" t="s">
        <v>1746</v>
      </c>
      <c r="D557" s="437" t="s">
        <v>1743</v>
      </c>
      <c r="E557" s="437">
        <v>1040102</v>
      </c>
      <c r="F557" s="437"/>
      <c r="G557" s="437" t="s">
        <v>2591</v>
      </c>
      <c r="H557" s="437"/>
      <c r="I557" s="437"/>
      <c r="J557" s="439">
        <v>75000</v>
      </c>
      <c r="K557" s="437"/>
      <c r="L557" s="437"/>
      <c r="M557" s="437" t="s">
        <v>2491</v>
      </c>
      <c r="N557" s="438" t="s">
        <v>1843</v>
      </c>
      <c r="O557" s="438" t="s">
        <v>2578</v>
      </c>
      <c r="P557" s="437" t="s">
        <v>2084</v>
      </c>
    </row>
    <row r="558" spans="1:16" ht="60.75" x14ac:dyDescent="0.25">
      <c r="A558" s="432">
        <v>10714</v>
      </c>
      <c r="B558" s="432" t="s">
        <v>279</v>
      </c>
      <c r="C558" s="432" t="s">
        <v>1746</v>
      </c>
      <c r="D558" s="432" t="s">
        <v>1743</v>
      </c>
      <c r="E558" s="432">
        <v>1040102</v>
      </c>
      <c r="F558" s="432"/>
      <c r="G558" s="432" t="s">
        <v>2591</v>
      </c>
      <c r="H558" s="432">
        <v>1</v>
      </c>
      <c r="I558" s="432" t="s">
        <v>2592</v>
      </c>
      <c r="J558" s="441">
        <v>75000</v>
      </c>
      <c r="K558" s="432" t="s">
        <v>2589</v>
      </c>
      <c r="L558" s="446" t="s">
        <v>2583</v>
      </c>
      <c r="M558" s="432" t="s">
        <v>2491</v>
      </c>
      <c r="N558" s="440" t="s">
        <v>184</v>
      </c>
      <c r="O558" s="440" t="s">
        <v>2578</v>
      </c>
      <c r="P558" s="432" t="s">
        <v>2084</v>
      </c>
    </row>
    <row r="559" spans="1:16" ht="60.75" x14ac:dyDescent="0.25">
      <c r="A559" s="437">
        <v>10715</v>
      </c>
      <c r="B559" s="437" t="s">
        <v>279</v>
      </c>
      <c r="C559" s="447" t="s">
        <v>1747</v>
      </c>
      <c r="D559" s="447" t="s">
        <v>1741</v>
      </c>
      <c r="E559" s="437">
        <v>1040102</v>
      </c>
      <c r="F559" s="437"/>
      <c r="G559" s="437" t="s">
        <v>2593</v>
      </c>
      <c r="H559" s="437"/>
      <c r="I559" s="437"/>
      <c r="J559" s="439">
        <v>25000</v>
      </c>
      <c r="K559" s="437"/>
      <c r="L559" s="437"/>
      <c r="M559" s="437" t="s">
        <v>2491</v>
      </c>
      <c r="N559" s="438" t="s">
        <v>1843</v>
      </c>
      <c r="O559" s="438" t="s">
        <v>2578</v>
      </c>
      <c r="P559" s="437" t="s">
        <v>2084</v>
      </c>
    </row>
    <row r="560" spans="1:16" ht="60.75" x14ac:dyDescent="0.25">
      <c r="A560" s="432">
        <v>10715</v>
      </c>
      <c r="B560" s="432" t="s">
        <v>279</v>
      </c>
      <c r="C560" s="444" t="s">
        <v>1747</v>
      </c>
      <c r="D560" s="444" t="s">
        <v>1741</v>
      </c>
      <c r="E560" s="432">
        <v>1040102</v>
      </c>
      <c r="F560" s="432"/>
      <c r="G560" s="432" t="s">
        <v>2593</v>
      </c>
      <c r="H560" s="432">
        <v>1</v>
      </c>
      <c r="I560" s="432" t="s">
        <v>2594</v>
      </c>
      <c r="J560" s="441">
        <v>25000</v>
      </c>
      <c r="K560" s="432" t="s">
        <v>2589</v>
      </c>
      <c r="L560" s="446" t="s">
        <v>2595</v>
      </c>
      <c r="M560" s="432" t="s">
        <v>2491</v>
      </c>
      <c r="N560" s="440" t="s">
        <v>184</v>
      </c>
      <c r="O560" s="440" t="s">
        <v>2578</v>
      </c>
      <c r="P560" s="432" t="s">
        <v>2084</v>
      </c>
    </row>
    <row r="561" spans="1:17" ht="81" x14ac:dyDescent="0.25">
      <c r="A561" s="437">
        <v>20059</v>
      </c>
      <c r="B561" s="437" t="s">
        <v>279</v>
      </c>
      <c r="C561" s="447" t="s">
        <v>1767</v>
      </c>
      <c r="D561" s="447" t="s">
        <v>1748</v>
      </c>
      <c r="E561" s="437">
        <v>2030102</v>
      </c>
      <c r="F561" s="437"/>
      <c r="G561" s="437" t="s">
        <v>2596</v>
      </c>
      <c r="H561" s="437"/>
      <c r="I561" s="437"/>
      <c r="J561" s="439">
        <v>550000</v>
      </c>
      <c r="K561" s="437"/>
      <c r="L561" s="437"/>
      <c r="M561" s="437" t="s">
        <v>2491</v>
      </c>
      <c r="N561" s="438" t="s">
        <v>1843</v>
      </c>
      <c r="O561" s="438" t="s">
        <v>2597</v>
      </c>
      <c r="P561" s="437" t="s">
        <v>2084</v>
      </c>
    </row>
    <row r="562" spans="1:17" s="443" customFormat="1" ht="81" x14ac:dyDescent="0.25">
      <c r="A562" s="432">
        <v>20059</v>
      </c>
      <c r="B562" s="432" t="s">
        <v>279</v>
      </c>
      <c r="C562" s="432" t="s">
        <v>1767</v>
      </c>
      <c r="D562" s="432" t="s">
        <v>1748</v>
      </c>
      <c r="E562" s="432">
        <v>2030102</v>
      </c>
      <c r="F562" s="432"/>
      <c r="G562" s="432" t="s">
        <v>2596</v>
      </c>
      <c r="H562" s="432">
        <v>1</v>
      </c>
      <c r="I562" s="432" t="s">
        <v>2598</v>
      </c>
      <c r="J562" s="441">
        <v>550000</v>
      </c>
      <c r="K562" s="432" t="s">
        <v>2014</v>
      </c>
      <c r="L562" s="446" t="s">
        <v>2583</v>
      </c>
      <c r="M562" s="432" t="s">
        <v>2491</v>
      </c>
      <c r="N562" s="440" t="s">
        <v>184</v>
      </c>
      <c r="O562" s="440" t="s">
        <v>2597</v>
      </c>
      <c r="P562" s="432" t="s">
        <v>2084</v>
      </c>
      <c r="Q562" s="423"/>
    </row>
    <row r="563" spans="1:17" s="443" customFormat="1" ht="81" x14ac:dyDescent="0.25">
      <c r="A563" s="437">
        <v>20060</v>
      </c>
      <c r="B563" s="437" t="s">
        <v>279</v>
      </c>
      <c r="C563" s="447">
        <v>12</v>
      </c>
      <c r="D563" s="447" t="s">
        <v>1741</v>
      </c>
      <c r="E563" s="437">
        <v>2030102</v>
      </c>
      <c r="F563" s="437"/>
      <c r="G563" s="437" t="s">
        <v>2599</v>
      </c>
      <c r="H563" s="437"/>
      <c r="I563" s="437"/>
      <c r="J563" s="439">
        <v>300000</v>
      </c>
      <c r="K563" s="437"/>
      <c r="L563" s="437"/>
      <c r="M563" s="437" t="s">
        <v>2491</v>
      </c>
      <c r="N563" s="438" t="s">
        <v>1843</v>
      </c>
      <c r="O563" s="438" t="s">
        <v>2597</v>
      </c>
      <c r="P563" s="437" t="s">
        <v>2084</v>
      </c>
      <c r="Q563" s="423"/>
    </row>
    <row r="564" spans="1:17" ht="81" x14ac:dyDescent="0.25">
      <c r="A564" s="432">
        <v>20060</v>
      </c>
      <c r="B564" s="432" t="s">
        <v>279</v>
      </c>
      <c r="C564" s="432">
        <v>12</v>
      </c>
      <c r="D564" s="444" t="s">
        <v>1741</v>
      </c>
      <c r="E564" s="432">
        <v>2030102</v>
      </c>
      <c r="F564" s="432"/>
      <c r="G564" s="432" t="s">
        <v>2599</v>
      </c>
      <c r="H564" s="432">
        <v>1</v>
      </c>
      <c r="I564" s="432" t="s">
        <v>2600</v>
      </c>
      <c r="J564" s="441">
        <v>300000</v>
      </c>
      <c r="K564" s="432" t="s">
        <v>2014</v>
      </c>
      <c r="L564" s="446" t="s">
        <v>2583</v>
      </c>
      <c r="M564" s="432" t="s">
        <v>2491</v>
      </c>
      <c r="N564" s="440" t="s">
        <v>184</v>
      </c>
      <c r="O564" s="440" t="s">
        <v>2597</v>
      </c>
      <c r="P564" s="432" t="s">
        <v>2084</v>
      </c>
    </row>
    <row r="565" spans="1:17" ht="60.75" x14ac:dyDescent="0.25">
      <c r="A565" s="437">
        <v>10032</v>
      </c>
      <c r="B565" s="438" t="s">
        <v>280</v>
      </c>
      <c r="C565" s="438" t="s">
        <v>1746</v>
      </c>
      <c r="D565" s="438" t="s">
        <v>1743</v>
      </c>
      <c r="E565" s="437">
        <v>1030202</v>
      </c>
      <c r="F565" s="437"/>
      <c r="G565" s="438" t="s">
        <v>8</v>
      </c>
      <c r="H565" s="438"/>
      <c r="I565" s="438"/>
      <c r="J565" s="439">
        <v>45000</v>
      </c>
      <c r="K565" s="438"/>
      <c r="L565" s="438"/>
      <c r="M565" s="437" t="s">
        <v>2026</v>
      </c>
      <c r="N565" s="438" t="s">
        <v>1843</v>
      </c>
      <c r="O565" s="438" t="s">
        <v>2601</v>
      </c>
      <c r="P565" s="438" t="s">
        <v>2084</v>
      </c>
    </row>
    <row r="566" spans="1:17" ht="60.75" x14ac:dyDescent="0.25">
      <c r="A566" s="432">
        <v>10032</v>
      </c>
      <c r="B566" s="440" t="s">
        <v>280</v>
      </c>
      <c r="C566" s="440" t="s">
        <v>1746</v>
      </c>
      <c r="D566" s="440" t="s">
        <v>1743</v>
      </c>
      <c r="E566" s="432">
        <v>1030202</v>
      </c>
      <c r="F566" s="432"/>
      <c r="G566" s="440" t="s">
        <v>8</v>
      </c>
      <c r="H566" s="440" t="s">
        <v>2075</v>
      </c>
      <c r="I566" s="432" t="s">
        <v>2602</v>
      </c>
      <c r="J566" s="441">
        <v>45000</v>
      </c>
      <c r="K566" s="432" t="s">
        <v>2603</v>
      </c>
      <c r="L566" s="432" t="s">
        <v>1852</v>
      </c>
      <c r="M566" s="432" t="s">
        <v>2026</v>
      </c>
      <c r="N566" s="440" t="s">
        <v>184</v>
      </c>
      <c r="O566" s="440" t="s">
        <v>2601</v>
      </c>
      <c r="P566" s="440" t="s">
        <v>2084</v>
      </c>
    </row>
    <row r="567" spans="1:17" ht="60.75" x14ac:dyDescent="0.25">
      <c r="A567" s="437">
        <v>10052</v>
      </c>
      <c r="B567" s="438" t="s">
        <v>280</v>
      </c>
      <c r="C567" s="438" t="s">
        <v>1746</v>
      </c>
      <c r="D567" s="438" t="s">
        <v>1743</v>
      </c>
      <c r="E567" s="437">
        <v>1040101</v>
      </c>
      <c r="F567" s="437"/>
      <c r="G567" s="438" t="s">
        <v>869</v>
      </c>
      <c r="H567" s="438"/>
      <c r="I567" s="437"/>
      <c r="J567" s="439">
        <f>36000+10000</f>
        <v>46000</v>
      </c>
      <c r="K567" s="437"/>
      <c r="L567" s="437"/>
      <c r="M567" s="437" t="s">
        <v>2026</v>
      </c>
      <c r="N567" s="438" t="s">
        <v>1843</v>
      </c>
      <c r="O567" s="438" t="s">
        <v>2601</v>
      </c>
      <c r="P567" s="438" t="s">
        <v>2084</v>
      </c>
    </row>
    <row r="568" spans="1:17" ht="60.75" x14ac:dyDescent="0.25">
      <c r="A568" s="432">
        <v>10052</v>
      </c>
      <c r="B568" s="440" t="s">
        <v>280</v>
      </c>
      <c r="C568" s="440" t="s">
        <v>1746</v>
      </c>
      <c r="D568" s="440" t="s">
        <v>1743</v>
      </c>
      <c r="E568" s="432">
        <v>1040101</v>
      </c>
      <c r="F568" s="432"/>
      <c r="G568" s="440" t="s">
        <v>869</v>
      </c>
      <c r="H568" s="440" t="s">
        <v>2075</v>
      </c>
      <c r="I568" s="440" t="s">
        <v>2604</v>
      </c>
      <c r="J568" s="441">
        <f>36000+10000</f>
        <v>46000</v>
      </c>
      <c r="K568" s="440" t="s">
        <v>2603</v>
      </c>
      <c r="L568" s="440" t="s">
        <v>2605</v>
      </c>
      <c r="M568" s="432" t="s">
        <v>2026</v>
      </c>
      <c r="N568" s="440" t="s">
        <v>184</v>
      </c>
      <c r="O568" s="440" t="s">
        <v>2601</v>
      </c>
      <c r="P568" s="440" t="s">
        <v>2084</v>
      </c>
    </row>
    <row r="569" spans="1:17" ht="141.75" x14ac:dyDescent="0.25">
      <c r="A569" s="437">
        <v>10067</v>
      </c>
      <c r="B569" s="438" t="s">
        <v>280</v>
      </c>
      <c r="C569" s="438" t="s">
        <v>1792</v>
      </c>
      <c r="D569" s="438" t="s">
        <v>1743</v>
      </c>
      <c r="E569" s="437">
        <v>1040401</v>
      </c>
      <c r="F569" s="437">
        <v>1040401001</v>
      </c>
      <c r="G569" s="438" t="s">
        <v>2606</v>
      </c>
      <c r="H569" s="438"/>
      <c r="I569" s="438"/>
      <c r="J569" s="439">
        <v>62000</v>
      </c>
      <c r="K569" s="438"/>
      <c r="L569" s="438"/>
      <c r="M569" s="437" t="s">
        <v>2026</v>
      </c>
      <c r="N569" s="438" t="s">
        <v>1843</v>
      </c>
      <c r="O569" s="438" t="s">
        <v>2601</v>
      </c>
      <c r="P569" s="438" t="s">
        <v>2084</v>
      </c>
    </row>
    <row r="570" spans="1:17" ht="141.75" x14ac:dyDescent="0.25">
      <c r="A570" s="432">
        <v>10067</v>
      </c>
      <c r="B570" s="440" t="s">
        <v>280</v>
      </c>
      <c r="C570" s="440" t="s">
        <v>1792</v>
      </c>
      <c r="D570" s="440" t="s">
        <v>1743</v>
      </c>
      <c r="E570" s="432">
        <v>1040401</v>
      </c>
      <c r="F570" s="432">
        <v>1040401001</v>
      </c>
      <c r="G570" s="440" t="s">
        <v>2606</v>
      </c>
      <c r="H570" s="440" t="s">
        <v>2075</v>
      </c>
      <c r="I570" s="432" t="s">
        <v>2607</v>
      </c>
      <c r="J570" s="441">
        <v>62000</v>
      </c>
      <c r="K570" s="432" t="s">
        <v>2603</v>
      </c>
      <c r="L570" s="432" t="s">
        <v>1852</v>
      </c>
      <c r="M570" s="432" t="s">
        <v>2026</v>
      </c>
      <c r="N570" s="440" t="s">
        <v>184</v>
      </c>
      <c r="O570" s="440" t="s">
        <v>2601</v>
      </c>
      <c r="P570" s="440" t="s">
        <v>2084</v>
      </c>
    </row>
    <row r="571" spans="1:17" ht="81" x14ac:dyDescent="0.25">
      <c r="A571" s="437">
        <v>10135</v>
      </c>
      <c r="B571" s="438" t="s">
        <v>280</v>
      </c>
      <c r="C571" s="438" t="s">
        <v>1741</v>
      </c>
      <c r="D571" s="438" t="s">
        <v>1744</v>
      </c>
      <c r="E571" s="437">
        <v>1030213</v>
      </c>
      <c r="F571" s="437"/>
      <c r="G571" s="438" t="s">
        <v>113</v>
      </c>
      <c r="H571" s="438"/>
      <c r="I571" s="438"/>
      <c r="J571" s="439">
        <v>30000</v>
      </c>
      <c r="K571" s="438"/>
      <c r="L571" s="438"/>
      <c r="M571" s="437" t="s">
        <v>2026</v>
      </c>
      <c r="N571" s="438" t="s">
        <v>1843</v>
      </c>
      <c r="O571" s="438" t="s">
        <v>1844</v>
      </c>
      <c r="P571" s="438" t="s">
        <v>1845</v>
      </c>
    </row>
    <row r="572" spans="1:17" ht="121.5" x14ac:dyDescent="0.25">
      <c r="A572" s="432">
        <v>10135</v>
      </c>
      <c r="B572" s="440" t="s">
        <v>280</v>
      </c>
      <c r="C572" s="440" t="s">
        <v>1741</v>
      </c>
      <c r="D572" s="440" t="s">
        <v>1744</v>
      </c>
      <c r="E572" s="432">
        <v>1030213</v>
      </c>
      <c r="F572" s="432"/>
      <c r="G572" s="440" t="s">
        <v>113</v>
      </c>
      <c r="H572" s="440" t="s">
        <v>2075</v>
      </c>
      <c r="I572" s="432" t="s">
        <v>2608</v>
      </c>
      <c r="J572" s="441">
        <v>30000</v>
      </c>
      <c r="K572" s="432" t="s">
        <v>2609</v>
      </c>
      <c r="L572" s="432" t="s">
        <v>2418</v>
      </c>
      <c r="M572" s="432" t="s">
        <v>2026</v>
      </c>
      <c r="N572" s="440" t="s">
        <v>184</v>
      </c>
      <c r="O572" s="440" t="s">
        <v>1925</v>
      </c>
      <c r="P572" s="440" t="s">
        <v>1845</v>
      </c>
    </row>
    <row r="573" spans="1:17" ht="81" x14ac:dyDescent="0.25">
      <c r="A573" s="437">
        <v>10135</v>
      </c>
      <c r="B573" s="438" t="s">
        <v>279</v>
      </c>
      <c r="C573" s="438" t="s">
        <v>1741</v>
      </c>
      <c r="D573" s="438" t="s">
        <v>1744</v>
      </c>
      <c r="E573" s="437">
        <v>1030213</v>
      </c>
      <c r="F573" s="437"/>
      <c r="G573" s="438" t="s">
        <v>113</v>
      </c>
      <c r="H573" s="438"/>
      <c r="I573" s="438"/>
      <c r="J573" s="439">
        <v>3880.3</v>
      </c>
      <c r="K573" s="438"/>
      <c r="L573" s="438"/>
      <c r="M573" s="437" t="s">
        <v>2026</v>
      </c>
      <c r="N573" s="438" t="s">
        <v>184</v>
      </c>
      <c r="O573" s="438" t="s">
        <v>2345</v>
      </c>
      <c r="P573" s="438" t="s">
        <v>1855</v>
      </c>
      <c r="Q573" s="443"/>
    </row>
    <row r="574" spans="1:17" ht="81" x14ac:dyDescent="0.25">
      <c r="A574" s="432">
        <v>10135</v>
      </c>
      <c r="B574" s="440" t="s">
        <v>279</v>
      </c>
      <c r="C574" s="440" t="s">
        <v>1741</v>
      </c>
      <c r="D574" s="440" t="s">
        <v>1744</v>
      </c>
      <c r="E574" s="432">
        <v>1030213</v>
      </c>
      <c r="F574" s="432"/>
      <c r="G574" s="440" t="s">
        <v>113</v>
      </c>
      <c r="H574" s="440" t="s">
        <v>2075</v>
      </c>
      <c r="I574" s="432" t="s">
        <v>2610</v>
      </c>
      <c r="J574" s="441">
        <v>3880.3</v>
      </c>
      <c r="K574" s="432" t="s">
        <v>2609</v>
      </c>
      <c r="L574" s="432" t="s">
        <v>1852</v>
      </c>
      <c r="M574" s="432" t="s">
        <v>2026</v>
      </c>
      <c r="N574" s="440" t="s">
        <v>184</v>
      </c>
      <c r="O574" s="440" t="s">
        <v>2345</v>
      </c>
      <c r="P574" s="440" t="s">
        <v>1855</v>
      </c>
      <c r="Q574" s="443"/>
    </row>
    <row r="575" spans="1:17" ht="60.75" x14ac:dyDescent="0.25">
      <c r="A575" s="437">
        <v>10226</v>
      </c>
      <c r="B575" s="438" t="s">
        <v>280</v>
      </c>
      <c r="C575" s="438" t="s">
        <v>1741</v>
      </c>
      <c r="D575" s="438" t="s">
        <v>1744</v>
      </c>
      <c r="E575" s="437">
        <v>1030102</v>
      </c>
      <c r="F575" s="437"/>
      <c r="G575" s="438" t="s">
        <v>2611</v>
      </c>
      <c r="H575" s="438"/>
      <c r="I575" s="438"/>
      <c r="J575" s="439">
        <v>5000</v>
      </c>
      <c r="K575" s="438"/>
      <c r="L575" s="438"/>
      <c r="M575" s="437" t="s">
        <v>2026</v>
      </c>
      <c r="N575" s="438" t="s">
        <v>1843</v>
      </c>
      <c r="O575" s="438" t="s">
        <v>1844</v>
      </c>
      <c r="P575" s="438" t="s">
        <v>1845</v>
      </c>
    </row>
    <row r="576" spans="1:17" ht="81" x14ac:dyDescent="0.25">
      <c r="A576" s="432">
        <v>10226</v>
      </c>
      <c r="B576" s="440" t="s">
        <v>280</v>
      </c>
      <c r="C576" s="440" t="s">
        <v>1741</v>
      </c>
      <c r="D576" s="440" t="s">
        <v>1744</v>
      </c>
      <c r="E576" s="432">
        <v>1030102</v>
      </c>
      <c r="F576" s="432"/>
      <c r="G576" s="440" t="s">
        <v>2611</v>
      </c>
      <c r="H576" s="440" t="s">
        <v>2075</v>
      </c>
      <c r="I576" s="432" t="s">
        <v>2612</v>
      </c>
      <c r="J576" s="441">
        <v>5000</v>
      </c>
      <c r="K576" s="432" t="s">
        <v>2609</v>
      </c>
      <c r="L576" s="432" t="s">
        <v>1852</v>
      </c>
      <c r="M576" s="432" t="s">
        <v>2026</v>
      </c>
      <c r="N576" s="440" t="s">
        <v>184</v>
      </c>
      <c r="O576" s="440" t="s">
        <v>1925</v>
      </c>
      <c r="P576" s="440" t="s">
        <v>1845</v>
      </c>
    </row>
    <row r="577" spans="1:17" ht="60.75" x14ac:dyDescent="0.25">
      <c r="A577" s="437">
        <v>10244</v>
      </c>
      <c r="B577" s="438" t="s">
        <v>280</v>
      </c>
      <c r="C577" s="438" t="s">
        <v>1741</v>
      </c>
      <c r="D577" s="438" t="s">
        <v>1744</v>
      </c>
      <c r="E577" s="437">
        <v>1030213</v>
      </c>
      <c r="F577" s="437"/>
      <c r="G577" s="438" t="s">
        <v>120</v>
      </c>
      <c r="H577" s="438"/>
      <c r="I577" s="437"/>
      <c r="J577" s="439">
        <v>30000</v>
      </c>
      <c r="K577" s="437"/>
      <c r="L577" s="437"/>
      <c r="M577" s="437" t="s">
        <v>2026</v>
      </c>
      <c r="N577" s="438" t="s">
        <v>184</v>
      </c>
      <c r="O577" s="438" t="s">
        <v>2078</v>
      </c>
      <c r="P577" s="438" t="s">
        <v>1855</v>
      </c>
    </row>
    <row r="578" spans="1:17" ht="60.75" x14ac:dyDescent="0.25">
      <c r="A578" s="432">
        <v>10244</v>
      </c>
      <c r="B578" s="440" t="s">
        <v>280</v>
      </c>
      <c r="C578" s="440" t="s">
        <v>1741</v>
      </c>
      <c r="D578" s="440" t="s">
        <v>1744</v>
      </c>
      <c r="E578" s="432">
        <v>1030213</v>
      </c>
      <c r="F578" s="432"/>
      <c r="G578" s="440" t="s">
        <v>120</v>
      </c>
      <c r="H578" s="440" t="s">
        <v>2075</v>
      </c>
      <c r="I578" s="440" t="s">
        <v>2613</v>
      </c>
      <c r="J578" s="441">
        <v>30000</v>
      </c>
      <c r="K578" s="440" t="s">
        <v>2609</v>
      </c>
      <c r="L578" s="440" t="s">
        <v>2107</v>
      </c>
      <c r="M578" s="432" t="s">
        <v>2026</v>
      </c>
      <c r="N578" s="440" t="s">
        <v>184</v>
      </c>
      <c r="O578" s="440" t="s">
        <v>2078</v>
      </c>
      <c r="P578" s="440" t="s">
        <v>1855</v>
      </c>
    </row>
    <row r="579" spans="1:17" s="443" customFormat="1" ht="60.75" x14ac:dyDescent="0.25">
      <c r="A579" s="437">
        <v>10259</v>
      </c>
      <c r="B579" s="438" t="s">
        <v>280</v>
      </c>
      <c r="C579" s="438" t="s">
        <v>1741</v>
      </c>
      <c r="D579" s="438" t="s">
        <v>1744</v>
      </c>
      <c r="E579" s="437">
        <v>1030213</v>
      </c>
      <c r="F579" s="437"/>
      <c r="G579" s="438" t="s">
        <v>121</v>
      </c>
      <c r="H579" s="438"/>
      <c r="I579" s="437"/>
      <c r="J579" s="439">
        <v>136800</v>
      </c>
      <c r="K579" s="437"/>
      <c r="L579" s="437"/>
      <c r="M579" s="437" t="s">
        <v>2026</v>
      </c>
      <c r="N579" s="438" t="s">
        <v>184</v>
      </c>
      <c r="O579" s="438" t="s">
        <v>2078</v>
      </c>
      <c r="P579" s="438" t="s">
        <v>1855</v>
      </c>
      <c r="Q579" s="423"/>
    </row>
    <row r="580" spans="1:17" s="443" customFormat="1" ht="81" x14ac:dyDescent="0.25">
      <c r="A580" s="432">
        <v>10259</v>
      </c>
      <c r="B580" s="440" t="s">
        <v>280</v>
      </c>
      <c r="C580" s="440" t="s">
        <v>1741</v>
      </c>
      <c r="D580" s="440" t="s">
        <v>1744</v>
      </c>
      <c r="E580" s="432">
        <v>1030213</v>
      </c>
      <c r="F580" s="432"/>
      <c r="G580" s="440" t="s">
        <v>121</v>
      </c>
      <c r="H580" s="440" t="s">
        <v>2075</v>
      </c>
      <c r="I580" s="440" t="s">
        <v>2614</v>
      </c>
      <c r="J580" s="441">
        <v>136800</v>
      </c>
      <c r="K580" s="440" t="s">
        <v>2609</v>
      </c>
      <c r="L580" s="440" t="s">
        <v>2107</v>
      </c>
      <c r="M580" s="432" t="s">
        <v>2026</v>
      </c>
      <c r="N580" s="440" t="s">
        <v>184</v>
      </c>
      <c r="O580" s="440" t="s">
        <v>2078</v>
      </c>
      <c r="P580" s="440" t="s">
        <v>1855</v>
      </c>
      <c r="Q580" s="423"/>
    </row>
    <row r="581" spans="1:17" ht="60.75" x14ac:dyDescent="0.25">
      <c r="A581" s="437">
        <v>10260</v>
      </c>
      <c r="B581" s="438" t="s">
        <v>280</v>
      </c>
      <c r="C581" s="438" t="s">
        <v>1741</v>
      </c>
      <c r="D581" s="438" t="s">
        <v>1744</v>
      </c>
      <c r="E581" s="437">
        <v>1030213</v>
      </c>
      <c r="F581" s="437"/>
      <c r="G581" s="438" t="s">
        <v>122</v>
      </c>
      <c r="H581" s="438"/>
      <c r="I581" s="437"/>
      <c r="J581" s="439">
        <v>373000</v>
      </c>
      <c r="K581" s="437"/>
      <c r="L581" s="437"/>
      <c r="M581" s="437" t="s">
        <v>2026</v>
      </c>
      <c r="N581" s="438" t="s">
        <v>1843</v>
      </c>
      <c r="O581" s="438" t="s">
        <v>1844</v>
      </c>
      <c r="P581" s="438" t="s">
        <v>1845</v>
      </c>
    </row>
    <row r="582" spans="1:17" ht="81" x14ac:dyDescent="0.25">
      <c r="A582" s="432">
        <v>10260</v>
      </c>
      <c r="B582" s="440" t="s">
        <v>280</v>
      </c>
      <c r="C582" s="440" t="s">
        <v>1741</v>
      </c>
      <c r="D582" s="440" t="s">
        <v>1744</v>
      </c>
      <c r="E582" s="432">
        <v>1030213</v>
      </c>
      <c r="F582" s="432"/>
      <c r="G582" s="440" t="s">
        <v>122</v>
      </c>
      <c r="H582" s="440" t="s">
        <v>2075</v>
      </c>
      <c r="I582" s="440" t="s">
        <v>2615</v>
      </c>
      <c r="J582" s="441">
        <v>373000</v>
      </c>
      <c r="K582" s="440" t="s">
        <v>2609</v>
      </c>
      <c r="L582" s="440" t="s">
        <v>2107</v>
      </c>
      <c r="M582" s="432" t="s">
        <v>2026</v>
      </c>
      <c r="N582" s="440" t="s">
        <v>184</v>
      </c>
      <c r="O582" s="440" t="s">
        <v>1925</v>
      </c>
      <c r="P582" s="440" t="s">
        <v>1845</v>
      </c>
    </row>
    <row r="583" spans="1:17" s="443" customFormat="1" ht="60.75" x14ac:dyDescent="0.25">
      <c r="A583" s="437">
        <v>10261</v>
      </c>
      <c r="B583" s="438" t="s">
        <v>280</v>
      </c>
      <c r="C583" s="438" t="s">
        <v>1741</v>
      </c>
      <c r="D583" s="438" t="s">
        <v>1744</v>
      </c>
      <c r="E583" s="437">
        <v>1030213</v>
      </c>
      <c r="F583" s="437"/>
      <c r="G583" s="438" t="s">
        <v>123</v>
      </c>
      <c r="H583" s="438"/>
      <c r="I583" s="437"/>
      <c r="J583" s="439">
        <v>440000</v>
      </c>
      <c r="K583" s="437"/>
      <c r="L583" s="437"/>
      <c r="M583" s="437" t="s">
        <v>2026</v>
      </c>
      <c r="N583" s="438" t="s">
        <v>1843</v>
      </c>
      <c r="O583" s="438" t="s">
        <v>1844</v>
      </c>
      <c r="P583" s="438" t="s">
        <v>1845</v>
      </c>
      <c r="Q583" s="423"/>
    </row>
    <row r="584" spans="1:17" s="443" customFormat="1" ht="60.75" x14ac:dyDescent="0.25">
      <c r="A584" s="432">
        <v>10261</v>
      </c>
      <c r="B584" s="440" t="s">
        <v>280</v>
      </c>
      <c r="C584" s="440" t="s">
        <v>1741</v>
      </c>
      <c r="D584" s="440" t="s">
        <v>1744</v>
      </c>
      <c r="E584" s="432">
        <v>1030213</v>
      </c>
      <c r="F584" s="432"/>
      <c r="G584" s="440" t="s">
        <v>123</v>
      </c>
      <c r="H584" s="440" t="s">
        <v>2075</v>
      </c>
      <c r="I584" s="440" t="s">
        <v>2616</v>
      </c>
      <c r="J584" s="441">
        <v>440000</v>
      </c>
      <c r="K584" s="440" t="s">
        <v>2609</v>
      </c>
      <c r="L584" s="440" t="s">
        <v>2107</v>
      </c>
      <c r="M584" s="432" t="s">
        <v>2026</v>
      </c>
      <c r="N584" s="440" t="s">
        <v>184</v>
      </c>
      <c r="O584" s="440" t="s">
        <v>1925</v>
      </c>
      <c r="P584" s="440" t="s">
        <v>1845</v>
      </c>
      <c r="Q584" s="423"/>
    </row>
    <row r="585" spans="1:17" ht="60.75" x14ac:dyDescent="0.25">
      <c r="A585" s="437">
        <v>10294</v>
      </c>
      <c r="B585" s="438" t="s">
        <v>280</v>
      </c>
      <c r="C585" s="438" t="s">
        <v>1741</v>
      </c>
      <c r="D585" s="438" t="s">
        <v>1747</v>
      </c>
      <c r="E585" s="437">
        <v>1030209</v>
      </c>
      <c r="F585" s="437">
        <v>1030209003</v>
      </c>
      <c r="G585" s="438" t="s">
        <v>2617</v>
      </c>
      <c r="H585" s="438"/>
      <c r="I585" s="437"/>
      <c r="J585" s="439">
        <v>7000</v>
      </c>
      <c r="K585" s="437"/>
      <c r="L585" s="437"/>
      <c r="M585" s="437" t="s">
        <v>2026</v>
      </c>
      <c r="N585" s="438" t="s">
        <v>1843</v>
      </c>
      <c r="O585" s="438" t="s">
        <v>1844</v>
      </c>
      <c r="P585" s="438" t="s">
        <v>1845</v>
      </c>
    </row>
    <row r="586" spans="1:17" ht="60.75" x14ac:dyDescent="0.25">
      <c r="A586" s="432">
        <v>10294</v>
      </c>
      <c r="B586" s="440" t="s">
        <v>280</v>
      </c>
      <c r="C586" s="440" t="s">
        <v>1741</v>
      </c>
      <c r="D586" s="440" t="s">
        <v>1747</v>
      </c>
      <c r="E586" s="432">
        <v>1030209</v>
      </c>
      <c r="F586" s="432">
        <v>1030209003</v>
      </c>
      <c r="G586" s="440" t="s">
        <v>2617</v>
      </c>
      <c r="H586" s="440" t="s">
        <v>2075</v>
      </c>
      <c r="I586" s="440" t="s">
        <v>2618</v>
      </c>
      <c r="J586" s="441">
        <v>7000</v>
      </c>
      <c r="K586" s="440" t="s">
        <v>2609</v>
      </c>
      <c r="L586" s="440" t="s">
        <v>2619</v>
      </c>
      <c r="M586" s="432" t="s">
        <v>2026</v>
      </c>
      <c r="N586" s="440" t="s">
        <v>184</v>
      </c>
      <c r="O586" s="440" t="s">
        <v>1925</v>
      </c>
      <c r="P586" s="440" t="s">
        <v>1845</v>
      </c>
    </row>
    <row r="587" spans="1:17" ht="60.75" x14ac:dyDescent="0.25">
      <c r="A587" s="437">
        <v>10306</v>
      </c>
      <c r="B587" s="438" t="s">
        <v>280</v>
      </c>
      <c r="C587" s="438" t="s">
        <v>1741</v>
      </c>
      <c r="D587" s="438" t="s">
        <v>1744</v>
      </c>
      <c r="E587" s="437">
        <v>1030102</v>
      </c>
      <c r="F587" s="437"/>
      <c r="G587" s="438" t="s">
        <v>2620</v>
      </c>
      <c r="H587" s="438"/>
      <c r="I587" s="437"/>
      <c r="J587" s="439">
        <v>60000</v>
      </c>
      <c r="K587" s="437"/>
      <c r="L587" s="437"/>
      <c r="M587" s="437" t="s">
        <v>2026</v>
      </c>
      <c r="N587" s="438" t="s">
        <v>1843</v>
      </c>
      <c r="O587" s="438" t="s">
        <v>1844</v>
      </c>
      <c r="P587" s="438" t="s">
        <v>1845</v>
      </c>
    </row>
    <row r="588" spans="1:17" ht="60.75" x14ac:dyDescent="0.25">
      <c r="A588" s="432">
        <v>10306</v>
      </c>
      <c r="B588" s="440" t="s">
        <v>280</v>
      </c>
      <c r="C588" s="440" t="s">
        <v>1741</v>
      </c>
      <c r="D588" s="440" t="s">
        <v>1744</v>
      </c>
      <c r="E588" s="432">
        <v>1030102</v>
      </c>
      <c r="F588" s="432"/>
      <c r="G588" s="440" t="s">
        <v>2620</v>
      </c>
      <c r="H588" s="440" t="s">
        <v>2075</v>
      </c>
      <c r="I588" s="440" t="s">
        <v>2621</v>
      </c>
      <c r="J588" s="441">
        <v>55000</v>
      </c>
      <c r="K588" s="440" t="s">
        <v>2609</v>
      </c>
      <c r="L588" s="440" t="s">
        <v>2619</v>
      </c>
      <c r="M588" s="432" t="s">
        <v>2026</v>
      </c>
      <c r="N588" s="440" t="s">
        <v>184</v>
      </c>
      <c r="O588" s="440" t="s">
        <v>1925</v>
      </c>
      <c r="P588" s="440" t="s">
        <v>1845</v>
      </c>
    </row>
    <row r="589" spans="1:17" ht="60.75" x14ac:dyDescent="0.25">
      <c r="A589" s="432">
        <v>10306</v>
      </c>
      <c r="B589" s="440" t="s">
        <v>280</v>
      </c>
      <c r="C589" s="440" t="s">
        <v>1741</v>
      </c>
      <c r="D589" s="440" t="s">
        <v>1744</v>
      </c>
      <c r="E589" s="432">
        <v>1030102</v>
      </c>
      <c r="F589" s="432"/>
      <c r="G589" s="440" t="s">
        <v>2620</v>
      </c>
      <c r="H589" s="440" t="s">
        <v>2096</v>
      </c>
      <c r="I589" s="432" t="s">
        <v>2622</v>
      </c>
      <c r="J589" s="441">
        <v>5000</v>
      </c>
      <c r="K589" s="432" t="s">
        <v>2609</v>
      </c>
      <c r="L589" s="432" t="s">
        <v>2619</v>
      </c>
      <c r="M589" s="432" t="s">
        <v>2026</v>
      </c>
      <c r="N589" s="440" t="s">
        <v>184</v>
      </c>
      <c r="O589" s="440" t="s">
        <v>1925</v>
      </c>
      <c r="P589" s="440" t="s">
        <v>1845</v>
      </c>
    </row>
    <row r="590" spans="1:17" ht="60.75" x14ac:dyDescent="0.25">
      <c r="A590" s="437">
        <v>10399</v>
      </c>
      <c r="B590" s="438" t="s">
        <v>280</v>
      </c>
      <c r="C590" s="438" t="s">
        <v>1741</v>
      </c>
      <c r="D590" s="438" t="s">
        <v>1750</v>
      </c>
      <c r="E590" s="437">
        <v>1040104</v>
      </c>
      <c r="F590" s="437">
        <v>1040104001</v>
      </c>
      <c r="G590" s="438" t="s">
        <v>2166</v>
      </c>
      <c r="H590" s="438"/>
      <c r="I590" s="438"/>
      <c r="J590" s="439">
        <v>600</v>
      </c>
      <c r="K590" s="438"/>
      <c r="L590" s="438"/>
      <c r="M590" s="437" t="s">
        <v>2026</v>
      </c>
      <c r="N590" s="438" t="s">
        <v>184</v>
      </c>
      <c r="O590" s="437" t="s">
        <v>2078</v>
      </c>
      <c r="P590" s="438" t="s">
        <v>1855</v>
      </c>
    </row>
    <row r="591" spans="1:17" ht="60.75" x14ac:dyDescent="0.25">
      <c r="A591" s="432">
        <v>10399</v>
      </c>
      <c r="B591" s="440" t="s">
        <v>280</v>
      </c>
      <c r="C591" s="440" t="s">
        <v>1741</v>
      </c>
      <c r="D591" s="440" t="s">
        <v>1750</v>
      </c>
      <c r="E591" s="432">
        <v>1040104</v>
      </c>
      <c r="F591" s="432">
        <v>1040104001</v>
      </c>
      <c r="G591" s="440" t="s">
        <v>2166</v>
      </c>
      <c r="H591" s="440" t="s">
        <v>2075</v>
      </c>
      <c r="I591" s="432" t="s">
        <v>2623</v>
      </c>
      <c r="J591" s="441">
        <v>600</v>
      </c>
      <c r="K591" s="432" t="s">
        <v>2624</v>
      </c>
      <c r="L591" s="432" t="s">
        <v>2625</v>
      </c>
      <c r="M591" s="432" t="s">
        <v>2026</v>
      </c>
      <c r="N591" s="440" t="s">
        <v>184</v>
      </c>
      <c r="O591" s="440" t="s">
        <v>2078</v>
      </c>
      <c r="P591" s="440" t="s">
        <v>1855</v>
      </c>
    </row>
    <row r="592" spans="1:17" ht="60.75" x14ac:dyDescent="0.25">
      <c r="A592" s="437">
        <v>10406</v>
      </c>
      <c r="B592" s="438" t="s">
        <v>280</v>
      </c>
      <c r="C592" s="438" t="s">
        <v>1746</v>
      </c>
      <c r="D592" s="438" t="s">
        <v>1743</v>
      </c>
      <c r="E592" s="437">
        <v>1040102</v>
      </c>
      <c r="F592" s="437"/>
      <c r="G592" s="438" t="s">
        <v>2626</v>
      </c>
      <c r="H592" s="438"/>
      <c r="I592" s="438"/>
      <c r="J592" s="439">
        <v>4500</v>
      </c>
      <c r="K592" s="438"/>
      <c r="L592" s="438"/>
      <c r="M592" s="437" t="s">
        <v>2026</v>
      </c>
      <c r="N592" s="438" t="s">
        <v>1843</v>
      </c>
      <c r="O592" s="438" t="s">
        <v>1844</v>
      </c>
      <c r="P592" s="438" t="s">
        <v>1845</v>
      </c>
    </row>
    <row r="593" spans="1:17" ht="60.75" x14ac:dyDescent="0.25">
      <c r="A593" s="432">
        <v>10406</v>
      </c>
      <c r="B593" s="440" t="s">
        <v>280</v>
      </c>
      <c r="C593" s="440" t="s">
        <v>1746</v>
      </c>
      <c r="D593" s="440" t="s">
        <v>1743</v>
      </c>
      <c r="E593" s="432">
        <v>1040102</v>
      </c>
      <c r="F593" s="432"/>
      <c r="G593" s="440" t="s">
        <v>2626</v>
      </c>
      <c r="H593" s="440" t="s">
        <v>2075</v>
      </c>
      <c r="I593" s="440" t="s">
        <v>2627</v>
      </c>
      <c r="J593" s="441">
        <v>4500</v>
      </c>
      <c r="K593" s="440" t="s">
        <v>2603</v>
      </c>
      <c r="L593" s="440" t="s">
        <v>1852</v>
      </c>
      <c r="M593" s="432" t="s">
        <v>2026</v>
      </c>
      <c r="N593" s="440" t="s">
        <v>184</v>
      </c>
      <c r="O593" s="440" t="s">
        <v>1925</v>
      </c>
      <c r="P593" s="440" t="s">
        <v>1845</v>
      </c>
    </row>
    <row r="594" spans="1:17" s="443" customFormat="1" ht="81" x14ac:dyDescent="0.25">
      <c r="A594" s="437">
        <v>10548</v>
      </c>
      <c r="B594" s="438" t="s">
        <v>280</v>
      </c>
      <c r="C594" s="438" t="s">
        <v>1782</v>
      </c>
      <c r="D594" s="438" t="s">
        <v>1744</v>
      </c>
      <c r="E594" s="437">
        <v>1040399</v>
      </c>
      <c r="F594" s="437"/>
      <c r="G594" s="438" t="s">
        <v>880</v>
      </c>
      <c r="H594" s="438"/>
      <c r="I594" s="437"/>
      <c r="J594" s="439">
        <v>42500</v>
      </c>
      <c r="K594" s="437"/>
      <c r="L594" s="437"/>
      <c r="M594" s="437" t="s">
        <v>2026</v>
      </c>
      <c r="N594" s="438" t="s">
        <v>1843</v>
      </c>
      <c r="O594" s="438" t="s">
        <v>2601</v>
      </c>
      <c r="P594" s="438" t="s">
        <v>2084</v>
      </c>
      <c r="Q594" s="423"/>
    </row>
    <row r="595" spans="1:17" s="443" customFormat="1" ht="81" x14ac:dyDescent="0.25">
      <c r="A595" s="432">
        <v>10548</v>
      </c>
      <c r="B595" s="440" t="s">
        <v>280</v>
      </c>
      <c r="C595" s="440" t="s">
        <v>1782</v>
      </c>
      <c r="D595" s="440" t="s">
        <v>1744</v>
      </c>
      <c r="E595" s="432">
        <v>1040399</v>
      </c>
      <c r="F595" s="432"/>
      <c r="G595" s="440" t="s">
        <v>880</v>
      </c>
      <c r="H595" s="440" t="s">
        <v>2075</v>
      </c>
      <c r="I595" s="440" t="s">
        <v>2628</v>
      </c>
      <c r="J595" s="441">
        <v>42500</v>
      </c>
      <c r="K595" s="440" t="s">
        <v>2603</v>
      </c>
      <c r="L595" s="440" t="s">
        <v>2109</v>
      </c>
      <c r="M595" s="432" t="s">
        <v>2026</v>
      </c>
      <c r="N595" s="440" t="s">
        <v>184</v>
      </c>
      <c r="O595" s="440" t="s">
        <v>2601</v>
      </c>
      <c r="P595" s="440" t="s">
        <v>2084</v>
      </c>
      <c r="Q595" s="423"/>
    </row>
    <row r="596" spans="1:17" ht="101.25" x14ac:dyDescent="0.25">
      <c r="A596" s="437">
        <v>10563</v>
      </c>
      <c r="B596" s="438" t="s">
        <v>280</v>
      </c>
      <c r="C596" s="438" t="s">
        <v>1782</v>
      </c>
      <c r="D596" s="438" t="s">
        <v>1744</v>
      </c>
      <c r="E596" s="437">
        <v>1040205</v>
      </c>
      <c r="F596" s="437"/>
      <c r="G596" s="438" t="s">
        <v>2629</v>
      </c>
      <c r="H596" s="438"/>
      <c r="I596" s="437"/>
      <c r="J596" s="439">
        <v>42500</v>
      </c>
      <c r="K596" s="437"/>
      <c r="L596" s="437"/>
      <c r="M596" s="437" t="s">
        <v>2026</v>
      </c>
      <c r="N596" s="438" t="s">
        <v>1843</v>
      </c>
      <c r="O596" s="438" t="s">
        <v>2601</v>
      </c>
      <c r="P596" s="438" t="s">
        <v>2084</v>
      </c>
    </row>
    <row r="597" spans="1:17" ht="101.25" x14ac:dyDescent="0.25">
      <c r="A597" s="432">
        <v>10563</v>
      </c>
      <c r="B597" s="440" t="s">
        <v>280</v>
      </c>
      <c r="C597" s="440" t="s">
        <v>1782</v>
      </c>
      <c r="D597" s="440" t="s">
        <v>1744</v>
      </c>
      <c r="E597" s="432">
        <v>1040205</v>
      </c>
      <c r="F597" s="432"/>
      <c r="G597" s="440" t="s">
        <v>2629</v>
      </c>
      <c r="H597" s="440" t="s">
        <v>2075</v>
      </c>
      <c r="I597" s="440" t="s">
        <v>2628</v>
      </c>
      <c r="J597" s="441">
        <v>42500</v>
      </c>
      <c r="K597" s="440" t="s">
        <v>2603</v>
      </c>
      <c r="L597" s="440" t="s">
        <v>2109</v>
      </c>
      <c r="M597" s="432" t="s">
        <v>2026</v>
      </c>
      <c r="N597" s="440" t="s">
        <v>184</v>
      </c>
      <c r="O597" s="440" t="s">
        <v>2601</v>
      </c>
      <c r="P597" s="440" t="s">
        <v>2084</v>
      </c>
    </row>
    <row r="598" spans="1:17" ht="81" x14ac:dyDescent="0.25">
      <c r="A598" s="437">
        <v>10652</v>
      </c>
      <c r="B598" s="437" t="s">
        <v>280</v>
      </c>
      <c r="C598" s="437" t="s">
        <v>1788</v>
      </c>
      <c r="D598" s="437" t="s">
        <v>1743</v>
      </c>
      <c r="E598" s="437">
        <v>1040301</v>
      </c>
      <c r="F598" s="437"/>
      <c r="G598" s="437" t="s">
        <v>2630</v>
      </c>
      <c r="H598" s="437"/>
      <c r="I598" s="437"/>
      <c r="J598" s="439">
        <v>100000</v>
      </c>
      <c r="K598" s="437"/>
      <c r="L598" s="437"/>
      <c r="M598" s="437" t="s">
        <v>2026</v>
      </c>
      <c r="N598" s="438" t="s">
        <v>1843</v>
      </c>
      <c r="O598" s="438" t="s">
        <v>2601</v>
      </c>
      <c r="P598" s="437" t="s">
        <v>2084</v>
      </c>
    </row>
    <row r="599" spans="1:17" ht="81" x14ac:dyDescent="0.25">
      <c r="A599" s="432">
        <v>10652</v>
      </c>
      <c r="B599" s="432" t="s">
        <v>280</v>
      </c>
      <c r="C599" s="432" t="s">
        <v>1788</v>
      </c>
      <c r="D599" s="432" t="s">
        <v>1743</v>
      </c>
      <c r="E599" s="432">
        <v>1040301</v>
      </c>
      <c r="F599" s="432"/>
      <c r="G599" s="432" t="s">
        <v>2630</v>
      </c>
      <c r="H599" s="432">
        <v>1</v>
      </c>
      <c r="I599" s="432" t="s">
        <v>2631</v>
      </c>
      <c r="J599" s="441">
        <v>100000</v>
      </c>
      <c r="K599" s="432" t="s">
        <v>2603</v>
      </c>
      <c r="L599" s="432" t="s">
        <v>2203</v>
      </c>
      <c r="M599" s="432" t="s">
        <v>2026</v>
      </c>
      <c r="N599" s="440" t="s">
        <v>184</v>
      </c>
      <c r="O599" s="440" t="s">
        <v>2601</v>
      </c>
      <c r="P599" s="432" t="s">
        <v>2084</v>
      </c>
    </row>
    <row r="600" spans="1:17" ht="81" x14ac:dyDescent="0.25">
      <c r="A600" s="437">
        <v>10675</v>
      </c>
      <c r="B600" s="437" t="s">
        <v>280</v>
      </c>
      <c r="C600" s="437" t="s">
        <v>1782</v>
      </c>
      <c r="D600" s="437" t="s">
        <v>1744</v>
      </c>
      <c r="E600" s="437">
        <v>1040401</v>
      </c>
      <c r="F600" s="437"/>
      <c r="G600" s="437" t="s">
        <v>2632</v>
      </c>
      <c r="H600" s="437"/>
      <c r="I600" s="437"/>
      <c r="J600" s="439">
        <v>15000</v>
      </c>
      <c r="K600" s="437"/>
      <c r="L600" s="437"/>
      <c r="M600" s="437" t="s">
        <v>2026</v>
      </c>
      <c r="N600" s="438" t="s">
        <v>1843</v>
      </c>
      <c r="O600" s="438" t="s">
        <v>1844</v>
      </c>
      <c r="P600" s="437" t="s">
        <v>1845</v>
      </c>
    </row>
    <row r="601" spans="1:17" ht="81" x14ac:dyDescent="0.25">
      <c r="A601" s="432">
        <v>10675</v>
      </c>
      <c r="B601" s="432" t="s">
        <v>280</v>
      </c>
      <c r="C601" s="432" t="s">
        <v>1782</v>
      </c>
      <c r="D601" s="432" t="s">
        <v>1744</v>
      </c>
      <c r="E601" s="432">
        <v>1040401</v>
      </c>
      <c r="F601" s="432"/>
      <c r="G601" s="432" t="s">
        <v>2632</v>
      </c>
      <c r="H601" s="432">
        <v>1</v>
      </c>
      <c r="I601" s="432" t="s">
        <v>2633</v>
      </c>
      <c r="J601" s="441">
        <v>15000</v>
      </c>
      <c r="K601" s="432" t="s">
        <v>2603</v>
      </c>
      <c r="L601" s="432" t="s">
        <v>1852</v>
      </c>
      <c r="M601" s="432" t="s">
        <v>2026</v>
      </c>
      <c r="N601" s="440" t="s">
        <v>184</v>
      </c>
      <c r="O601" s="440" t="s">
        <v>1925</v>
      </c>
      <c r="P601" s="432" t="s">
        <v>1845</v>
      </c>
    </row>
    <row r="602" spans="1:17" ht="60.75" x14ac:dyDescent="0.25">
      <c r="A602" s="437">
        <v>10702</v>
      </c>
      <c r="B602" s="437" t="s">
        <v>280</v>
      </c>
      <c r="C602" s="437" t="s">
        <v>1782</v>
      </c>
      <c r="D602" s="437" t="s">
        <v>1744</v>
      </c>
      <c r="E602" s="437">
        <v>1030299</v>
      </c>
      <c r="F602" s="437"/>
      <c r="G602" s="437" t="s">
        <v>855</v>
      </c>
      <c r="H602" s="437"/>
      <c r="I602" s="437"/>
      <c r="J602" s="439">
        <f>31720+8280</f>
        <v>40000</v>
      </c>
      <c r="K602" s="437"/>
      <c r="L602" s="437"/>
      <c r="M602" s="437" t="s">
        <v>2026</v>
      </c>
      <c r="N602" s="438" t="s">
        <v>1843</v>
      </c>
      <c r="O602" s="438" t="s">
        <v>2601</v>
      </c>
      <c r="P602" s="437" t="s">
        <v>2084</v>
      </c>
    </row>
    <row r="603" spans="1:17" ht="60.75" x14ac:dyDescent="0.25">
      <c r="A603" s="432">
        <v>10702</v>
      </c>
      <c r="B603" s="432" t="s">
        <v>280</v>
      </c>
      <c r="C603" s="432" t="s">
        <v>1782</v>
      </c>
      <c r="D603" s="432" t="s">
        <v>1744</v>
      </c>
      <c r="E603" s="432">
        <v>1030299</v>
      </c>
      <c r="F603" s="432"/>
      <c r="G603" s="432" t="s">
        <v>855</v>
      </c>
      <c r="H603" s="432">
        <v>1</v>
      </c>
      <c r="I603" s="432" t="s">
        <v>2634</v>
      </c>
      <c r="J603" s="441">
        <f>31720+8280</f>
        <v>40000</v>
      </c>
      <c r="K603" s="432" t="s">
        <v>2603</v>
      </c>
      <c r="L603" s="432" t="s">
        <v>2126</v>
      </c>
      <c r="M603" s="432" t="s">
        <v>2026</v>
      </c>
      <c r="N603" s="440" t="s">
        <v>184</v>
      </c>
      <c r="O603" s="440" t="s">
        <v>2601</v>
      </c>
      <c r="P603" s="432" t="s">
        <v>2084</v>
      </c>
    </row>
    <row r="604" spans="1:17" ht="81" x14ac:dyDescent="0.25">
      <c r="A604" s="437">
        <v>10704</v>
      </c>
      <c r="B604" s="437" t="s">
        <v>280</v>
      </c>
      <c r="C604" s="437" t="s">
        <v>1782</v>
      </c>
      <c r="D604" s="437" t="s">
        <v>1744</v>
      </c>
      <c r="E604" s="437">
        <v>1040401</v>
      </c>
      <c r="F604" s="437"/>
      <c r="G604" s="437" t="s">
        <v>2635</v>
      </c>
      <c r="H604" s="437"/>
      <c r="I604" s="437"/>
      <c r="J604" s="439">
        <v>10000</v>
      </c>
      <c r="K604" s="437"/>
      <c r="L604" s="437"/>
      <c r="M604" s="437" t="s">
        <v>2026</v>
      </c>
      <c r="N604" s="438" t="s">
        <v>1843</v>
      </c>
      <c r="O604" s="438" t="s">
        <v>2601</v>
      </c>
      <c r="P604" s="437" t="s">
        <v>2084</v>
      </c>
      <c r="Q604" s="443"/>
    </row>
    <row r="605" spans="1:17" ht="81" x14ac:dyDescent="0.25">
      <c r="A605" s="432">
        <v>10704</v>
      </c>
      <c r="B605" s="432" t="s">
        <v>280</v>
      </c>
      <c r="C605" s="432" t="s">
        <v>1782</v>
      </c>
      <c r="D605" s="432" t="s">
        <v>1744</v>
      </c>
      <c r="E605" s="432">
        <v>1040401</v>
      </c>
      <c r="F605" s="432"/>
      <c r="G605" s="432" t="s">
        <v>2635</v>
      </c>
      <c r="H605" s="432">
        <v>1</v>
      </c>
      <c r="I605" s="432" t="s">
        <v>2636</v>
      </c>
      <c r="J605" s="441">
        <v>10000</v>
      </c>
      <c r="K605" s="432" t="s">
        <v>2603</v>
      </c>
      <c r="L605" s="432" t="s">
        <v>2637</v>
      </c>
      <c r="M605" s="432" t="s">
        <v>2026</v>
      </c>
      <c r="N605" s="440" t="s">
        <v>184</v>
      </c>
      <c r="O605" s="440" t="s">
        <v>2601</v>
      </c>
      <c r="P605" s="432" t="s">
        <v>2084</v>
      </c>
      <c r="Q605" s="443"/>
    </row>
    <row r="606" spans="1:17" ht="60.75" x14ac:dyDescent="0.25">
      <c r="A606" s="437">
        <v>10707</v>
      </c>
      <c r="B606" s="437" t="s">
        <v>280</v>
      </c>
      <c r="C606" s="437" t="s">
        <v>1752</v>
      </c>
      <c r="D606" s="437" t="s">
        <v>1754</v>
      </c>
      <c r="E606" s="437">
        <v>1040101</v>
      </c>
      <c r="F606" s="437"/>
      <c r="G606" s="437" t="s">
        <v>2638</v>
      </c>
      <c r="H606" s="437"/>
      <c r="I606" s="437"/>
      <c r="J606" s="439">
        <v>100000</v>
      </c>
      <c r="K606" s="437"/>
      <c r="L606" s="437"/>
      <c r="M606" s="437" t="s">
        <v>2026</v>
      </c>
      <c r="N606" s="438" t="s">
        <v>1843</v>
      </c>
      <c r="O606" s="438" t="s">
        <v>2601</v>
      </c>
      <c r="P606" s="437" t="s">
        <v>2084</v>
      </c>
    </row>
    <row r="607" spans="1:17" ht="60.75" x14ac:dyDescent="0.25">
      <c r="A607" s="432">
        <v>10707</v>
      </c>
      <c r="B607" s="432" t="s">
        <v>280</v>
      </c>
      <c r="C607" s="432" t="s">
        <v>1752</v>
      </c>
      <c r="D607" s="432" t="s">
        <v>1754</v>
      </c>
      <c r="E607" s="432">
        <v>1040101</v>
      </c>
      <c r="F607" s="432"/>
      <c r="G607" s="432" t="s">
        <v>2638</v>
      </c>
      <c r="H607" s="432">
        <v>1</v>
      </c>
      <c r="I607" s="432" t="s">
        <v>2639</v>
      </c>
      <c r="J607" s="441">
        <v>100000</v>
      </c>
      <c r="K607" s="432" t="s">
        <v>2603</v>
      </c>
      <c r="L607" s="432" t="s">
        <v>1852</v>
      </c>
      <c r="M607" s="432" t="s">
        <v>2026</v>
      </c>
      <c r="N607" s="440" t="s">
        <v>184</v>
      </c>
      <c r="O607" s="440" t="s">
        <v>2601</v>
      </c>
      <c r="P607" s="432" t="s">
        <v>2084</v>
      </c>
    </row>
    <row r="608" spans="1:17" ht="60.75" x14ac:dyDescent="0.25">
      <c r="A608" s="437">
        <v>20005</v>
      </c>
      <c r="B608" s="437" t="s">
        <v>280</v>
      </c>
      <c r="C608" s="437" t="s">
        <v>1741</v>
      </c>
      <c r="D608" s="437" t="s">
        <v>1744</v>
      </c>
      <c r="E608" s="437">
        <v>2020103</v>
      </c>
      <c r="F608" s="437"/>
      <c r="G608" s="437" t="s">
        <v>2640</v>
      </c>
      <c r="H608" s="437"/>
      <c r="I608" s="437"/>
      <c r="J608" s="439">
        <f>18000+1979.88</f>
        <v>19979.88</v>
      </c>
      <c r="K608" s="437"/>
      <c r="L608" s="437"/>
      <c r="M608" s="437" t="s">
        <v>2026</v>
      </c>
      <c r="N608" s="438" t="s">
        <v>1843</v>
      </c>
      <c r="O608" s="438" t="s">
        <v>1844</v>
      </c>
      <c r="P608" s="437" t="s">
        <v>1845</v>
      </c>
    </row>
    <row r="609" spans="1:17" ht="60.75" x14ac:dyDescent="0.25">
      <c r="A609" s="432">
        <v>20005</v>
      </c>
      <c r="B609" s="432" t="s">
        <v>280</v>
      </c>
      <c r="C609" s="432" t="s">
        <v>1741</v>
      </c>
      <c r="D609" s="432" t="s">
        <v>1744</v>
      </c>
      <c r="E609" s="432">
        <v>2020103</v>
      </c>
      <c r="F609" s="432"/>
      <c r="G609" s="432" t="s">
        <v>2640</v>
      </c>
      <c r="H609" s="432">
        <v>1</v>
      </c>
      <c r="I609" s="432" t="s">
        <v>2641</v>
      </c>
      <c r="J609" s="441">
        <f>18000+1979.88</f>
        <v>19979.88</v>
      </c>
      <c r="K609" s="432" t="s">
        <v>2609</v>
      </c>
      <c r="L609" s="432" t="s">
        <v>1852</v>
      </c>
      <c r="M609" s="432" t="s">
        <v>2026</v>
      </c>
      <c r="N609" s="440" t="s">
        <v>184</v>
      </c>
      <c r="O609" s="440" t="s">
        <v>1925</v>
      </c>
      <c r="P609" s="432" t="s">
        <v>1845</v>
      </c>
    </row>
    <row r="610" spans="1:17" ht="60.75" x14ac:dyDescent="0.25">
      <c r="A610" s="437">
        <v>20006</v>
      </c>
      <c r="B610" s="437" t="s">
        <v>280</v>
      </c>
      <c r="C610" s="437" t="s">
        <v>1741</v>
      </c>
      <c r="D610" s="437" t="s">
        <v>1744</v>
      </c>
      <c r="E610" s="437">
        <v>2020105</v>
      </c>
      <c r="F610" s="437"/>
      <c r="G610" s="437" t="s">
        <v>2642</v>
      </c>
      <c r="H610" s="437"/>
      <c r="I610" s="437"/>
      <c r="J610" s="439">
        <f>8000-1979.88</f>
        <v>6020.12</v>
      </c>
      <c r="K610" s="437"/>
      <c r="L610" s="437"/>
      <c r="M610" s="437" t="s">
        <v>2026</v>
      </c>
      <c r="N610" s="438" t="s">
        <v>1843</v>
      </c>
      <c r="O610" s="438" t="s">
        <v>1844</v>
      </c>
      <c r="P610" s="437" t="s">
        <v>1845</v>
      </c>
    </row>
    <row r="611" spans="1:17" ht="60.75" x14ac:dyDescent="0.25">
      <c r="A611" s="432">
        <v>20006</v>
      </c>
      <c r="B611" s="432" t="s">
        <v>280</v>
      </c>
      <c r="C611" s="432" t="s">
        <v>1741</v>
      </c>
      <c r="D611" s="432" t="s">
        <v>1744</v>
      </c>
      <c r="E611" s="432">
        <v>2020105</v>
      </c>
      <c r="F611" s="432"/>
      <c r="G611" s="432" t="s">
        <v>2642</v>
      </c>
      <c r="H611" s="432">
        <v>1</v>
      </c>
      <c r="I611" s="432" t="s">
        <v>2643</v>
      </c>
      <c r="J611" s="441">
        <f>8000-1979.88</f>
        <v>6020.12</v>
      </c>
      <c r="K611" s="432" t="s">
        <v>2609</v>
      </c>
      <c r="L611" s="432" t="s">
        <v>1852</v>
      </c>
      <c r="M611" s="432" t="s">
        <v>2026</v>
      </c>
      <c r="N611" s="440" t="s">
        <v>184</v>
      </c>
      <c r="O611" s="440" t="s">
        <v>1925</v>
      </c>
      <c r="P611" s="432" t="s">
        <v>1845</v>
      </c>
    </row>
    <row r="612" spans="1:17" ht="81" x14ac:dyDescent="0.25">
      <c r="A612" s="437">
        <v>10068</v>
      </c>
      <c r="B612" s="438" t="s">
        <v>280</v>
      </c>
      <c r="C612" s="438" t="s">
        <v>1741</v>
      </c>
      <c r="D612" s="438" t="s">
        <v>1749</v>
      </c>
      <c r="E612" s="437">
        <v>1030212</v>
      </c>
      <c r="F612" s="437"/>
      <c r="G612" s="438" t="s">
        <v>2644</v>
      </c>
      <c r="H612" s="438"/>
      <c r="I612" s="438"/>
      <c r="J612" s="439">
        <f>10000-3000</f>
        <v>7000</v>
      </c>
      <c r="K612" s="438"/>
      <c r="L612" s="438"/>
      <c r="M612" s="437" t="s">
        <v>2645</v>
      </c>
      <c r="N612" s="438" t="s">
        <v>1843</v>
      </c>
      <c r="O612" s="422" t="s">
        <v>2092</v>
      </c>
      <c r="P612" s="438" t="s">
        <v>2084</v>
      </c>
    </row>
    <row r="613" spans="1:17" ht="81" x14ac:dyDescent="0.25">
      <c r="A613" s="432">
        <v>10068</v>
      </c>
      <c r="B613" s="440" t="s">
        <v>280</v>
      </c>
      <c r="C613" s="440" t="s">
        <v>1741</v>
      </c>
      <c r="D613" s="440" t="s">
        <v>1749</v>
      </c>
      <c r="E613" s="432">
        <v>1030212</v>
      </c>
      <c r="F613" s="432"/>
      <c r="G613" s="440" t="s">
        <v>2644</v>
      </c>
      <c r="H613" s="440" t="s">
        <v>2075</v>
      </c>
      <c r="I613" s="432" t="s">
        <v>2646</v>
      </c>
      <c r="J613" s="441">
        <f>10000-3000</f>
        <v>7000</v>
      </c>
      <c r="K613" s="432" t="s">
        <v>2647</v>
      </c>
      <c r="L613" s="432" t="s">
        <v>2648</v>
      </c>
      <c r="M613" s="432" t="s">
        <v>2645</v>
      </c>
      <c r="N613" s="440" t="s">
        <v>184</v>
      </c>
      <c r="O613" s="440" t="s">
        <v>2092</v>
      </c>
      <c r="P613" s="440" t="s">
        <v>2084</v>
      </c>
    </row>
    <row r="614" spans="1:17" x14ac:dyDescent="0.25">
      <c r="A614" s="437">
        <v>10320</v>
      </c>
      <c r="B614" s="438" t="s">
        <v>280</v>
      </c>
      <c r="C614" s="438" t="s">
        <v>1741</v>
      </c>
      <c r="D614" s="438" t="s">
        <v>1749</v>
      </c>
      <c r="E614" s="437">
        <v>1030218</v>
      </c>
      <c r="F614" s="437">
        <v>1030218001</v>
      </c>
      <c r="G614" s="438" t="s">
        <v>49</v>
      </c>
      <c r="H614" s="438"/>
      <c r="I614" s="437"/>
      <c r="J614" s="439">
        <v>13000</v>
      </c>
      <c r="K614" s="437"/>
      <c r="L614" s="437"/>
      <c r="M614" s="437" t="s">
        <v>2645</v>
      </c>
      <c r="N614" s="438" t="s">
        <v>1843</v>
      </c>
      <c r="O614" s="438" t="s">
        <v>1844</v>
      </c>
      <c r="P614" s="438" t="s">
        <v>1845</v>
      </c>
    </row>
    <row r="615" spans="1:17" ht="40.5" x14ac:dyDescent="0.25">
      <c r="A615" s="432">
        <v>10320</v>
      </c>
      <c r="B615" s="440" t="s">
        <v>280</v>
      </c>
      <c r="C615" s="440" t="s">
        <v>1741</v>
      </c>
      <c r="D615" s="440" t="s">
        <v>1749</v>
      </c>
      <c r="E615" s="432">
        <v>1030218</v>
      </c>
      <c r="F615" s="432">
        <v>1030218001</v>
      </c>
      <c r="G615" s="440" t="s">
        <v>49</v>
      </c>
      <c r="H615" s="440" t="s">
        <v>2075</v>
      </c>
      <c r="I615" s="440" t="s">
        <v>2649</v>
      </c>
      <c r="J615" s="441">
        <v>13000</v>
      </c>
      <c r="K615" s="440" t="s">
        <v>2017</v>
      </c>
      <c r="L615" s="440" t="s">
        <v>2650</v>
      </c>
      <c r="M615" s="432" t="s">
        <v>2645</v>
      </c>
      <c r="N615" s="440" t="s">
        <v>184</v>
      </c>
      <c r="O615" s="440" t="s">
        <v>1844</v>
      </c>
      <c r="P615" s="440" t="s">
        <v>1845</v>
      </c>
    </row>
    <row r="616" spans="1:17" ht="60.75" x14ac:dyDescent="0.25">
      <c r="A616" s="437">
        <v>10321</v>
      </c>
      <c r="B616" s="438" t="s">
        <v>280</v>
      </c>
      <c r="C616" s="438" t="s">
        <v>1741</v>
      </c>
      <c r="D616" s="438" t="s">
        <v>1749</v>
      </c>
      <c r="E616" s="437">
        <v>1030204</v>
      </c>
      <c r="F616" s="437">
        <v>1030204004</v>
      </c>
      <c r="G616" s="438" t="s">
        <v>16</v>
      </c>
      <c r="H616" s="438"/>
      <c r="I616" s="438"/>
      <c r="J616" s="439">
        <v>10000</v>
      </c>
      <c r="K616" s="438"/>
      <c r="L616" s="438"/>
      <c r="M616" s="437" t="s">
        <v>2645</v>
      </c>
      <c r="N616" s="438" t="s">
        <v>1843</v>
      </c>
      <c r="O616" s="438" t="s">
        <v>1844</v>
      </c>
      <c r="P616" s="438" t="s">
        <v>1845</v>
      </c>
    </row>
    <row r="617" spans="1:17" ht="60.75" x14ac:dyDescent="0.25">
      <c r="A617" s="432">
        <v>10321</v>
      </c>
      <c r="B617" s="440" t="s">
        <v>280</v>
      </c>
      <c r="C617" s="440" t="s">
        <v>1741</v>
      </c>
      <c r="D617" s="440" t="s">
        <v>1749</v>
      </c>
      <c r="E617" s="432">
        <v>1030204</v>
      </c>
      <c r="F617" s="432">
        <v>1030204004</v>
      </c>
      <c r="G617" s="440" t="s">
        <v>16</v>
      </c>
      <c r="H617" s="440" t="s">
        <v>2075</v>
      </c>
      <c r="I617" s="440" t="s">
        <v>2651</v>
      </c>
      <c r="J617" s="441">
        <v>1100</v>
      </c>
      <c r="K617" s="440" t="s">
        <v>2647</v>
      </c>
      <c r="L617" s="440" t="s">
        <v>2652</v>
      </c>
      <c r="M617" s="432" t="s">
        <v>2645</v>
      </c>
      <c r="N617" s="440" t="s">
        <v>184</v>
      </c>
      <c r="O617" s="440" t="s">
        <v>1925</v>
      </c>
      <c r="P617" s="440" t="s">
        <v>1845</v>
      </c>
    </row>
    <row r="618" spans="1:17" ht="60.75" x14ac:dyDescent="0.25">
      <c r="A618" s="432">
        <v>10321</v>
      </c>
      <c r="B618" s="440" t="s">
        <v>280</v>
      </c>
      <c r="C618" s="440" t="s">
        <v>1741</v>
      </c>
      <c r="D618" s="440" t="s">
        <v>1749</v>
      </c>
      <c r="E618" s="432">
        <v>1030204</v>
      </c>
      <c r="F618" s="432">
        <v>1030204004</v>
      </c>
      <c r="G618" s="440" t="s">
        <v>16</v>
      </c>
      <c r="H618" s="440" t="s">
        <v>2096</v>
      </c>
      <c r="I618" s="440" t="s">
        <v>2653</v>
      </c>
      <c r="J618" s="441">
        <v>8900</v>
      </c>
      <c r="K618" s="440" t="s">
        <v>2647</v>
      </c>
      <c r="L618" s="432" t="s">
        <v>2652</v>
      </c>
      <c r="M618" s="432" t="s">
        <v>2645</v>
      </c>
      <c r="N618" s="440" t="s">
        <v>184</v>
      </c>
      <c r="O618" s="440" t="s">
        <v>1925</v>
      </c>
      <c r="P618" s="440" t="s">
        <v>1845</v>
      </c>
    </row>
    <row r="619" spans="1:17" ht="101.25" x14ac:dyDescent="0.25">
      <c r="A619" s="437">
        <v>10372</v>
      </c>
      <c r="B619" s="438" t="s">
        <v>280</v>
      </c>
      <c r="C619" s="438" t="s">
        <v>1741</v>
      </c>
      <c r="D619" s="438" t="s">
        <v>1749</v>
      </c>
      <c r="E619" s="437">
        <v>1090101</v>
      </c>
      <c r="F619" s="437">
        <v>1090101001</v>
      </c>
      <c r="G619" s="438" t="s">
        <v>2654</v>
      </c>
      <c r="H619" s="438"/>
      <c r="I619" s="437"/>
      <c r="J619" s="439">
        <v>60000</v>
      </c>
      <c r="K619" s="437"/>
      <c r="L619" s="437"/>
      <c r="M619" s="437" t="s">
        <v>2645</v>
      </c>
      <c r="N619" s="438" t="s">
        <v>184</v>
      </c>
      <c r="O619" s="438" t="s">
        <v>2078</v>
      </c>
      <c r="P619" s="438" t="s">
        <v>1855</v>
      </c>
    </row>
    <row r="620" spans="1:17" ht="101.25" x14ac:dyDescent="0.25">
      <c r="A620" s="432">
        <v>10372</v>
      </c>
      <c r="B620" s="440" t="s">
        <v>280</v>
      </c>
      <c r="C620" s="440" t="s">
        <v>1741</v>
      </c>
      <c r="D620" s="440" t="s">
        <v>1749</v>
      </c>
      <c r="E620" s="432">
        <v>1090101</v>
      </c>
      <c r="F620" s="432">
        <v>1090101001</v>
      </c>
      <c r="G620" s="440" t="s">
        <v>2654</v>
      </c>
      <c r="H620" s="440" t="s">
        <v>2075</v>
      </c>
      <c r="I620" s="440" t="s">
        <v>2655</v>
      </c>
      <c r="J620" s="441">
        <v>60000</v>
      </c>
      <c r="K620" s="440" t="s">
        <v>2017</v>
      </c>
      <c r="L620" s="440" t="s">
        <v>2650</v>
      </c>
      <c r="M620" s="432" t="s">
        <v>2645</v>
      </c>
      <c r="N620" s="440" t="s">
        <v>184</v>
      </c>
      <c r="O620" s="440" t="s">
        <v>2078</v>
      </c>
      <c r="P620" s="440" t="s">
        <v>1855</v>
      </c>
    </row>
    <row r="621" spans="1:17" ht="60.75" x14ac:dyDescent="0.25">
      <c r="A621" s="437">
        <v>10510</v>
      </c>
      <c r="B621" s="438" t="s">
        <v>279</v>
      </c>
      <c r="C621" s="438" t="s">
        <v>1741</v>
      </c>
      <c r="D621" s="438" t="s">
        <v>1749</v>
      </c>
      <c r="E621" s="437">
        <v>1030212</v>
      </c>
      <c r="F621" s="437"/>
      <c r="G621" s="438" t="s">
        <v>2656</v>
      </c>
      <c r="H621" s="438"/>
      <c r="I621" s="437"/>
      <c r="J621" s="439">
        <v>18000</v>
      </c>
      <c r="K621" s="437"/>
      <c r="L621" s="437"/>
      <c r="M621" s="437" t="s">
        <v>2645</v>
      </c>
      <c r="N621" s="438" t="s">
        <v>184</v>
      </c>
      <c r="O621" s="438" t="s">
        <v>2078</v>
      </c>
      <c r="P621" s="438" t="s">
        <v>1855</v>
      </c>
      <c r="Q621" s="443"/>
    </row>
    <row r="622" spans="1:17" ht="60.75" x14ac:dyDescent="0.25">
      <c r="A622" s="432">
        <v>10510</v>
      </c>
      <c r="B622" s="440" t="s">
        <v>279</v>
      </c>
      <c r="C622" s="440" t="s">
        <v>1741</v>
      </c>
      <c r="D622" s="440" t="s">
        <v>1749</v>
      </c>
      <c r="E622" s="432">
        <v>1030212</v>
      </c>
      <c r="F622" s="432"/>
      <c r="G622" s="440" t="s">
        <v>2656</v>
      </c>
      <c r="H622" s="440" t="s">
        <v>2075</v>
      </c>
      <c r="I622" s="440" t="s">
        <v>2657</v>
      </c>
      <c r="J622" s="441">
        <v>18000</v>
      </c>
      <c r="K622" s="440" t="s">
        <v>2647</v>
      </c>
      <c r="L622" s="440" t="s">
        <v>2109</v>
      </c>
      <c r="M622" s="432" t="s">
        <v>2645</v>
      </c>
      <c r="N622" s="440" t="s">
        <v>184</v>
      </c>
      <c r="O622" s="440" t="s">
        <v>2078</v>
      </c>
      <c r="P622" s="440" t="s">
        <v>1855</v>
      </c>
      <c r="Q622" s="443"/>
    </row>
    <row r="623" spans="1:17" ht="60.75" x14ac:dyDescent="0.25">
      <c r="A623" s="437">
        <v>10513</v>
      </c>
      <c r="B623" s="438" t="s">
        <v>280</v>
      </c>
      <c r="C623" s="438" t="s">
        <v>1741</v>
      </c>
      <c r="D623" s="438" t="s">
        <v>1744</v>
      </c>
      <c r="E623" s="437">
        <v>1030102</v>
      </c>
      <c r="F623" s="437">
        <v>1030102999</v>
      </c>
      <c r="G623" s="438" t="s">
        <v>2658</v>
      </c>
      <c r="H623" s="438"/>
      <c r="I623" s="438"/>
      <c r="J623" s="439">
        <v>300</v>
      </c>
      <c r="K623" s="438"/>
      <c r="L623" s="438"/>
      <c r="M623" s="437" t="s">
        <v>2645</v>
      </c>
      <c r="N623" s="438" t="s">
        <v>184</v>
      </c>
      <c r="O623" s="438" t="s">
        <v>2078</v>
      </c>
      <c r="P623" s="438" t="s">
        <v>1855</v>
      </c>
    </row>
    <row r="624" spans="1:17" ht="60.75" x14ac:dyDescent="0.25">
      <c r="A624" s="432">
        <v>10513</v>
      </c>
      <c r="B624" s="440" t="s">
        <v>280</v>
      </c>
      <c r="C624" s="440" t="s">
        <v>1741</v>
      </c>
      <c r="D624" s="440" t="s">
        <v>1744</v>
      </c>
      <c r="E624" s="432">
        <v>1030102</v>
      </c>
      <c r="F624" s="432">
        <v>1030102999</v>
      </c>
      <c r="G624" s="440" t="s">
        <v>2658</v>
      </c>
      <c r="H624" s="440" t="s">
        <v>2075</v>
      </c>
      <c r="I624" s="440" t="s">
        <v>2659</v>
      </c>
      <c r="J624" s="441">
        <v>300</v>
      </c>
      <c r="K624" s="440" t="s">
        <v>2017</v>
      </c>
      <c r="L624" s="440" t="s">
        <v>2650</v>
      </c>
      <c r="M624" s="432" t="s">
        <v>2645</v>
      </c>
      <c r="N624" s="440" t="s">
        <v>184</v>
      </c>
      <c r="O624" s="440" t="s">
        <v>2078</v>
      </c>
      <c r="P624" s="440" t="s">
        <v>1855</v>
      </c>
    </row>
    <row r="625" spans="1:17" ht="60.75" x14ac:dyDescent="0.25">
      <c r="A625" s="437">
        <v>10547</v>
      </c>
      <c r="B625" s="438" t="s">
        <v>279</v>
      </c>
      <c r="C625" s="438" t="s">
        <v>1741</v>
      </c>
      <c r="D625" s="438" t="s">
        <v>1749</v>
      </c>
      <c r="E625" s="437">
        <v>1030204</v>
      </c>
      <c r="F625" s="437"/>
      <c r="G625" s="438" t="s">
        <v>2660</v>
      </c>
      <c r="H625" s="438"/>
      <c r="I625" s="437"/>
      <c r="J625" s="439">
        <v>204</v>
      </c>
      <c r="K625" s="437"/>
      <c r="L625" s="437"/>
      <c r="M625" s="437" t="s">
        <v>2645</v>
      </c>
      <c r="N625" s="438" t="s">
        <v>184</v>
      </c>
      <c r="O625" s="438" t="s">
        <v>2078</v>
      </c>
      <c r="P625" s="438" t="s">
        <v>1855</v>
      </c>
      <c r="Q625" s="443"/>
    </row>
    <row r="626" spans="1:17" ht="60.75" x14ac:dyDescent="0.25">
      <c r="A626" s="432">
        <v>10547</v>
      </c>
      <c r="B626" s="440" t="s">
        <v>279</v>
      </c>
      <c r="C626" s="440" t="s">
        <v>1741</v>
      </c>
      <c r="D626" s="440" t="s">
        <v>1749</v>
      </c>
      <c r="E626" s="432">
        <v>1030204</v>
      </c>
      <c r="F626" s="432"/>
      <c r="G626" s="440" t="s">
        <v>2660</v>
      </c>
      <c r="H626" s="440" t="s">
        <v>2075</v>
      </c>
      <c r="I626" s="440" t="s">
        <v>2661</v>
      </c>
      <c r="J626" s="441">
        <v>204</v>
      </c>
      <c r="K626" s="440" t="s">
        <v>2647</v>
      </c>
      <c r="L626" s="440" t="s">
        <v>2109</v>
      </c>
      <c r="M626" s="432" t="s">
        <v>2645</v>
      </c>
      <c r="N626" s="440" t="s">
        <v>184</v>
      </c>
      <c r="O626" s="440" t="s">
        <v>2078</v>
      </c>
      <c r="P626" s="440" t="s">
        <v>1855</v>
      </c>
      <c r="Q626" s="443"/>
    </row>
    <row r="627" spans="1:17" ht="60.75" x14ac:dyDescent="0.25">
      <c r="A627" s="437">
        <v>10575</v>
      </c>
      <c r="B627" s="438" t="s">
        <v>280</v>
      </c>
      <c r="C627" s="438" t="s">
        <v>1741</v>
      </c>
      <c r="D627" s="438" t="s">
        <v>1749</v>
      </c>
      <c r="E627" s="437">
        <v>1030204</v>
      </c>
      <c r="F627" s="437"/>
      <c r="G627" s="438" t="s">
        <v>363</v>
      </c>
      <c r="H627" s="438"/>
      <c r="I627" s="437"/>
      <c r="J627" s="439">
        <v>30000</v>
      </c>
      <c r="K627" s="437"/>
      <c r="L627" s="437"/>
      <c r="M627" s="437" t="s">
        <v>2645</v>
      </c>
      <c r="N627" s="438" t="s">
        <v>1843</v>
      </c>
      <c r="O627" s="438" t="s">
        <v>1844</v>
      </c>
      <c r="P627" s="438" t="s">
        <v>1845</v>
      </c>
    </row>
    <row r="628" spans="1:17" ht="60.75" x14ac:dyDescent="0.25">
      <c r="A628" s="432">
        <v>10575</v>
      </c>
      <c r="B628" s="440" t="s">
        <v>280</v>
      </c>
      <c r="C628" s="440" t="s">
        <v>1741</v>
      </c>
      <c r="D628" s="440" t="s">
        <v>1749</v>
      </c>
      <c r="E628" s="432">
        <v>1030204</v>
      </c>
      <c r="F628" s="432"/>
      <c r="G628" s="440" t="s">
        <v>363</v>
      </c>
      <c r="H628" s="440" t="s">
        <v>2075</v>
      </c>
      <c r="I628" s="440" t="s">
        <v>2662</v>
      </c>
      <c r="J628" s="441">
        <v>30000</v>
      </c>
      <c r="K628" s="440" t="s">
        <v>2647</v>
      </c>
      <c r="L628" s="440" t="s">
        <v>2652</v>
      </c>
      <c r="M628" s="432" t="s">
        <v>2645</v>
      </c>
      <c r="N628" s="440" t="s">
        <v>184</v>
      </c>
      <c r="O628" s="440" t="s">
        <v>1925</v>
      </c>
      <c r="P628" s="440" t="s">
        <v>1845</v>
      </c>
    </row>
    <row r="629" spans="1:17" ht="121.5" x14ac:dyDescent="0.25">
      <c r="A629" s="437">
        <v>10576</v>
      </c>
      <c r="B629" s="438" t="s">
        <v>280</v>
      </c>
      <c r="C629" s="438" t="s">
        <v>1741</v>
      </c>
      <c r="D629" s="438" t="s">
        <v>1744</v>
      </c>
      <c r="E629" s="437">
        <v>1090101</v>
      </c>
      <c r="F629" s="437"/>
      <c r="G629" s="438" t="s">
        <v>364</v>
      </c>
      <c r="H629" s="438"/>
      <c r="I629" s="437"/>
      <c r="J629" s="439">
        <v>6000</v>
      </c>
      <c r="K629" s="437"/>
      <c r="L629" s="437"/>
      <c r="M629" s="437" t="s">
        <v>2645</v>
      </c>
      <c r="N629" s="438" t="s">
        <v>184</v>
      </c>
      <c r="O629" s="438" t="s">
        <v>2078</v>
      </c>
      <c r="P629" s="438" t="s">
        <v>1855</v>
      </c>
    </row>
    <row r="630" spans="1:17" ht="121.5" x14ac:dyDescent="0.25">
      <c r="A630" s="432">
        <v>10576</v>
      </c>
      <c r="B630" s="440" t="s">
        <v>280</v>
      </c>
      <c r="C630" s="440" t="s">
        <v>1741</v>
      </c>
      <c r="D630" s="440" t="s">
        <v>1744</v>
      </c>
      <c r="E630" s="432">
        <v>1090101</v>
      </c>
      <c r="F630" s="432"/>
      <c r="G630" s="440" t="s">
        <v>364</v>
      </c>
      <c r="H630" s="440" t="s">
        <v>2075</v>
      </c>
      <c r="I630" s="440" t="s">
        <v>2663</v>
      </c>
      <c r="J630" s="441">
        <v>3600</v>
      </c>
      <c r="K630" s="432" t="s">
        <v>2017</v>
      </c>
      <c r="L630" s="440" t="s">
        <v>2625</v>
      </c>
      <c r="M630" s="432" t="s">
        <v>2645</v>
      </c>
      <c r="N630" s="440" t="s">
        <v>184</v>
      </c>
      <c r="O630" s="440" t="s">
        <v>2078</v>
      </c>
      <c r="P630" s="440" t="s">
        <v>1855</v>
      </c>
    </row>
    <row r="631" spans="1:17" ht="121.5" x14ac:dyDescent="0.25">
      <c r="A631" s="432">
        <v>10576</v>
      </c>
      <c r="B631" s="440" t="s">
        <v>280</v>
      </c>
      <c r="C631" s="440" t="s">
        <v>1741</v>
      </c>
      <c r="D631" s="440" t="s">
        <v>1744</v>
      </c>
      <c r="E631" s="432">
        <v>1090101</v>
      </c>
      <c r="F631" s="432"/>
      <c r="G631" s="440" t="s">
        <v>364</v>
      </c>
      <c r="H631" s="440" t="s">
        <v>2096</v>
      </c>
      <c r="I631" s="432" t="s">
        <v>2664</v>
      </c>
      <c r="J631" s="441">
        <v>2400</v>
      </c>
      <c r="K631" s="432" t="s">
        <v>2017</v>
      </c>
      <c r="L631" s="432" t="s">
        <v>2625</v>
      </c>
      <c r="M631" s="432" t="s">
        <v>2645</v>
      </c>
      <c r="N631" s="440" t="s">
        <v>184</v>
      </c>
      <c r="O631" s="440" t="s">
        <v>2078</v>
      </c>
      <c r="P631" s="440" t="s">
        <v>1855</v>
      </c>
    </row>
    <row r="632" spans="1:17" ht="101.25" x14ac:dyDescent="0.25">
      <c r="A632" s="437">
        <v>10620</v>
      </c>
      <c r="B632" s="437" t="s">
        <v>280</v>
      </c>
      <c r="C632" s="437" t="s">
        <v>1741</v>
      </c>
      <c r="D632" s="437" t="s">
        <v>1749</v>
      </c>
      <c r="E632" s="437">
        <v>1090101</v>
      </c>
      <c r="F632" s="437"/>
      <c r="G632" s="437" t="s">
        <v>57</v>
      </c>
      <c r="H632" s="437"/>
      <c r="I632" s="437"/>
      <c r="J632" s="439">
        <f>15000-5400</f>
        <v>9600</v>
      </c>
      <c r="K632" s="437"/>
      <c r="L632" s="437"/>
      <c r="M632" s="437" t="s">
        <v>2645</v>
      </c>
      <c r="N632" s="438" t="s">
        <v>184</v>
      </c>
      <c r="O632" s="438" t="s">
        <v>2078</v>
      </c>
      <c r="P632" s="437" t="s">
        <v>1855</v>
      </c>
    </row>
    <row r="633" spans="1:17" ht="101.25" x14ac:dyDescent="0.25">
      <c r="A633" s="432">
        <v>10620</v>
      </c>
      <c r="B633" s="432" t="s">
        <v>280</v>
      </c>
      <c r="C633" s="432" t="s">
        <v>1741</v>
      </c>
      <c r="D633" s="432" t="s">
        <v>1749</v>
      </c>
      <c r="E633" s="432">
        <v>1090101</v>
      </c>
      <c r="F633" s="432"/>
      <c r="G633" s="432" t="s">
        <v>57</v>
      </c>
      <c r="H633" s="432">
        <v>1</v>
      </c>
      <c r="I633" s="432" t="s">
        <v>2665</v>
      </c>
      <c r="J633" s="441">
        <f>15000-5400</f>
        <v>9600</v>
      </c>
      <c r="K633" s="432" t="s">
        <v>2017</v>
      </c>
      <c r="L633" s="432" t="s">
        <v>2650</v>
      </c>
      <c r="M633" s="432" t="s">
        <v>2645</v>
      </c>
      <c r="N633" s="440" t="s">
        <v>184</v>
      </c>
      <c r="O633" s="440" t="s">
        <v>2078</v>
      </c>
      <c r="P633" s="432" t="s">
        <v>1855</v>
      </c>
    </row>
    <row r="634" spans="1:17" ht="60.75" x14ac:dyDescent="0.25">
      <c r="A634" s="437">
        <v>10621</v>
      </c>
      <c r="B634" s="437" t="s">
        <v>280</v>
      </c>
      <c r="C634" s="437" t="s">
        <v>1741</v>
      </c>
      <c r="D634" s="437" t="s">
        <v>1749</v>
      </c>
      <c r="E634" s="437">
        <v>1030202</v>
      </c>
      <c r="F634" s="437"/>
      <c r="G634" s="437" t="s">
        <v>2666</v>
      </c>
      <c r="H634" s="437"/>
      <c r="I634" s="437"/>
      <c r="J634" s="439">
        <f>2000+5400+3000+25000</f>
        <v>35400</v>
      </c>
      <c r="K634" s="437"/>
      <c r="L634" s="437"/>
      <c r="M634" s="437" t="s">
        <v>2645</v>
      </c>
      <c r="N634" s="438" t="s">
        <v>184</v>
      </c>
      <c r="O634" s="438" t="s">
        <v>2078</v>
      </c>
      <c r="P634" s="437" t="s">
        <v>1855</v>
      </c>
    </row>
    <row r="635" spans="1:17" ht="81" x14ac:dyDescent="0.25">
      <c r="A635" s="432">
        <v>10621</v>
      </c>
      <c r="B635" s="432" t="s">
        <v>280</v>
      </c>
      <c r="C635" s="432" t="s">
        <v>1741</v>
      </c>
      <c r="D635" s="432" t="s">
        <v>1749</v>
      </c>
      <c r="E635" s="432">
        <v>1030202</v>
      </c>
      <c r="F635" s="432"/>
      <c r="G635" s="432" t="s">
        <v>2667</v>
      </c>
      <c r="H635" s="432">
        <v>1</v>
      </c>
      <c r="I635" s="432" t="s">
        <v>2668</v>
      </c>
      <c r="J635" s="441">
        <f>2000+5400+3000+25000</f>
        <v>35400</v>
      </c>
      <c r="K635" s="432" t="s">
        <v>2017</v>
      </c>
      <c r="L635" s="432" t="s">
        <v>2650</v>
      </c>
      <c r="M635" s="432" t="s">
        <v>2645</v>
      </c>
      <c r="N635" s="440" t="s">
        <v>184</v>
      </c>
      <c r="O635" s="440" t="s">
        <v>2078</v>
      </c>
      <c r="P635" s="432" t="s">
        <v>1855</v>
      </c>
    </row>
    <row r="636" spans="1:17" ht="121.5" x14ac:dyDescent="0.25">
      <c r="A636" s="437">
        <v>10622</v>
      </c>
      <c r="B636" s="437" t="s">
        <v>279</v>
      </c>
      <c r="C636" s="437" t="s">
        <v>1741</v>
      </c>
      <c r="D636" s="437" t="s">
        <v>1749</v>
      </c>
      <c r="E636" s="437">
        <v>1090101</v>
      </c>
      <c r="F636" s="437"/>
      <c r="G636" s="437" t="s">
        <v>59</v>
      </c>
      <c r="H636" s="437"/>
      <c r="I636" s="437"/>
      <c r="J636" s="439">
        <v>6524.18</v>
      </c>
      <c r="K636" s="437"/>
      <c r="L636" s="437"/>
      <c r="M636" s="437" t="s">
        <v>2645</v>
      </c>
      <c r="N636" s="438" t="s">
        <v>184</v>
      </c>
      <c r="O636" s="438" t="s">
        <v>2078</v>
      </c>
      <c r="P636" s="437" t="s">
        <v>1855</v>
      </c>
      <c r="Q636" s="443"/>
    </row>
    <row r="637" spans="1:17" ht="121.5" x14ac:dyDescent="0.25">
      <c r="A637" s="432">
        <v>10622</v>
      </c>
      <c r="B637" s="432" t="s">
        <v>279</v>
      </c>
      <c r="C637" s="432" t="s">
        <v>1741</v>
      </c>
      <c r="D637" s="432" t="s">
        <v>1749</v>
      </c>
      <c r="E637" s="432">
        <v>1090101</v>
      </c>
      <c r="F637" s="432"/>
      <c r="G637" s="432" t="s">
        <v>59</v>
      </c>
      <c r="H637" s="432">
        <v>1</v>
      </c>
      <c r="I637" s="432" t="s">
        <v>2669</v>
      </c>
      <c r="J637" s="441">
        <v>6524.18</v>
      </c>
      <c r="K637" s="432" t="s">
        <v>2017</v>
      </c>
      <c r="L637" s="432" t="s">
        <v>1852</v>
      </c>
      <c r="M637" s="432" t="s">
        <v>2645</v>
      </c>
      <c r="N637" s="440" t="s">
        <v>184</v>
      </c>
      <c r="O637" s="440" t="s">
        <v>2078</v>
      </c>
      <c r="P637" s="432" t="s">
        <v>1855</v>
      </c>
      <c r="Q637" s="443"/>
    </row>
    <row r="638" spans="1:17" ht="121.5" x14ac:dyDescent="0.25">
      <c r="A638" s="437">
        <v>10622</v>
      </c>
      <c r="B638" s="437" t="s">
        <v>280</v>
      </c>
      <c r="C638" s="437" t="s">
        <v>1741</v>
      </c>
      <c r="D638" s="437" t="s">
        <v>1749</v>
      </c>
      <c r="E638" s="437">
        <v>1090101</v>
      </c>
      <c r="F638" s="437"/>
      <c r="G638" s="437" t="s">
        <v>59</v>
      </c>
      <c r="H638" s="437"/>
      <c r="I638" s="437"/>
      <c r="J638" s="439">
        <v>5676.07</v>
      </c>
      <c r="K638" s="437"/>
      <c r="L638" s="437"/>
      <c r="M638" s="437" t="s">
        <v>2645</v>
      </c>
      <c r="N638" s="438" t="s">
        <v>184</v>
      </c>
      <c r="O638" s="438" t="s">
        <v>2078</v>
      </c>
      <c r="P638" s="437" t="s">
        <v>1855</v>
      </c>
    </row>
    <row r="639" spans="1:17" ht="121.5" x14ac:dyDescent="0.25">
      <c r="A639" s="432">
        <v>10622</v>
      </c>
      <c r="B639" s="432" t="s">
        <v>280</v>
      </c>
      <c r="C639" s="432" t="s">
        <v>1741</v>
      </c>
      <c r="D639" s="432" t="s">
        <v>1749</v>
      </c>
      <c r="E639" s="432">
        <v>1090101</v>
      </c>
      <c r="F639" s="432"/>
      <c r="G639" s="432" t="s">
        <v>59</v>
      </c>
      <c r="H639" s="432">
        <v>1</v>
      </c>
      <c r="I639" s="432" t="s">
        <v>2669</v>
      </c>
      <c r="J639" s="441">
        <v>5676.07</v>
      </c>
      <c r="K639" s="432" t="s">
        <v>2017</v>
      </c>
      <c r="L639" s="432" t="s">
        <v>2650</v>
      </c>
      <c r="M639" s="432" t="s">
        <v>2645</v>
      </c>
      <c r="N639" s="440" t="s">
        <v>184</v>
      </c>
      <c r="O639" s="440" t="s">
        <v>2078</v>
      </c>
      <c r="P639" s="432" t="s">
        <v>1855</v>
      </c>
    </row>
    <row r="640" spans="1:17" ht="81" x14ac:dyDescent="0.25">
      <c r="A640" s="437">
        <v>10230</v>
      </c>
      <c r="B640" s="438" t="s">
        <v>280</v>
      </c>
      <c r="C640" s="438" t="s">
        <v>1741</v>
      </c>
      <c r="D640" s="438" t="s">
        <v>1744</v>
      </c>
      <c r="E640" s="437">
        <v>1100401</v>
      </c>
      <c r="F640" s="437">
        <v>1100401003</v>
      </c>
      <c r="G640" s="438" t="s">
        <v>2670</v>
      </c>
      <c r="H640" s="438"/>
      <c r="I640" s="438"/>
      <c r="J640" s="439">
        <v>12100</v>
      </c>
      <c r="K640" s="438"/>
      <c r="L640" s="438"/>
      <c r="M640" s="437" t="s">
        <v>2671</v>
      </c>
      <c r="N640" s="438" t="s">
        <v>184</v>
      </c>
      <c r="O640" s="438" t="s">
        <v>2672</v>
      </c>
      <c r="P640" s="438" t="s">
        <v>1855</v>
      </c>
    </row>
    <row r="641" spans="1:16" ht="81" x14ac:dyDescent="0.25">
      <c r="A641" s="432">
        <v>10230</v>
      </c>
      <c r="B641" s="440" t="s">
        <v>280</v>
      </c>
      <c r="C641" s="440" t="s">
        <v>1741</v>
      </c>
      <c r="D641" s="440" t="s">
        <v>1744</v>
      </c>
      <c r="E641" s="432">
        <v>1100401</v>
      </c>
      <c r="F641" s="432">
        <v>1100401003</v>
      </c>
      <c r="G641" s="440" t="s">
        <v>2670</v>
      </c>
      <c r="H641" s="440" t="s">
        <v>2075</v>
      </c>
      <c r="I641" s="432" t="s">
        <v>2673</v>
      </c>
      <c r="J641" s="441">
        <v>12100</v>
      </c>
      <c r="K641" s="432" t="s">
        <v>2017</v>
      </c>
      <c r="L641" s="432" t="s">
        <v>2037</v>
      </c>
      <c r="M641" s="432" t="s">
        <v>2671</v>
      </c>
      <c r="N641" s="440" t="s">
        <v>184</v>
      </c>
      <c r="O641" s="440" t="s">
        <v>2672</v>
      </c>
      <c r="P641" s="440" t="s">
        <v>1855</v>
      </c>
    </row>
    <row r="642" spans="1:16" ht="81" x14ac:dyDescent="0.25">
      <c r="A642" s="437">
        <v>10231</v>
      </c>
      <c r="B642" s="438" t="s">
        <v>280</v>
      </c>
      <c r="C642" s="438" t="s">
        <v>1741</v>
      </c>
      <c r="D642" s="438" t="s">
        <v>1744</v>
      </c>
      <c r="E642" s="437">
        <v>1100401</v>
      </c>
      <c r="F642" s="437">
        <v>1100401003</v>
      </c>
      <c r="G642" s="438" t="s">
        <v>2674</v>
      </c>
      <c r="H642" s="438"/>
      <c r="I642" s="438"/>
      <c r="J642" s="439">
        <v>17485</v>
      </c>
      <c r="K642" s="438"/>
      <c r="L642" s="438"/>
      <c r="M642" s="437" t="s">
        <v>2671</v>
      </c>
      <c r="N642" s="438" t="s">
        <v>184</v>
      </c>
      <c r="O642" s="438" t="s">
        <v>2672</v>
      </c>
      <c r="P642" s="438" t="s">
        <v>1855</v>
      </c>
    </row>
    <row r="643" spans="1:16" ht="81" x14ac:dyDescent="0.25">
      <c r="A643" s="432">
        <v>10231</v>
      </c>
      <c r="B643" s="440" t="s">
        <v>280</v>
      </c>
      <c r="C643" s="440" t="s">
        <v>1741</v>
      </c>
      <c r="D643" s="440" t="s">
        <v>1744</v>
      </c>
      <c r="E643" s="432">
        <v>1100401</v>
      </c>
      <c r="F643" s="432">
        <v>1100401003</v>
      </c>
      <c r="G643" s="440" t="s">
        <v>2674</v>
      </c>
      <c r="H643" s="440" t="s">
        <v>2075</v>
      </c>
      <c r="I643" s="440" t="s">
        <v>2675</v>
      </c>
      <c r="J643" s="441">
        <v>17485</v>
      </c>
      <c r="K643" s="440" t="s">
        <v>2017</v>
      </c>
      <c r="L643" s="440" t="s">
        <v>2037</v>
      </c>
      <c r="M643" s="432" t="s">
        <v>2671</v>
      </c>
      <c r="N643" s="440" t="s">
        <v>184</v>
      </c>
      <c r="O643" s="440" t="s">
        <v>2672</v>
      </c>
      <c r="P643" s="440" t="s">
        <v>1855</v>
      </c>
    </row>
    <row r="644" spans="1:16" ht="81" x14ac:dyDescent="0.25">
      <c r="A644" s="437">
        <v>10234</v>
      </c>
      <c r="B644" s="438" t="s">
        <v>280</v>
      </c>
      <c r="C644" s="438" t="s">
        <v>1741</v>
      </c>
      <c r="D644" s="438" t="s">
        <v>1744</v>
      </c>
      <c r="E644" s="437">
        <v>1100401</v>
      </c>
      <c r="F644" s="437">
        <v>1100401999</v>
      </c>
      <c r="G644" s="438" t="s">
        <v>130</v>
      </c>
      <c r="H644" s="438"/>
      <c r="I644" s="438"/>
      <c r="J644" s="439">
        <v>41870.5</v>
      </c>
      <c r="K644" s="438"/>
      <c r="L644" s="438"/>
      <c r="M644" s="437" t="s">
        <v>2671</v>
      </c>
      <c r="N644" s="438" t="s">
        <v>184</v>
      </c>
      <c r="O644" s="438" t="s">
        <v>2672</v>
      </c>
      <c r="P644" s="438" t="s">
        <v>1855</v>
      </c>
    </row>
    <row r="645" spans="1:16" ht="81" x14ac:dyDescent="0.25">
      <c r="A645" s="432">
        <v>10234</v>
      </c>
      <c r="B645" s="440" t="s">
        <v>280</v>
      </c>
      <c r="C645" s="440" t="s">
        <v>1741</v>
      </c>
      <c r="D645" s="440" t="s">
        <v>1744</v>
      </c>
      <c r="E645" s="432">
        <v>1100401</v>
      </c>
      <c r="F645" s="432">
        <v>1100401999</v>
      </c>
      <c r="G645" s="440" t="s">
        <v>130</v>
      </c>
      <c r="H645" s="440" t="s">
        <v>2075</v>
      </c>
      <c r="I645" s="440" t="s">
        <v>2676</v>
      </c>
      <c r="J645" s="441">
        <v>41870.5</v>
      </c>
      <c r="K645" s="440" t="s">
        <v>2017</v>
      </c>
      <c r="L645" s="440" t="s">
        <v>2037</v>
      </c>
      <c r="M645" s="432" t="s">
        <v>2671</v>
      </c>
      <c r="N645" s="440" t="s">
        <v>184</v>
      </c>
      <c r="O645" s="440" t="s">
        <v>2672</v>
      </c>
      <c r="P645" s="440" t="s">
        <v>1855</v>
      </c>
    </row>
    <row r="646" spans="1:16" ht="40.5" x14ac:dyDescent="0.25">
      <c r="A646" s="437">
        <v>10236</v>
      </c>
      <c r="B646" s="438" t="s">
        <v>280</v>
      </c>
      <c r="C646" s="438" t="s">
        <v>1741</v>
      </c>
      <c r="D646" s="438" t="s">
        <v>1744</v>
      </c>
      <c r="E646" s="437">
        <v>1030102</v>
      </c>
      <c r="F646" s="437">
        <v>1030102999</v>
      </c>
      <c r="G646" s="438" t="s">
        <v>131</v>
      </c>
      <c r="H646" s="438"/>
      <c r="I646" s="437"/>
      <c r="J646" s="439">
        <v>5000</v>
      </c>
      <c r="K646" s="437"/>
      <c r="L646" s="437"/>
      <c r="M646" s="437" t="s">
        <v>2671</v>
      </c>
      <c r="N646" s="438" t="s">
        <v>1843</v>
      </c>
      <c r="O646" s="438" t="s">
        <v>1844</v>
      </c>
      <c r="P646" s="438" t="s">
        <v>1845</v>
      </c>
    </row>
    <row r="647" spans="1:16" ht="60.75" x14ac:dyDescent="0.25">
      <c r="A647" s="432">
        <v>10236</v>
      </c>
      <c r="B647" s="440" t="s">
        <v>280</v>
      </c>
      <c r="C647" s="440" t="s">
        <v>1741</v>
      </c>
      <c r="D647" s="440" t="s">
        <v>1744</v>
      </c>
      <c r="E647" s="432">
        <v>1030102</v>
      </c>
      <c r="F647" s="432">
        <v>1030102999</v>
      </c>
      <c r="G647" s="440" t="s">
        <v>131</v>
      </c>
      <c r="H647" s="440" t="s">
        <v>2075</v>
      </c>
      <c r="I647" s="440" t="s">
        <v>2677</v>
      </c>
      <c r="J647" s="441">
        <v>5000</v>
      </c>
      <c r="K647" s="440" t="s">
        <v>2039</v>
      </c>
      <c r="L647" s="440" t="s">
        <v>2037</v>
      </c>
      <c r="M647" s="432" t="s">
        <v>2671</v>
      </c>
      <c r="N647" s="440" t="s">
        <v>184</v>
      </c>
      <c r="O647" s="432" t="s">
        <v>1844</v>
      </c>
      <c r="P647" s="440" t="s">
        <v>1845</v>
      </c>
    </row>
    <row r="648" spans="1:16" ht="60.75" x14ac:dyDescent="0.25">
      <c r="A648" s="437">
        <v>10237</v>
      </c>
      <c r="B648" s="438" t="s">
        <v>280</v>
      </c>
      <c r="C648" s="438" t="s">
        <v>1741</v>
      </c>
      <c r="D648" s="438" t="s">
        <v>1744</v>
      </c>
      <c r="E648" s="437">
        <v>1030209</v>
      </c>
      <c r="F648" s="437">
        <v>1030209005</v>
      </c>
      <c r="G648" s="438" t="s">
        <v>2678</v>
      </c>
      <c r="H648" s="438"/>
      <c r="I648" s="437"/>
      <c r="J648" s="439">
        <v>1000</v>
      </c>
      <c r="K648" s="437"/>
      <c r="L648" s="437"/>
      <c r="M648" s="437" t="s">
        <v>2671</v>
      </c>
      <c r="N648" s="438" t="s">
        <v>184</v>
      </c>
      <c r="O648" s="438" t="s">
        <v>2078</v>
      </c>
      <c r="P648" s="438" t="s">
        <v>1855</v>
      </c>
    </row>
    <row r="649" spans="1:16" ht="60.75" x14ac:dyDescent="0.25">
      <c r="A649" s="432">
        <v>10237</v>
      </c>
      <c r="B649" s="440" t="s">
        <v>280</v>
      </c>
      <c r="C649" s="440" t="s">
        <v>1741</v>
      </c>
      <c r="D649" s="440" t="s">
        <v>1744</v>
      </c>
      <c r="E649" s="432">
        <v>1030209</v>
      </c>
      <c r="F649" s="432">
        <v>1030209005</v>
      </c>
      <c r="G649" s="440" t="s">
        <v>2678</v>
      </c>
      <c r="H649" s="440" t="s">
        <v>2075</v>
      </c>
      <c r="I649" s="440" t="s">
        <v>2679</v>
      </c>
      <c r="J649" s="441">
        <v>1000</v>
      </c>
      <c r="K649" s="440" t="s">
        <v>2039</v>
      </c>
      <c r="L649" s="440" t="s">
        <v>2037</v>
      </c>
      <c r="M649" s="432" t="s">
        <v>2671</v>
      </c>
      <c r="N649" s="440" t="s">
        <v>184</v>
      </c>
      <c r="O649" s="440" t="s">
        <v>2078</v>
      </c>
      <c r="P649" s="440" t="s">
        <v>1855</v>
      </c>
    </row>
    <row r="650" spans="1:16" ht="60.75" x14ac:dyDescent="0.25">
      <c r="A650" s="437">
        <v>10238</v>
      </c>
      <c r="B650" s="438" t="s">
        <v>280</v>
      </c>
      <c r="C650" s="438" t="s">
        <v>1741</v>
      </c>
      <c r="D650" s="438" t="s">
        <v>1744</v>
      </c>
      <c r="E650" s="437">
        <v>1030207</v>
      </c>
      <c r="F650" s="437">
        <v>1030207999</v>
      </c>
      <c r="G650" s="438" t="s">
        <v>132</v>
      </c>
      <c r="H650" s="438"/>
      <c r="I650" s="437"/>
      <c r="J650" s="439">
        <v>1500</v>
      </c>
      <c r="K650" s="437"/>
      <c r="L650" s="437"/>
      <c r="M650" s="437" t="s">
        <v>2671</v>
      </c>
      <c r="N650" s="438" t="s">
        <v>184</v>
      </c>
      <c r="O650" s="437" t="s">
        <v>2078</v>
      </c>
      <c r="P650" s="438" t="s">
        <v>1855</v>
      </c>
    </row>
    <row r="651" spans="1:16" ht="60.75" x14ac:dyDescent="0.25">
      <c r="A651" s="432">
        <v>10238</v>
      </c>
      <c r="B651" s="440" t="s">
        <v>280</v>
      </c>
      <c r="C651" s="440" t="s">
        <v>1741</v>
      </c>
      <c r="D651" s="440" t="s">
        <v>1744</v>
      </c>
      <c r="E651" s="432">
        <v>1030207</v>
      </c>
      <c r="F651" s="432">
        <v>1030207999</v>
      </c>
      <c r="G651" s="440" t="s">
        <v>132</v>
      </c>
      <c r="H651" s="440" t="s">
        <v>2075</v>
      </c>
      <c r="I651" s="440" t="s">
        <v>2680</v>
      </c>
      <c r="J651" s="441">
        <v>1500</v>
      </c>
      <c r="K651" s="440" t="s">
        <v>2039</v>
      </c>
      <c r="L651" s="440" t="s">
        <v>2037</v>
      </c>
      <c r="M651" s="432" t="s">
        <v>2671</v>
      </c>
      <c r="N651" s="440" t="s">
        <v>184</v>
      </c>
      <c r="O651" s="432" t="s">
        <v>2078</v>
      </c>
      <c r="P651" s="440" t="s">
        <v>1855</v>
      </c>
    </row>
    <row r="652" spans="1:16" ht="40.5" x14ac:dyDescent="0.25">
      <c r="A652" s="437">
        <v>10245</v>
      </c>
      <c r="B652" s="438" t="s">
        <v>280</v>
      </c>
      <c r="C652" s="438" t="s">
        <v>1741</v>
      </c>
      <c r="D652" s="438" t="s">
        <v>1744</v>
      </c>
      <c r="E652" s="437">
        <v>1030207</v>
      </c>
      <c r="F652" s="437"/>
      <c r="G652" s="438" t="s">
        <v>134</v>
      </c>
      <c r="H652" s="438"/>
      <c r="I652" s="437"/>
      <c r="J652" s="439">
        <v>30000</v>
      </c>
      <c r="K652" s="437"/>
      <c r="L652" s="437"/>
      <c r="M652" s="437" t="s">
        <v>2671</v>
      </c>
      <c r="N652" s="438" t="s">
        <v>1843</v>
      </c>
      <c r="O652" s="438" t="s">
        <v>1844</v>
      </c>
      <c r="P652" s="438" t="s">
        <v>1845</v>
      </c>
    </row>
    <row r="653" spans="1:16" ht="60.75" x14ac:dyDescent="0.25">
      <c r="A653" s="432">
        <v>10245</v>
      </c>
      <c r="B653" s="440" t="s">
        <v>280</v>
      </c>
      <c r="C653" s="440" t="s">
        <v>1741</v>
      </c>
      <c r="D653" s="440" t="s">
        <v>1744</v>
      </c>
      <c r="E653" s="432">
        <v>1030207</v>
      </c>
      <c r="F653" s="432"/>
      <c r="G653" s="440" t="s">
        <v>134</v>
      </c>
      <c r="H653" s="440" t="s">
        <v>2075</v>
      </c>
      <c r="I653" s="440" t="s">
        <v>2681</v>
      </c>
      <c r="J653" s="441">
        <v>30000</v>
      </c>
      <c r="K653" s="440" t="s">
        <v>2039</v>
      </c>
      <c r="L653" s="440" t="s">
        <v>2037</v>
      </c>
      <c r="M653" s="432" t="s">
        <v>2671</v>
      </c>
      <c r="N653" s="440" t="s">
        <v>184</v>
      </c>
      <c r="O653" s="440" t="s">
        <v>1844</v>
      </c>
      <c r="P653" s="440" t="s">
        <v>1845</v>
      </c>
    </row>
    <row r="654" spans="1:16" ht="40.5" x14ac:dyDescent="0.25">
      <c r="A654" s="437">
        <v>10246</v>
      </c>
      <c r="B654" s="438" t="s">
        <v>280</v>
      </c>
      <c r="C654" s="438" t="s">
        <v>1741</v>
      </c>
      <c r="D654" s="438" t="s">
        <v>1744</v>
      </c>
      <c r="E654" s="437">
        <v>1030102</v>
      </c>
      <c r="F654" s="437">
        <v>1030102002</v>
      </c>
      <c r="G654" s="438" t="s">
        <v>138</v>
      </c>
      <c r="H654" s="438"/>
      <c r="I654" s="437"/>
      <c r="J654" s="439">
        <v>20000</v>
      </c>
      <c r="K654" s="437"/>
      <c r="L654" s="437"/>
      <c r="M654" s="437" t="s">
        <v>2671</v>
      </c>
      <c r="N654" s="438" t="s">
        <v>1843</v>
      </c>
      <c r="O654" s="438" t="s">
        <v>1844</v>
      </c>
      <c r="P654" s="438" t="s">
        <v>1845</v>
      </c>
    </row>
    <row r="655" spans="1:16" ht="60.75" x14ac:dyDescent="0.25">
      <c r="A655" s="432">
        <v>10246</v>
      </c>
      <c r="B655" s="440" t="s">
        <v>280</v>
      </c>
      <c r="C655" s="440" t="s">
        <v>1741</v>
      </c>
      <c r="D655" s="440" t="s">
        <v>1744</v>
      </c>
      <c r="E655" s="432">
        <v>1030102</v>
      </c>
      <c r="F655" s="432">
        <v>1030102002</v>
      </c>
      <c r="G655" s="440" t="s">
        <v>138</v>
      </c>
      <c r="H655" s="440" t="s">
        <v>2075</v>
      </c>
      <c r="I655" s="440" t="s">
        <v>2682</v>
      </c>
      <c r="J655" s="441">
        <v>20000</v>
      </c>
      <c r="K655" s="440" t="s">
        <v>2039</v>
      </c>
      <c r="L655" s="440" t="s">
        <v>2037</v>
      </c>
      <c r="M655" s="432" t="s">
        <v>2671</v>
      </c>
      <c r="N655" s="440" t="s">
        <v>184</v>
      </c>
      <c r="O655" s="440" t="s">
        <v>1844</v>
      </c>
      <c r="P655" s="440" t="s">
        <v>1845</v>
      </c>
    </row>
    <row r="656" spans="1:16" ht="40.5" x14ac:dyDescent="0.25">
      <c r="A656" s="437">
        <v>10247</v>
      </c>
      <c r="B656" s="438" t="s">
        <v>280</v>
      </c>
      <c r="C656" s="438" t="s">
        <v>1741</v>
      </c>
      <c r="D656" s="438" t="s">
        <v>1744</v>
      </c>
      <c r="E656" s="437">
        <v>1030205</v>
      </c>
      <c r="F656" s="437">
        <v>1030205999</v>
      </c>
      <c r="G656" s="438" t="s">
        <v>139</v>
      </c>
      <c r="H656" s="438"/>
      <c r="I656" s="437"/>
      <c r="J656" s="439">
        <v>4700</v>
      </c>
      <c r="K656" s="437"/>
      <c r="L656" s="437"/>
      <c r="M656" s="437" t="s">
        <v>2671</v>
      </c>
      <c r="N656" s="438" t="s">
        <v>1843</v>
      </c>
      <c r="O656" s="438" t="s">
        <v>1844</v>
      </c>
      <c r="P656" s="438" t="s">
        <v>1845</v>
      </c>
    </row>
    <row r="657" spans="1:16" ht="60.75" x14ac:dyDescent="0.25">
      <c r="A657" s="432">
        <v>10247</v>
      </c>
      <c r="B657" s="440" t="s">
        <v>280</v>
      </c>
      <c r="C657" s="440" t="s">
        <v>1741</v>
      </c>
      <c r="D657" s="440" t="s">
        <v>1744</v>
      </c>
      <c r="E657" s="432">
        <v>1030205</v>
      </c>
      <c r="F657" s="432">
        <v>1030205999</v>
      </c>
      <c r="G657" s="440" t="s">
        <v>139</v>
      </c>
      <c r="H657" s="440" t="s">
        <v>2075</v>
      </c>
      <c r="I657" s="440" t="s">
        <v>2683</v>
      </c>
      <c r="J657" s="441">
        <v>4700</v>
      </c>
      <c r="K657" s="440" t="s">
        <v>2039</v>
      </c>
      <c r="L657" s="440" t="s">
        <v>2037</v>
      </c>
      <c r="M657" s="432" t="s">
        <v>2671</v>
      </c>
      <c r="N657" s="440" t="s">
        <v>184</v>
      </c>
      <c r="O657" s="440" t="s">
        <v>1844</v>
      </c>
      <c r="P657" s="440" t="s">
        <v>1845</v>
      </c>
    </row>
    <row r="658" spans="1:16" ht="60.75" x14ac:dyDescent="0.25">
      <c r="A658" s="437">
        <v>10248</v>
      </c>
      <c r="B658" s="438" t="s">
        <v>280</v>
      </c>
      <c r="C658" s="438" t="s">
        <v>1741</v>
      </c>
      <c r="D658" s="438" t="s">
        <v>1744</v>
      </c>
      <c r="E658" s="437">
        <v>1030213</v>
      </c>
      <c r="F658" s="437">
        <v>1030213999</v>
      </c>
      <c r="G658" s="438" t="s">
        <v>2684</v>
      </c>
      <c r="H658" s="438"/>
      <c r="I658" s="437"/>
      <c r="J658" s="439">
        <v>200</v>
      </c>
      <c r="K658" s="437"/>
      <c r="L658" s="437"/>
      <c r="M658" s="437" t="s">
        <v>2671</v>
      </c>
      <c r="N658" s="438" t="s">
        <v>1843</v>
      </c>
      <c r="O658" s="438" t="s">
        <v>1844</v>
      </c>
      <c r="P658" s="438" t="s">
        <v>1845</v>
      </c>
    </row>
    <row r="659" spans="1:16" ht="101.25" x14ac:dyDescent="0.25">
      <c r="A659" s="432">
        <v>10248</v>
      </c>
      <c r="B659" s="440" t="s">
        <v>280</v>
      </c>
      <c r="C659" s="440" t="s">
        <v>1741</v>
      </c>
      <c r="D659" s="440" t="s">
        <v>1744</v>
      </c>
      <c r="E659" s="432">
        <v>1030213</v>
      </c>
      <c r="F659" s="432">
        <v>1030213999</v>
      </c>
      <c r="G659" s="440" t="s">
        <v>2684</v>
      </c>
      <c r="H659" s="440" t="s">
        <v>2075</v>
      </c>
      <c r="I659" s="440" t="s">
        <v>2685</v>
      </c>
      <c r="J659" s="441">
        <v>200</v>
      </c>
      <c r="K659" s="440" t="s">
        <v>2017</v>
      </c>
      <c r="L659" s="440" t="s">
        <v>2037</v>
      </c>
      <c r="M659" s="432" t="s">
        <v>2671</v>
      </c>
      <c r="N659" s="440" t="s">
        <v>184</v>
      </c>
      <c r="O659" s="440" t="s">
        <v>1844</v>
      </c>
      <c r="P659" s="440" t="s">
        <v>1845</v>
      </c>
    </row>
    <row r="660" spans="1:16" ht="40.5" x14ac:dyDescent="0.25">
      <c r="A660" s="437">
        <v>10251</v>
      </c>
      <c r="B660" s="438" t="s">
        <v>280</v>
      </c>
      <c r="C660" s="438" t="s">
        <v>1741</v>
      </c>
      <c r="D660" s="438" t="s">
        <v>1744</v>
      </c>
      <c r="E660" s="437">
        <v>1030205</v>
      </c>
      <c r="F660" s="437">
        <v>1030205004</v>
      </c>
      <c r="G660" s="438" t="s">
        <v>140</v>
      </c>
      <c r="H660" s="438"/>
      <c r="I660" s="437"/>
      <c r="J660" s="439">
        <v>485000</v>
      </c>
      <c r="K660" s="437"/>
      <c r="L660" s="437"/>
      <c r="M660" s="437" t="s">
        <v>2671</v>
      </c>
      <c r="N660" s="438" t="s">
        <v>1843</v>
      </c>
      <c r="O660" s="438" t="s">
        <v>1844</v>
      </c>
      <c r="P660" s="438" t="s">
        <v>1845</v>
      </c>
    </row>
    <row r="661" spans="1:16" ht="60.75" x14ac:dyDescent="0.25">
      <c r="A661" s="432">
        <v>10251</v>
      </c>
      <c r="B661" s="440" t="s">
        <v>280</v>
      </c>
      <c r="C661" s="440" t="s">
        <v>1741</v>
      </c>
      <c r="D661" s="440" t="s">
        <v>1744</v>
      </c>
      <c r="E661" s="432">
        <v>1030205</v>
      </c>
      <c r="F661" s="432">
        <v>1030205004</v>
      </c>
      <c r="G661" s="440" t="s">
        <v>140</v>
      </c>
      <c r="H661" s="440" t="s">
        <v>2075</v>
      </c>
      <c r="I661" s="440" t="s">
        <v>2686</v>
      </c>
      <c r="J661" s="441">
        <v>485000</v>
      </c>
      <c r="K661" s="440" t="s">
        <v>2017</v>
      </c>
      <c r="L661" s="440" t="s">
        <v>1852</v>
      </c>
      <c r="M661" s="432" t="s">
        <v>2671</v>
      </c>
      <c r="N661" s="440" t="s">
        <v>184</v>
      </c>
      <c r="O661" s="440" t="s">
        <v>1925</v>
      </c>
      <c r="P661" s="440" t="s">
        <v>1845</v>
      </c>
    </row>
    <row r="662" spans="1:16" ht="40.5" x14ac:dyDescent="0.25">
      <c r="A662" s="437">
        <v>10252</v>
      </c>
      <c r="B662" s="438" t="s">
        <v>280</v>
      </c>
      <c r="C662" s="438" t="s">
        <v>1741</v>
      </c>
      <c r="D662" s="438" t="s">
        <v>1744</v>
      </c>
      <c r="E662" s="437">
        <v>1030205</v>
      </c>
      <c r="F662" s="437">
        <v>1030205006</v>
      </c>
      <c r="G662" s="438" t="s">
        <v>143</v>
      </c>
      <c r="H662" s="438"/>
      <c r="I662" s="437"/>
      <c r="J662" s="439">
        <f>86200-210.4</f>
        <v>85989.6</v>
      </c>
      <c r="K662" s="437"/>
      <c r="L662" s="437"/>
      <c r="M662" s="437" t="s">
        <v>2671</v>
      </c>
      <c r="N662" s="438" t="s">
        <v>1843</v>
      </c>
      <c r="O662" s="438" t="s">
        <v>1844</v>
      </c>
      <c r="P662" s="438" t="s">
        <v>1845</v>
      </c>
    </row>
    <row r="663" spans="1:16" ht="60.75" x14ac:dyDescent="0.25">
      <c r="A663" s="432">
        <v>10252</v>
      </c>
      <c r="B663" s="440" t="s">
        <v>280</v>
      </c>
      <c r="C663" s="440" t="s">
        <v>1741</v>
      </c>
      <c r="D663" s="440" t="s">
        <v>1744</v>
      </c>
      <c r="E663" s="432">
        <v>1030205</v>
      </c>
      <c r="F663" s="432">
        <v>1030205006</v>
      </c>
      <c r="G663" s="440" t="s">
        <v>143</v>
      </c>
      <c r="H663" s="440" t="s">
        <v>2075</v>
      </c>
      <c r="I663" s="440" t="s">
        <v>2687</v>
      </c>
      <c r="J663" s="441">
        <f>86200-210.4</f>
        <v>85989.6</v>
      </c>
      <c r="K663" s="440" t="s">
        <v>2017</v>
      </c>
      <c r="L663" s="440" t="s">
        <v>1852</v>
      </c>
      <c r="M663" s="432" t="s">
        <v>2671</v>
      </c>
      <c r="N663" s="440" t="s">
        <v>184</v>
      </c>
      <c r="O663" s="440" t="s">
        <v>1925</v>
      </c>
      <c r="P663" s="440" t="s">
        <v>1845</v>
      </c>
    </row>
    <row r="664" spans="1:16" ht="40.5" x14ac:dyDescent="0.25">
      <c r="A664" s="437">
        <v>10253</v>
      </c>
      <c r="B664" s="438" t="s">
        <v>280</v>
      </c>
      <c r="C664" s="438" t="s">
        <v>1741</v>
      </c>
      <c r="D664" s="438" t="s">
        <v>1744</v>
      </c>
      <c r="E664" s="437">
        <v>1030205</v>
      </c>
      <c r="F664" s="437">
        <v>1030205005</v>
      </c>
      <c r="G664" s="438" t="s">
        <v>145</v>
      </c>
      <c r="H664" s="438"/>
      <c r="I664" s="437"/>
      <c r="J664" s="439">
        <f>34300+210.4</f>
        <v>34510.400000000001</v>
      </c>
      <c r="K664" s="437"/>
      <c r="L664" s="437"/>
      <c r="M664" s="437" t="s">
        <v>2671</v>
      </c>
      <c r="N664" s="438" t="s">
        <v>1843</v>
      </c>
      <c r="O664" s="438" t="s">
        <v>1844</v>
      </c>
      <c r="P664" s="438" t="s">
        <v>1845</v>
      </c>
    </row>
    <row r="665" spans="1:16" ht="101.25" x14ac:dyDescent="0.25">
      <c r="A665" s="432">
        <v>10253</v>
      </c>
      <c r="B665" s="440" t="s">
        <v>280</v>
      </c>
      <c r="C665" s="440" t="s">
        <v>1741</v>
      </c>
      <c r="D665" s="440" t="s">
        <v>1744</v>
      </c>
      <c r="E665" s="432">
        <v>1030205</v>
      </c>
      <c r="F665" s="432">
        <v>1030205005</v>
      </c>
      <c r="G665" s="440" t="s">
        <v>145</v>
      </c>
      <c r="H665" s="440" t="s">
        <v>2075</v>
      </c>
      <c r="I665" s="440" t="s">
        <v>2688</v>
      </c>
      <c r="J665" s="441">
        <f>34300+210.4</f>
        <v>34510.400000000001</v>
      </c>
      <c r="K665" s="440" t="s">
        <v>2017</v>
      </c>
      <c r="L665" s="440" t="s">
        <v>2037</v>
      </c>
      <c r="M665" s="432" t="s">
        <v>2671</v>
      </c>
      <c r="N665" s="440" t="s">
        <v>184</v>
      </c>
      <c r="O665" s="440" t="s">
        <v>1925</v>
      </c>
      <c r="P665" s="440" t="s">
        <v>1845</v>
      </c>
    </row>
    <row r="666" spans="1:16" ht="40.5" x14ac:dyDescent="0.25">
      <c r="A666" s="437">
        <v>10254</v>
      </c>
      <c r="B666" s="438" t="s">
        <v>280</v>
      </c>
      <c r="C666" s="438" t="s">
        <v>1741</v>
      </c>
      <c r="D666" s="438" t="s">
        <v>1744</v>
      </c>
      <c r="E666" s="437">
        <v>1030205</v>
      </c>
      <c r="F666" s="437"/>
      <c r="G666" s="438" t="s">
        <v>2689</v>
      </c>
      <c r="H666" s="438"/>
      <c r="I666" s="437"/>
      <c r="J666" s="439">
        <v>50000</v>
      </c>
      <c r="K666" s="437"/>
      <c r="L666" s="437"/>
      <c r="M666" s="437" t="s">
        <v>2671</v>
      </c>
      <c r="N666" s="438" t="s">
        <v>1843</v>
      </c>
      <c r="O666" s="438" t="s">
        <v>1844</v>
      </c>
      <c r="P666" s="438" t="s">
        <v>1845</v>
      </c>
    </row>
    <row r="667" spans="1:16" ht="60.75" x14ac:dyDescent="0.25">
      <c r="A667" s="432">
        <v>10254</v>
      </c>
      <c r="B667" s="440" t="s">
        <v>280</v>
      </c>
      <c r="C667" s="440" t="s">
        <v>1741</v>
      </c>
      <c r="D667" s="440" t="s">
        <v>1744</v>
      </c>
      <c r="E667" s="432">
        <v>1030205</v>
      </c>
      <c r="F667" s="432"/>
      <c r="G667" s="440" t="s">
        <v>2689</v>
      </c>
      <c r="H667" s="440" t="s">
        <v>2075</v>
      </c>
      <c r="I667" s="440" t="s">
        <v>2690</v>
      </c>
      <c r="J667" s="441">
        <v>50000</v>
      </c>
      <c r="K667" s="440" t="s">
        <v>2017</v>
      </c>
      <c r="L667" s="440" t="s">
        <v>2037</v>
      </c>
      <c r="M667" s="432" t="s">
        <v>2671</v>
      </c>
      <c r="N667" s="440" t="s">
        <v>184</v>
      </c>
      <c r="O667" s="440" t="s">
        <v>1925</v>
      </c>
      <c r="P667" s="440" t="s">
        <v>1845</v>
      </c>
    </row>
    <row r="668" spans="1:16" ht="60.75" x14ac:dyDescent="0.25">
      <c r="A668" s="437">
        <v>10255</v>
      </c>
      <c r="B668" s="438" t="s">
        <v>280</v>
      </c>
      <c r="C668" s="438" t="s">
        <v>1767</v>
      </c>
      <c r="D668" s="438" t="s">
        <v>1744</v>
      </c>
      <c r="E668" s="437">
        <v>1030213</v>
      </c>
      <c r="F668" s="437">
        <v>1030213999</v>
      </c>
      <c r="G668" s="438" t="s">
        <v>148</v>
      </c>
      <c r="H668" s="438"/>
      <c r="I668" s="437"/>
      <c r="J668" s="439">
        <v>13400</v>
      </c>
      <c r="K668" s="437"/>
      <c r="L668" s="437"/>
      <c r="M668" s="437" t="s">
        <v>2671</v>
      </c>
      <c r="N668" s="438" t="s">
        <v>184</v>
      </c>
      <c r="O668" s="438" t="s">
        <v>2078</v>
      </c>
      <c r="P668" s="438" t="s">
        <v>1855</v>
      </c>
    </row>
    <row r="669" spans="1:16" ht="60.75" x14ac:dyDescent="0.25">
      <c r="A669" s="432">
        <v>10255</v>
      </c>
      <c r="B669" s="440" t="s">
        <v>280</v>
      </c>
      <c r="C669" s="440" t="s">
        <v>1767</v>
      </c>
      <c r="D669" s="440" t="s">
        <v>1744</v>
      </c>
      <c r="E669" s="432">
        <v>1030213</v>
      </c>
      <c r="F669" s="432">
        <v>1030213999</v>
      </c>
      <c r="G669" s="440" t="s">
        <v>148</v>
      </c>
      <c r="H669" s="440" t="s">
        <v>2075</v>
      </c>
      <c r="I669" s="440" t="s">
        <v>2691</v>
      </c>
      <c r="J669" s="441">
        <v>13400</v>
      </c>
      <c r="K669" s="440" t="s">
        <v>2039</v>
      </c>
      <c r="L669" s="440" t="s">
        <v>2037</v>
      </c>
      <c r="M669" s="432" t="s">
        <v>2671</v>
      </c>
      <c r="N669" s="440" t="s">
        <v>184</v>
      </c>
      <c r="O669" s="440" t="s">
        <v>2078</v>
      </c>
      <c r="P669" s="440" t="s">
        <v>1855</v>
      </c>
    </row>
    <row r="670" spans="1:16" ht="40.5" x14ac:dyDescent="0.25">
      <c r="A670" s="437">
        <v>10256</v>
      </c>
      <c r="B670" s="438" t="s">
        <v>280</v>
      </c>
      <c r="C670" s="438" t="s">
        <v>1741</v>
      </c>
      <c r="D670" s="438" t="s">
        <v>1746</v>
      </c>
      <c r="E670" s="437">
        <v>1020106</v>
      </c>
      <c r="F670" s="437">
        <v>1020106001</v>
      </c>
      <c r="G670" s="438" t="s">
        <v>2692</v>
      </c>
      <c r="H670" s="438"/>
      <c r="I670" s="437"/>
      <c r="J670" s="439">
        <v>235000</v>
      </c>
      <c r="K670" s="437"/>
      <c r="L670" s="437"/>
      <c r="M670" s="437" t="s">
        <v>2671</v>
      </c>
      <c r="N670" s="438" t="s">
        <v>1843</v>
      </c>
      <c r="O670" s="438" t="s">
        <v>1844</v>
      </c>
      <c r="P670" s="438" t="s">
        <v>1845</v>
      </c>
    </row>
    <row r="671" spans="1:16" ht="40.5" x14ac:dyDescent="0.25">
      <c r="A671" s="432">
        <v>10256</v>
      </c>
      <c r="B671" s="440" t="s">
        <v>280</v>
      </c>
      <c r="C671" s="440" t="s">
        <v>1741</v>
      </c>
      <c r="D671" s="440" t="s">
        <v>1746</v>
      </c>
      <c r="E671" s="432">
        <v>1020106</v>
      </c>
      <c r="F671" s="432">
        <v>1020106001</v>
      </c>
      <c r="G671" s="440" t="s">
        <v>2692</v>
      </c>
      <c r="H671" s="440" t="s">
        <v>2075</v>
      </c>
      <c r="I671" s="440" t="s">
        <v>2693</v>
      </c>
      <c r="J671" s="441">
        <v>235000</v>
      </c>
      <c r="K671" s="440" t="s">
        <v>2017</v>
      </c>
      <c r="L671" s="440" t="s">
        <v>2037</v>
      </c>
      <c r="M671" s="432" t="s">
        <v>2671</v>
      </c>
      <c r="N671" s="440" t="s">
        <v>184</v>
      </c>
      <c r="O671" s="440" t="s">
        <v>1844</v>
      </c>
      <c r="P671" s="440" t="s">
        <v>1845</v>
      </c>
    </row>
    <row r="672" spans="1:16" ht="40.5" x14ac:dyDescent="0.25">
      <c r="A672" s="437">
        <v>10257</v>
      </c>
      <c r="B672" s="438" t="s">
        <v>280</v>
      </c>
      <c r="C672" s="438" t="s">
        <v>1741</v>
      </c>
      <c r="D672" s="438" t="s">
        <v>1744</v>
      </c>
      <c r="E672" s="437">
        <v>1030213</v>
      </c>
      <c r="F672" s="437">
        <v>1030213999</v>
      </c>
      <c r="G672" s="438" t="s">
        <v>151</v>
      </c>
      <c r="H672" s="438"/>
      <c r="I672" s="437"/>
      <c r="J672" s="439">
        <v>462000</v>
      </c>
      <c r="K672" s="437"/>
      <c r="L672" s="437"/>
      <c r="M672" s="437" t="s">
        <v>2671</v>
      </c>
      <c r="N672" s="438" t="s">
        <v>1843</v>
      </c>
      <c r="O672" s="438" t="s">
        <v>1844</v>
      </c>
      <c r="P672" s="438" t="s">
        <v>1845</v>
      </c>
    </row>
    <row r="673" spans="1:16" ht="60.75" x14ac:dyDescent="0.25">
      <c r="A673" s="432">
        <v>10257</v>
      </c>
      <c r="B673" s="440" t="s">
        <v>280</v>
      </c>
      <c r="C673" s="440" t="s">
        <v>1741</v>
      </c>
      <c r="D673" s="440" t="s">
        <v>1744</v>
      </c>
      <c r="E673" s="432">
        <v>1030213</v>
      </c>
      <c r="F673" s="432">
        <v>1030213999</v>
      </c>
      <c r="G673" s="440" t="s">
        <v>151</v>
      </c>
      <c r="H673" s="440" t="s">
        <v>2075</v>
      </c>
      <c r="I673" s="440" t="s">
        <v>2694</v>
      </c>
      <c r="J673" s="441">
        <v>462000</v>
      </c>
      <c r="K673" s="440" t="s">
        <v>2039</v>
      </c>
      <c r="L673" s="440" t="s">
        <v>2037</v>
      </c>
      <c r="M673" s="432" t="s">
        <v>2671</v>
      </c>
      <c r="N673" s="440" t="s">
        <v>184</v>
      </c>
      <c r="O673" s="440" t="s">
        <v>1844</v>
      </c>
      <c r="P673" s="440" t="s">
        <v>1845</v>
      </c>
    </row>
    <row r="674" spans="1:16" ht="40.5" x14ac:dyDescent="0.25">
      <c r="A674" s="437">
        <v>10258</v>
      </c>
      <c r="B674" s="438" t="s">
        <v>280</v>
      </c>
      <c r="C674" s="438" t="s">
        <v>1741</v>
      </c>
      <c r="D674" s="438" t="s">
        <v>1744</v>
      </c>
      <c r="E674" s="437">
        <v>1030213</v>
      </c>
      <c r="F674" s="437"/>
      <c r="G674" s="438" t="s">
        <v>409</v>
      </c>
      <c r="H674" s="438"/>
      <c r="I674" s="437"/>
      <c r="J674" s="439">
        <v>8000</v>
      </c>
      <c r="K674" s="437"/>
      <c r="L674" s="437"/>
      <c r="M674" s="437" t="s">
        <v>2671</v>
      </c>
      <c r="N674" s="438" t="s">
        <v>1843</v>
      </c>
      <c r="O674" s="438" t="s">
        <v>1844</v>
      </c>
      <c r="P674" s="438" t="s">
        <v>1845</v>
      </c>
    </row>
    <row r="675" spans="1:16" ht="60.75" x14ac:dyDescent="0.25">
      <c r="A675" s="432">
        <v>10258</v>
      </c>
      <c r="B675" s="440" t="s">
        <v>280</v>
      </c>
      <c r="C675" s="440" t="s">
        <v>1741</v>
      </c>
      <c r="D675" s="440" t="s">
        <v>1744</v>
      </c>
      <c r="E675" s="432">
        <v>1030213</v>
      </c>
      <c r="F675" s="432"/>
      <c r="G675" s="440" t="s">
        <v>409</v>
      </c>
      <c r="H675" s="440" t="s">
        <v>2075</v>
      </c>
      <c r="I675" s="440" t="s">
        <v>2695</v>
      </c>
      <c r="J675" s="441">
        <v>8000</v>
      </c>
      <c r="K675" s="440" t="s">
        <v>2039</v>
      </c>
      <c r="L675" s="440" t="s">
        <v>2037</v>
      </c>
      <c r="M675" s="432" t="s">
        <v>2671</v>
      </c>
      <c r="N675" s="440" t="s">
        <v>184</v>
      </c>
      <c r="O675" s="440" t="s">
        <v>1844</v>
      </c>
      <c r="P675" s="440" t="s">
        <v>1845</v>
      </c>
    </row>
    <row r="676" spans="1:16" ht="60.75" x14ac:dyDescent="0.25">
      <c r="A676" s="437">
        <v>10265</v>
      </c>
      <c r="B676" s="438" t="s">
        <v>280</v>
      </c>
      <c r="C676" s="438" t="s">
        <v>1741</v>
      </c>
      <c r="D676" s="438" t="s">
        <v>1744</v>
      </c>
      <c r="E676" s="437">
        <v>1030102</v>
      </c>
      <c r="F676" s="437">
        <v>1030102999</v>
      </c>
      <c r="G676" s="438" t="s">
        <v>2696</v>
      </c>
      <c r="H676" s="438"/>
      <c r="I676" s="437"/>
      <c r="J676" s="439">
        <v>500</v>
      </c>
      <c r="K676" s="437"/>
      <c r="L676" s="437"/>
      <c r="M676" s="437" t="s">
        <v>2671</v>
      </c>
      <c r="N676" s="438" t="s">
        <v>184</v>
      </c>
      <c r="O676" s="438" t="s">
        <v>2078</v>
      </c>
      <c r="P676" s="438" t="s">
        <v>1855</v>
      </c>
    </row>
    <row r="677" spans="1:16" ht="60.75" x14ac:dyDescent="0.25">
      <c r="A677" s="432">
        <v>10265</v>
      </c>
      <c r="B677" s="440" t="s">
        <v>280</v>
      </c>
      <c r="C677" s="440" t="s">
        <v>1741</v>
      </c>
      <c r="D677" s="440" t="s">
        <v>1744</v>
      </c>
      <c r="E677" s="432">
        <v>1030102</v>
      </c>
      <c r="F677" s="432">
        <v>1030102999</v>
      </c>
      <c r="G677" s="440" t="s">
        <v>2696</v>
      </c>
      <c r="H677" s="440" t="s">
        <v>2075</v>
      </c>
      <c r="I677" s="440" t="s">
        <v>2697</v>
      </c>
      <c r="J677" s="441">
        <v>500</v>
      </c>
      <c r="K677" s="440" t="s">
        <v>2017</v>
      </c>
      <c r="L677" s="440" t="s">
        <v>2037</v>
      </c>
      <c r="M677" s="432" t="s">
        <v>2671</v>
      </c>
      <c r="N677" s="440" t="s">
        <v>184</v>
      </c>
      <c r="O677" s="440" t="s">
        <v>2078</v>
      </c>
      <c r="P677" s="440" t="s">
        <v>1855</v>
      </c>
    </row>
    <row r="678" spans="1:16" ht="40.5" x14ac:dyDescent="0.25">
      <c r="A678" s="437">
        <v>10292</v>
      </c>
      <c r="B678" s="438" t="s">
        <v>280</v>
      </c>
      <c r="C678" s="438" t="s">
        <v>1741</v>
      </c>
      <c r="D678" s="438" t="s">
        <v>1747</v>
      </c>
      <c r="E678" s="437">
        <v>1030209</v>
      </c>
      <c r="F678" s="437">
        <v>1030209009</v>
      </c>
      <c r="G678" s="438" t="s">
        <v>154</v>
      </c>
      <c r="H678" s="438"/>
      <c r="I678" s="437"/>
      <c r="J678" s="439">
        <v>5000</v>
      </c>
      <c r="K678" s="437"/>
      <c r="L678" s="437"/>
      <c r="M678" s="437" t="s">
        <v>2671</v>
      </c>
      <c r="N678" s="438" t="s">
        <v>184</v>
      </c>
      <c r="O678" s="438" t="s">
        <v>2698</v>
      </c>
      <c r="P678" s="438" t="s">
        <v>1855</v>
      </c>
    </row>
    <row r="679" spans="1:16" ht="60.75" x14ac:dyDescent="0.25">
      <c r="A679" s="432">
        <v>10292</v>
      </c>
      <c r="B679" s="440" t="s">
        <v>280</v>
      </c>
      <c r="C679" s="440" t="s">
        <v>1741</v>
      </c>
      <c r="D679" s="440" t="s">
        <v>1747</v>
      </c>
      <c r="E679" s="432">
        <v>1030209</v>
      </c>
      <c r="F679" s="432">
        <v>1030209009</v>
      </c>
      <c r="G679" s="440" t="s">
        <v>154</v>
      </c>
      <c r="H679" s="440" t="s">
        <v>2075</v>
      </c>
      <c r="I679" s="440" t="s">
        <v>2699</v>
      </c>
      <c r="J679" s="441">
        <v>5000</v>
      </c>
      <c r="K679" s="440" t="s">
        <v>2700</v>
      </c>
      <c r="L679" s="440" t="s">
        <v>2037</v>
      </c>
      <c r="M679" s="432" t="s">
        <v>2671</v>
      </c>
      <c r="N679" s="440" t="s">
        <v>184</v>
      </c>
      <c r="O679" s="440" t="s">
        <v>2698</v>
      </c>
      <c r="P679" s="440" t="s">
        <v>1855</v>
      </c>
    </row>
    <row r="680" spans="1:16" ht="60.75" x14ac:dyDescent="0.25">
      <c r="A680" s="437">
        <v>10313</v>
      </c>
      <c r="B680" s="438" t="s">
        <v>280</v>
      </c>
      <c r="C680" s="438" t="s">
        <v>1741</v>
      </c>
      <c r="D680" s="438" t="s">
        <v>1744</v>
      </c>
      <c r="E680" s="437">
        <v>1010102</v>
      </c>
      <c r="F680" s="437">
        <v>1010102002</v>
      </c>
      <c r="G680" s="438" t="s">
        <v>418</v>
      </c>
      <c r="H680" s="438"/>
      <c r="I680" s="438"/>
      <c r="J680" s="439">
        <v>10000</v>
      </c>
      <c r="K680" s="438"/>
      <c r="L680" s="438"/>
      <c r="M680" s="437" t="s">
        <v>2671</v>
      </c>
      <c r="N680" s="438" t="s">
        <v>184</v>
      </c>
      <c r="O680" s="438" t="s">
        <v>2078</v>
      </c>
      <c r="P680" s="438" t="s">
        <v>1855</v>
      </c>
    </row>
    <row r="681" spans="1:16" ht="60.75" x14ac:dyDescent="0.25">
      <c r="A681" s="432">
        <v>10313</v>
      </c>
      <c r="B681" s="440" t="s">
        <v>280</v>
      </c>
      <c r="C681" s="440" t="s">
        <v>1741</v>
      </c>
      <c r="D681" s="440" t="s">
        <v>1744</v>
      </c>
      <c r="E681" s="432">
        <v>1010102</v>
      </c>
      <c r="F681" s="432">
        <v>1010102002</v>
      </c>
      <c r="G681" s="440" t="s">
        <v>418</v>
      </c>
      <c r="H681" s="440" t="s">
        <v>2075</v>
      </c>
      <c r="I681" s="432" t="s">
        <v>2701</v>
      </c>
      <c r="J681" s="441">
        <v>10000</v>
      </c>
      <c r="K681" s="440" t="s">
        <v>2039</v>
      </c>
      <c r="L681" s="432" t="s">
        <v>1852</v>
      </c>
      <c r="M681" s="432" t="s">
        <v>2671</v>
      </c>
      <c r="N681" s="440" t="s">
        <v>184</v>
      </c>
      <c r="O681" s="440" t="s">
        <v>2078</v>
      </c>
      <c r="P681" s="440" t="s">
        <v>1855</v>
      </c>
    </row>
    <row r="682" spans="1:16" ht="60.75" x14ac:dyDescent="0.25">
      <c r="A682" s="437">
        <v>10315</v>
      </c>
      <c r="B682" s="438" t="s">
        <v>280</v>
      </c>
      <c r="C682" s="438" t="s">
        <v>1741</v>
      </c>
      <c r="D682" s="438" t="s">
        <v>1744</v>
      </c>
      <c r="E682" s="437">
        <v>1010102</v>
      </c>
      <c r="F682" s="437">
        <v>1010102999</v>
      </c>
      <c r="G682" s="438" t="s">
        <v>159</v>
      </c>
      <c r="H682" s="438"/>
      <c r="I682" s="438"/>
      <c r="J682" s="439">
        <v>233438.57</v>
      </c>
      <c r="K682" s="438"/>
      <c r="L682" s="438"/>
      <c r="M682" s="437" t="s">
        <v>2671</v>
      </c>
      <c r="N682" s="438" t="s">
        <v>184</v>
      </c>
      <c r="O682" s="438" t="s">
        <v>2078</v>
      </c>
      <c r="P682" s="438" t="s">
        <v>1855</v>
      </c>
    </row>
    <row r="683" spans="1:16" ht="60.75" x14ac:dyDescent="0.25">
      <c r="A683" s="432">
        <v>10315</v>
      </c>
      <c r="B683" s="440" t="s">
        <v>280</v>
      </c>
      <c r="C683" s="440" t="s">
        <v>1741</v>
      </c>
      <c r="D683" s="440" t="s">
        <v>1744</v>
      </c>
      <c r="E683" s="432">
        <v>1010102</v>
      </c>
      <c r="F683" s="432">
        <v>1010102999</v>
      </c>
      <c r="G683" s="440" t="s">
        <v>159</v>
      </c>
      <c r="H683" s="440" t="s">
        <v>2075</v>
      </c>
      <c r="I683" s="432" t="s">
        <v>2702</v>
      </c>
      <c r="J683" s="441">
        <v>233438.57</v>
      </c>
      <c r="K683" s="440" t="s">
        <v>2039</v>
      </c>
      <c r="L683" s="432" t="s">
        <v>2037</v>
      </c>
      <c r="M683" s="432" t="s">
        <v>2671</v>
      </c>
      <c r="N683" s="440" t="s">
        <v>184</v>
      </c>
      <c r="O683" s="440" t="s">
        <v>2078</v>
      </c>
      <c r="P683" s="440" t="s">
        <v>1855</v>
      </c>
    </row>
    <row r="684" spans="1:16" ht="60.75" x14ac:dyDescent="0.25">
      <c r="A684" s="437">
        <v>10316</v>
      </c>
      <c r="B684" s="438" t="s">
        <v>280</v>
      </c>
      <c r="C684" s="438" t="s">
        <v>1741</v>
      </c>
      <c r="D684" s="438" t="s">
        <v>1744</v>
      </c>
      <c r="E684" s="437">
        <v>1030214</v>
      </c>
      <c r="F684" s="437">
        <v>1030214002</v>
      </c>
      <c r="G684" s="438" t="s">
        <v>161</v>
      </c>
      <c r="H684" s="438"/>
      <c r="I684" s="438"/>
      <c r="J684" s="439">
        <v>132192.5</v>
      </c>
      <c r="K684" s="438"/>
      <c r="L684" s="438"/>
      <c r="M684" s="437" t="s">
        <v>2671</v>
      </c>
      <c r="N684" s="438" t="s">
        <v>184</v>
      </c>
      <c r="O684" s="438" t="s">
        <v>2078</v>
      </c>
      <c r="P684" s="438" t="s">
        <v>1855</v>
      </c>
    </row>
    <row r="685" spans="1:16" ht="60.75" x14ac:dyDescent="0.25">
      <c r="A685" s="432">
        <v>10316</v>
      </c>
      <c r="B685" s="440" t="s">
        <v>280</v>
      </c>
      <c r="C685" s="440" t="s">
        <v>1741</v>
      </c>
      <c r="D685" s="440" t="s">
        <v>1744</v>
      </c>
      <c r="E685" s="432">
        <v>1030214</v>
      </c>
      <c r="F685" s="432">
        <v>1030214002</v>
      </c>
      <c r="G685" s="440" t="s">
        <v>161</v>
      </c>
      <c r="H685" s="440" t="s">
        <v>2075</v>
      </c>
      <c r="I685" s="440" t="s">
        <v>2703</v>
      </c>
      <c r="J685" s="441">
        <v>132192.5</v>
      </c>
      <c r="K685" s="440" t="s">
        <v>2039</v>
      </c>
      <c r="L685" s="440" t="s">
        <v>2037</v>
      </c>
      <c r="M685" s="432" t="s">
        <v>2671</v>
      </c>
      <c r="N685" s="440" t="s">
        <v>184</v>
      </c>
      <c r="O685" s="440" t="s">
        <v>2078</v>
      </c>
      <c r="P685" s="440" t="s">
        <v>1855</v>
      </c>
    </row>
    <row r="686" spans="1:16" ht="60.75" x14ac:dyDescent="0.25">
      <c r="A686" s="437">
        <v>10404</v>
      </c>
      <c r="B686" s="438" t="s">
        <v>280</v>
      </c>
      <c r="C686" s="438" t="s">
        <v>1741</v>
      </c>
      <c r="D686" s="438" t="s">
        <v>1750</v>
      </c>
      <c r="E686" s="437">
        <v>1040104</v>
      </c>
      <c r="F686" s="437">
        <v>1040104001</v>
      </c>
      <c r="G686" s="438" t="s">
        <v>2166</v>
      </c>
      <c r="H686" s="438"/>
      <c r="I686" s="438"/>
      <c r="J686" s="439">
        <v>3500</v>
      </c>
      <c r="K686" s="438"/>
      <c r="L686" s="438"/>
      <c r="M686" s="437" t="s">
        <v>2671</v>
      </c>
      <c r="N686" s="438" t="s">
        <v>184</v>
      </c>
      <c r="O686" s="438" t="s">
        <v>2078</v>
      </c>
      <c r="P686" s="438" t="s">
        <v>1855</v>
      </c>
    </row>
    <row r="687" spans="1:16" ht="60.75" x14ac:dyDescent="0.25">
      <c r="A687" s="432">
        <v>10404</v>
      </c>
      <c r="B687" s="440" t="s">
        <v>280</v>
      </c>
      <c r="C687" s="440" t="s">
        <v>1741</v>
      </c>
      <c r="D687" s="440" t="s">
        <v>1750</v>
      </c>
      <c r="E687" s="432">
        <v>1040104</v>
      </c>
      <c r="F687" s="432">
        <v>1040104001</v>
      </c>
      <c r="G687" s="440" t="s">
        <v>2166</v>
      </c>
      <c r="H687" s="440" t="s">
        <v>2075</v>
      </c>
      <c r="I687" s="432" t="s">
        <v>2704</v>
      </c>
      <c r="J687" s="441">
        <v>3500</v>
      </c>
      <c r="K687" s="432" t="s">
        <v>2705</v>
      </c>
      <c r="L687" s="432" t="s">
        <v>2037</v>
      </c>
      <c r="M687" s="432" t="s">
        <v>2671</v>
      </c>
      <c r="N687" s="440" t="s">
        <v>184</v>
      </c>
      <c r="O687" s="440" t="s">
        <v>2078</v>
      </c>
      <c r="P687" s="440" t="s">
        <v>1855</v>
      </c>
    </row>
    <row r="688" spans="1:16" ht="40.5" x14ac:dyDescent="0.25">
      <c r="A688" s="437">
        <v>10542</v>
      </c>
      <c r="B688" s="438" t="s">
        <v>280</v>
      </c>
      <c r="C688" s="438" t="s">
        <v>1741</v>
      </c>
      <c r="D688" s="438" t="s">
        <v>1744</v>
      </c>
      <c r="E688" s="437">
        <v>1030105</v>
      </c>
      <c r="F688" s="437">
        <v>1030105999</v>
      </c>
      <c r="G688" s="438" t="s">
        <v>2706</v>
      </c>
      <c r="H688" s="438"/>
      <c r="I688" s="437"/>
      <c r="J688" s="439">
        <v>5000</v>
      </c>
      <c r="K688" s="437"/>
      <c r="L688" s="437"/>
      <c r="M688" s="437" t="s">
        <v>2671</v>
      </c>
      <c r="N688" s="438" t="s">
        <v>1843</v>
      </c>
      <c r="O688" s="438" t="s">
        <v>1844</v>
      </c>
      <c r="P688" s="438" t="s">
        <v>1845</v>
      </c>
    </row>
    <row r="689" spans="1:17" ht="60.75" x14ac:dyDescent="0.25">
      <c r="A689" s="432">
        <v>10542</v>
      </c>
      <c r="B689" s="440" t="s">
        <v>280</v>
      </c>
      <c r="C689" s="440" t="s">
        <v>1741</v>
      </c>
      <c r="D689" s="440" t="s">
        <v>1744</v>
      </c>
      <c r="E689" s="432">
        <v>1030105</v>
      </c>
      <c r="F689" s="432">
        <v>1030105999</v>
      </c>
      <c r="G689" s="440" t="s">
        <v>2706</v>
      </c>
      <c r="H689" s="440" t="s">
        <v>2075</v>
      </c>
      <c r="I689" s="440" t="s">
        <v>2707</v>
      </c>
      <c r="J689" s="441">
        <v>5000</v>
      </c>
      <c r="K689" s="440" t="s">
        <v>2039</v>
      </c>
      <c r="L689" s="440" t="s">
        <v>2037</v>
      </c>
      <c r="M689" s="432" t="s">
        <v>2671</v>
      </c>
      <c r="N689" s="440" t="s">
        <v>184</v>
      </c>
      <c r="O689" s="440" t="s">
        <v>1925</v>
      </c>
      <c r="P689" s="440" t="s">
        <v>1845</v>
      </c>
    </row>
    <row r="690" spans="1:17" ht="81" x14ac:dyDescent="0.25">
      <c r="A690" s="437">
        <v>10565</v>
      </c>
      <c r="B690" s="438" t="s">
        <v>280</v>
      </c>
      <c r="C690" s="438" t="s">
        <v>1741</v>
      </c>
      <c r="D690" s="438" t="s">
        <v>1747</v>
      </c>
      <c r="E690" s="437">
        <v>1030209</v>
      </c>
      <c r="F690" s="437">
        <v>1030209004</v>
      </c>
      <c r="G690" s="438" t="s">
        <v>170</v>
      </c>
      <c r="H690" s="438"/>
      <c r="I690" s="437"/>
      <c r="J690" s="439">
        <v>3500</v>
      </c>
      <c r="K690" s="437"/>
      <c r="L690" s="437"/>
      <c r="M690" s="437" t="s">
        <v>2671</v>
      </c>
      <c r="N690" s="438" t="s">
        <v>184</v>
      </c>
      <c r="O690" s="438" t="s">
        <v>2078</v>
      </c>
      <c r="P690" s="438" t="s">
        <v>1855</v>
      </c>
    </row>
    <row r="691" spans="1:17" ht="81" x14ac:dyDescent="0.25">
      <c r="A691" s="432">
        <v>10565</v>
      </c>
      <c r="B691" s="440" t="s">
        <v>280</v>
      </c>
      <c r="C691" s="440" t="s">
        <v>1741</v>
      </c>
      <c r="D691" s="440" t="s">
        <v>1747</v>
      </c>
      <c r="E691" s="432">
        <v>1030209</v>
      </c>
      <c r="F691" s="432">
        <v>1030209004</v>
      </c>
      <c r="G691" s="440" t="s">
        <v>170</v>
      </c>
      <c r="H691" s="440" t="s">
        <v>2075</v>
      </c>
      <c r="I691" s="440" t="s">
        <v>2708</v>
      </c>
      <c r="J691" s="441">
        <v>3500</v>
      </c>
      <c r="K691" s="440" t="s">
        <v>2017</v>
      </c>
      <c r="L691" s="440" t="s">
        <v>2037</v>
      </c>
      <c r="M691" s="432" t="s">
        <v>2671</v>
      </c>
      <c r="N691" s="440" t="s">
        <v>184</v>
      </c>
      <c r="O691" s="440" t="s">
        <v>2078</v>
      </c>
      <c r="P691" s="440" t="s">
        <v>1855</v>
      </c>
    </row>
    <row r="692" spans="1:17" ht="60.75" x14ac:dyDescent="0.25">
      <c r="A692" s="437">
        <v>10572</v>
      </c>
      <c r="B692" s="438" t="s">
        <v>280</v>
      </c>
      <c r="C692" s="438" t="s">
        <v>1741</v>
      </c>
      <c r="D692" s="438" t="s">
        <v>1744</v>
      </c>
      <c r="E692" s="437">
        <v>1030216</v>
      </c>
      <c r="F692" s="437">
        <v>1030216001</v>
      </c>
      <c r="G692" s="438" t="s">
        <v>1087</v>
      </c>
      <c r="H692" s="438"/>
      <c r="I692" s="437"/>
      <c r="J692" s="439">
        <v>15000</v>
      </c>
      <c r="K692" s="437"/>
      <c r="L692" s="437"/>
      <c r="M692" s="437" t="s">
        <v>2671</v>
      </c>
      <c r="N692" s="438" t="s">
        <v>184</v>
      </c>
      <c r="O692" s="438" t="s">
        <v>2078</v>
      </c>
      <c r="P692" s="438" t="s">
        <v>1855</v>
      </c>
    </row>
    <row r="693" spans="1:17" ht="81" x14ac:dyDescent="0.25">
      <c r="A693" s="432">
        <v>10572</v>
      </c>
      <c r="B693" s="440" t="s">
        <v>280</v>
      </c>
      <c r="C693" s="440" t="s">
        <v>1741</v>
      </c>
      <c r="D693" s="440" t="s">
        <v>1744</v>
      </c>
      <c r="E693" s="432">
        <v>1030216</v>
      </c>
      <c r="F693" s="432">
        <v>1030216001</v>
      </c>
      <c r="G693" s="440" t="s">
        <v>1087</v>
      </c>
      <c r="H693" s="440" t="s">
        <v>2075</v>
      </c>
      <c r="I693" s="440" t="s">
        <v>2709</v>
      </c>
      <c r="J693" s="441">
        <v>15000</v>
      </c>
      <c r="K693" s="440" t="s">
        <v>2710</v>
      </c>
      <c r="L693" s="440" t="s">
        <v>2037</v>
      </c>
      <c r="M693" s="432" t="s">
        <v>2671</v>
      </c>
      <c r="N693" s="440" t="s">
        <v>184</v>
      </c>
      <c r="O693" s="440" t="s">
        <v>2078</v>
      </c>
      <c r="P693" s="440" t="s">
        <v>1855</v>
      </c>
    </row>
    <row r="694" spans="1:17" ht="60.75" x14ac:dyDescent="0.25">
      <c r="A694" s="437">
        <v>10573</v>
      </c>
      <c r="B694" s="438" t="s">
        <v>280</v>
      </c>
      <c r="C694" s="438" t="s">
        <v>1741</v>
      </c>
      <c r="D694" s="438" t="s">
        <v>1744</v>
      </c>
      <c r="E694" s="437">
        <v>1030102</v>
      </c>
      <c r="F694" s="437">
        <v>1030102001</v>
      </c>
      <c r="G694" s="438" t="s">
        <v>1516</v>
      </c>
      <c r="H694" s="438"/>
      <c r="I694" s="437"/>
      <c r="J694" s="439">
        <v>11000</v>
      </c>
      <c r="K694" s="437"/>
      <c r="L694" s="437"/>
      <c r="M694" s="437" t="s">
        <v>2671</v>
      </c>
      <c r="N694" s="438" t="s">
        <v>184</v>
      </c>
      <c r="O694" s="438" t="s">
        <v>2078</v>
      </c>
      <c r="P694" s="438" t="s">
        <v>1855</v>
      </c>
    </row>
    <row r="695" spans="1:17" ht="60.75" x14ac:dyDescent="0.25">
      <c r="A695" s="432">
        <v>10573</v>
      </c>
      <c r="B695" s="440" t="s">
        <v>280</v>
      </c>
      <c r="C695" s="440" t="s">
        <v>1741</v>
      </c>
      <c r="D695" s="440" t="s">
        <v>1744</v>
      </c>
      <c r="E695" s="432">
        <v>1030102</v>
      </c>
      <c r="F695" s="432">
        <v>1030102001</v>
      </c>
      <c r="G695" s="440" t="s">
        <v>1516</v>
      </c>
      <c r="H695" s="440" t="s">
        <v>2075</v>
      </c>
      <c r="I695" s="440" t="s">
        <v>2711</v>
      </c>
      <c r="J695" s="441">
        <v>11000</v>
      </c>
      <c r="K695" s="440" t="s">
        <v>2039</v>
      </c>
      <c r="L695" s="440" t="s">
        <v>2037</v>
      </c>
      <c r="M695" s="432" t="s">
        <v>2671</v>
      </c>
      <c r="N695" s="440" t="s">
        <v>184</v>
      </c>
      <c r="O695" s="440" t="s">
        <v>2078</v>
      </c>
      <c r="P695" s="440" t="s">
        <v>1855</v>
      </c>
    </row>
    <row r="696" spans="1:17" ht="60.75" x14ac:dyDescent="0.25">
      <c r="A696" s="437">
        <v>10582</v>
      </c>
      <c r="B696" s="438" t="s">
        <v>280</v>
      </c>
      <c r="C696" s="438" t="s">
        <v>1741</v>
      </c>
      <c r="D696" s="438" t="s">
        <v>1748</v>
      </c>
      <c r="E696" s="437">
        <v>1030207</v>
      </c>
      <c r="F696" s="437">
        <v>1030207004</v>
      </c>
      <c r="G696" s="438" t="s">
        <v>178</v>
      </c>
      <c r="H696" s="438"/>
      <c r="I696" s="438"/>
      <c r="J696" s="439">
        <v>31901.29</v>
      </c>
      <c r="K696" s="438"/>
      <c r="L696" s="438"/>
      <c r="M696" s="437" t="s">
        <v>2671</v>
      </c>
      <c r="N696" s="438" t="s">
        <v>1843</v>
      </c>
      <c r="O696" s="438" t="s">
        <v>1844</v>
      </c>
      <c r="P696" s="438" t="s">
        <v>1845</v>
      </c>
    </row>
    <row r="697" spans="1:17" ht="60.75" x14ac:dyDescent="0.25">
      <c r="A697" s="432">
        <v>10582</v>
      </c>
      <c r="B697" s="440" t="s">
        <v>280</v>
      </c>
      <c r="C697" s="440" t="s">
        <v>1741</v>
      </c>
      <c r="D697" s="440" t="s">
        <v>1748</v>
      </c>
      <c r="E697" s="432">
        <v>1030207</v>
      </c>
      <c r="F697" s="432">
        <v>1030207004</v>
      </c>
      <c r="G697" s="440" t="s">
        <v>178</v>
      </c>
      <c r="H697" s="440" t="s">
        <v>2075</v>
      </c>
      <c r="I697" s="432" t="s">
        <v>2712</v>
      </c>
      <c r="J697" s="441">
        <v>31901.29</v>
      </c>
      <c r="K697" s="440" t="s">
        <v>2039</v>
      </c>
      <c r="L697" s="432" t="s">
        <v>2037</v>
      </c>
      <c r="M697" s="432" t="s">
        <v>2671</v>
      </c>
      <c r="N697" s="440" t="s">
        <v>184</v>
      </c>
      <c r="O697" s="440" t="s">
        <v>1844</v>
      </c>
      <c r="P697" s="440" t="s">
        <v>1845</v>
      </c>
    </row>
    <row r="698" spans="1:17" ht="60.75" x14ac:dyDescent="0.25">
      <c r="A698" s="437">
        <v>10591</v>
      </c>
      <c r="B698" s="438" t="s">
        <v>280</v>
      </c>
      <c r="C698" s="438" t="s">
        <v>1741</v>
      </c>
      <c r="D698" s="438" t="s">
        <v>1744</v>
      </c>
      <c r="E698" s="437">
        <v>1030216</v>
      </c>
      <c r="F698" s="437"/>
      <c r="G698" s="438" t="s">
        <v>2713</v>
      </c>
      <c r="H698" s="438"/>
      <c r="I698" s="438"/>
      <c r="J698" s="439">
        <v>500</v>
      </c>
      <c r="K698" s="438"/>
      <c r="L698" s="438"/>
      <c r="M698" s="437" t="s">
        <v>2671</v>
      </c>
      <c r="N698" s="438" t="s">
        <v>1843</v>
      </c>
      <c r="O698" s="438" t="s">
        <v>1844</v>
      </c>
      <c r="P698" s="438" t="s">
        <v>1845</v>
      </c>
    </row>
    <row r="699" spans="1:17" ht="60.75" x14ac:dyDescent="0.25">
      <c r="A699" s="432">
        <v>10591</v>
      </c>
      <c r="B699" s="440" t="s">
        <v>280</v>
      </c>
      <c r="C699" s="440" t="s">
        <v>1741</v>
      </c>
      <c r="D699" s="440" t="s">
        <v>1744</v>
      </c>
      <c r="E699" s="432">
        <v>1030216</v>
      </c>
      <c r="F699" s="432"/>
      <c r="G699" s="440" t="s">
        <v>2713</v>
      </c>
      <c r="H699" s="440" t="s">
        <v>2075</v>
      </c>
      <c r="I699" s="432" t="s">
        <v>2714</v>
      </c>
      <c r="J699" s="441">
        <v>500</v>
      </c>
      <c r="K699" s="432" t="s">
        <v>2017</v>
      </c>
      <c r="L699" s="432" t="s">
        <v>2037</v>
      </c>
      <c r="M699" s="432" t="s">
        <v>2671</v>
      </c>
      <c r="N699" s="440" t="s">
        <v>184</v>
      </c>
      <c r="O699" s="440" t="s">
        <v>2715</v>
      </c>
      <c r="P699" s="440" t="s">
        <v>1845</v>
      </c>
    </row>
    <row r="700" spans="1:17" ht="60.75" x14ac:dyDescent="0.25">
      <c r="A700" s="437">
        <v>10593</v>
      </c>
      <c r="B700" s="438" t="s">
        <v>280</v>
      </c>
      <c r="C700" s="438" t="s">
        <v>1741</v>
      </c>
      <c r="D700" s="438" t="s">
        <v>1747</v>
      </c>
      <c r="E700" s="437">
        <v>1109999</v>
      </c>
      <c r="F700" s="437">
        <v>1109999999</v>
      </c>
      <c r="G700" s="438" t="s">
        <v>2716</v>
      </c>
      <c r="H700" s="438"/>
      <c r="I700" s="438"/>
      <c r="J700" s="439">
        <v>12100</v>
      </c>
      <c r="K700" s="438"/>
      <c r="L700" s="438"/>
      <c r="M700" s="437" t="s">
        <v>2671</v>
      </c>
      <c r="N700" s="438" t="s">
        <v>184</v>
      </c>
      <c r="O700" s="438" t="s">
        <v>2698</v>
      </c>
      <c r="P700" s="438" t="s">
        <v>1855</v>
      </c>
    </row>
    <row r="701" spans="1:17" s="443" customFormat="1" ht="81" x14ac:dyDescent="0.25">
      <c r="A701" s="432">
        <v>10593</v>
      </c>
      <c r="B701" s="440" t="s">
        <v>280</v>
      </c>
      <c r="C701" s="440" t="s">
        <v>1741</v>
      </c>
      <c r="D701" s="440" t="s">
        <v>1747</v>
      </c>
      <c r="E701" s="432">
        <v>1109999</v>
      </c>
      <c r="F701" s="432">
        <v>1109999999</v>
      </c>
      <c r="G701" s="440" t="s">
        <v>2716</v>
      </c>
      <c r="H701" s="440" t="s">
        <v>2075</v>
      </c>
      <c r="I701" s="432" t="s">
        <v>2717</v>
      </c>
      <c r="J701" s="441">
        <v>12100</v>
      </c>
      <c r="K701" s="432" t="s">
        <v>2059</v>
      </c>
      <c r="L701" s="432" t="s">
        <v>2037</v>
      </c>
      <c r="M701" s="432" t="s">
        <v>2671</v>
      </c>
      <c r="N701" s="440" t="s">
        <v>184</v>
      </c>
      <c r="O701" s="440" t="s">
        <v>2698</v>
      </c>
      <c r="P701" s="440" t="s">
        <v>1855</v>
      </c>
      <c r="Q701" s="423"/>
    </row>
    <row r="702" spans="1:17" s="443" customFormat="1" ht="81" x14ac:dyDescent="0.25">
      <c r="A702" s="437">
        <v>10596</v>
      </c>
      <c r="B702" s="438" t="s">
        <v>280</v>
      </c>
      <c r="C702" s="438" t="s">
        <v>1741</v>
      </c>
      <c r="D702" s="438" t="s">
        <v>1744</v>
      </c>
      <c r="E702" s="437">
        <v>1030213</v>
      </c>
      <c r="F702" s="437">
        <v>1030213999</v>
      </c>
      <c r="G702" s="438" t="s">
        <v>2718</v>
      </c>
      <c r="H702" s="438"/>
      <c r="I702" s="438"/>
      <c r="J702" s="439">
        <v>500</v>
      </c>
      <c r="K702" s="438"/>
      <c r="L702" s="438"/>
      <c r="M702" s="437" t="s">
        <v>2671</v>
      </c>
      <c r="N702" s="438" t="s">
        <v>1843</v>
      </c>
      <c r="O702" s="438" t="s">
        <v>1844</v>
      </c>
      <c r="P702" s="438" t="s">
        <v>1845</v>
      </c>
      <c r="Q702" s="423"/>
    </row>
    <row r="703" spans="1:17" s="443" customFormat="1" ht="81" x14ac:dyDescent="0.25">
      <c r="A703" s="432">
        <v>10596</v>
      </c>
      <c r="B703" s="440" t="s">
        <v>280</v>
      </c>
      <c r="C703" s="440" t="s">
        <v>1741</v>
      </c>
      <c r="D703" s="440" t="s">
        <v>1744</v>
      </c>
      <c r="E703" s="432">
        <v>1030213</v>
      </c>
      <c r="F703" s="432">
        <v>1030213999</v>
      </c>
      <c r="G703" s="440" t="s">
        <v>2718</v>
      </c>
      <c r="H703" s="440" t="s">
        <v>2075</v>
      </c>
      <c r="I703" s="432" t="s">
        <v>2719</v>
      </c>
      <c r="J703" s="441">
        <v>500</v>
      </c>
      <c r="K703" s="440" t="s">
        <v>2039</v>
      </c>
      <c r="L703" s="432" t="s">
        <v>2037</v>
      </c>
      <c r="M703" s="432" t="s">
        <v>2671</v>
      </c>
      <c r="N703" s="440" t="s">
        <v>184</v>
      </c>
      <c r="O703" s="440" t="s">
        <v>1844</v>
      </c>
      <c r="P703" s="440" t="s">
        <v>1845</v>
      </c>
      <c r="Q703" s="423"/>
    </row>
    <row r="704" spans="1:17" ht="40.5" x14ac:dyDescent="0.25">
      <c r="A704" s="437">
        <v>10602</v>
      </c>
      <c r="B704" s="438" t="s">
        <v>280</v>
      </c>
      <c r="C704" s="438" t="s">
        <v>1741</v>
      </c>
      <c r="D704" s="438" t="s">
        <v>1747</v>
      </c>
      <c r="E704" s="437">
        <v>1030209</v>
      </c>
      <c r="F704" s="437">
        <v>1030209004</v>
      </c>
      <c r="G704" s="438" t="s">
        <v>2720</v>
      </c>
      <c r="H704" s="438"/>
      <c r="I704" s="438"/>
      <c r="J704" s="439">
        <v>315450</v>
      </c>
      <c r="K704" s="438"/>
      <c r="L704" s="438"/>
      <c r="M704" s="437" t="s">
        <v>2671</v>
      </c>
      <c r="N704" s="438" t="s">
        <v>1843</v>
      </c>
      <c r="O704" s="438" t="s">
        <v>1844</v>
      </c>
      <c r="P704" s="438" t="s">
        <v>1845</v>
      </c>
    </row>
    <row r="705" spans="1:17" ht="60.75" x14ac:dyDescent="0.25">
      <c r="A705" s="432">
        <v>10602</v>
      </c>
      <c r="B705" s="440" t="s">
        <v>280</v>
      </c>
      <c r="C705" s="440" t="s">
        <v>1741</v>
      </c>
      <c r="D705" s="440" t="s">
        <v>1747</v>
      </c>
      <c r="E705" s="432">
        <v>1030209</v>
      </c>
      <c r="F705" s="432">
        <v>1030209004</v>
      </c>
      <c r="G705" s="440" t="s">
        <v>2720</v>
      </c>
      <c r="H705" s="440" t="s">
        <v>2075</v>
      </c>
      <c r="I705" s="432" t="s">
        <v>2721</v>
      </c>
      <c r="J705" s="441">
        <v>315450</v>
      </c>
      <c r="K705" s="432" t="s">
        <v>2056</v>
      </c>
      <c r="L705" s="432" t="s">
        <v>2037</v>
      </c>
      <c r="M705" s="432" t="s">
        <v>2671</v>
      </c>
      <c r="N705" s="440" t="s">
        <v>184</v>
      </c>
      <c r="O705" s="440" t="s">
        <v>2722</v>
      </c>
      <c r="P705" s="440" t="s">
        <v>1845</v>
      </c>
    </row>
    <row r="706" spans="1:17" ht="40.5" x14ac:dyDescent="0.25">
      <c r="A706" s="437">
        <v>10660</v>
      </c>
      <c r="B706" s="437" t="s">
        <v>280</v>
      </c>
      <c r="C706" s="437" t="s">
        <v>1741</v>
      </c>
      <c r="D706" s="437" t="s">
        <v>1744</v>
      </c>
      <c r="E706" s="437">
        <v>1030299</v>
      </c>
      <c r="F706" s="437">
        <v>1030299999</v>
      </c>
      <c r="G706" s="437" t="s">
        <v>176</v>
      </c>
      <c r="H706" s="437"/>
      <c r="I706" s="437"/>
      <c r="J706" s="439">
        <v>4000</v>
      </c>
      <c r="K706" s="437"/>
      <c r="L706" s="437"/>
      <c r="M706" s="437" t="s">
        <v>2671</v>
      </c>
      <c r="N706" s="438" t="s">
        <v>1843</v>
      </c>
      <c r="O706" s="438" t="s">
        <v>1844</v>
      </c>
      <c r="P706" s="437" t="s">
        <v>1845</v>
      </c>
    </row>
    <row r="707" spans="1:17" ht="40.5" x14ac:dyDescent="0.25">
      <c r="A707" s="432">
        <v>10660</v>
      </c>
      <c r="B707" s="432" t="s">
        <v>280</v>
      </c>
      <c r="C707" s="432" t="s">
        <v>1741</v>
      </c>
      <c r="D707" s="432" t="s">
        <v>1744</v>
      </c>
      <c r="E707" s="432">
        <v>1030299</v>
      </c>
      <c r="F707" s="432">
        <v>1030299999</v>
      </c>
      <c r="G707" s="432" t="s">
        <v>176</v>
      </c>
      <c r="H707" s="432">
        <v>1</v>
      </c>
      <c r="I707" s="432" t="s">
        <v>2723</v>
      </c>
      <c r="J707" s="441">
        <v>4000</v>
      </c>
      <c r="K707" s="432" t="s">
        <v>2017</v>
      </c>
      <c r="L707" s="432" t="s">
        <v>2126</v>
      </c>
      <c r="M707" s="432" t="s">
        <v>2671</v>
      </c>
      <c r="N707" s="440" t="s">
        <v>184</v>
      </c>
      <c r="O707" s="432" t="s">
        <v>2715</v>
      </c>
      <c r="P707" s="432" t="s">
        <v>1845</v>
      </c>
    </row>
    <row r="708" spans="1:17" ht="40.5" x14ac:dyDescent="0.25">
      <c r="A708" s="437">
        <v>20001</v>
      </c>
      <c r="B708" s="437" t="s">
        <v>1012</v>
      </c>
      <c r="C708" s="437" t="s">
        <v>1741</v>
      </c>
      <c r="D708" s="437" t="s">
        <v>1747</v>
      </c>
      <c r="E708" s="437">
        <v>2020110</v>
      </c>
      <c r="F708" s="437"/>
      <c r="G708" s="437" t="s">
        <v>179</v>
      </c>
      <c r="H708" s="437"/>
      <c r="I708" s="437"/>
      <c r="J708" s="439">
        <v>548259.72</v>
      </c>
      <c r="K708" s="437"/>
      <c r="L708" s="437"/>
      <c r="M708" s="437" t="s">
        <v>2671</v>
      </c>
      <c r="N708" s="438" t="s">
        <v>1843</v>
      </c>
      <c r="O708" s="437" t="s">
        <v>1925</v>
      </c>
      <c r="P708" s="437" t="s">
        <v>1845</v>
      </c>
    </row>
    <row r="709" spans="1:17" ht="60.75" x14ac:dyDescent="0.25">
      <c r="A709" s="432">
        <v>20001</v>
      </c>
      <c r="B709" s="432" t="s">
        <v>1012</v>
      </c>
      <c r="C709" s="432" t="s">
        <v>1741</v>
      </c>
      <c r="D709" s="432" t="s">
        <v>1747</v>
      </c>
      <c r="E709" s="432">
        <v>2020110</v>
      </c>
      <c r="F709" s="432"/>
      <c r="G709" s="432" t="s">
        <v>179</v>
      </c>
      <c r="H709" s="432">
        <v>1</v>
      </c>
      <c r="I709" s="432" t="s">
        <v>2724</v>
      </c>
      <c r="J709" s="441">
        <v>42113.25</v>
      </c>
      <c r="K709" s="432" t="s">
        <v>2059</v>
      </c>
      <c r="L709" s="432" t="s">
        <v>1852</v>
      </c>
      <c r="M709" s="432" t="s">
        <v>2671</v>
      </c>
      <c r="N709" s="440" t="s">
        <v>184</v>
      </c>
      <c r="O709" s="432" t="s">
        <v>1925</v>
      </c>
      <c r="P709" s="432" t="s">
        <v>1845</v>
      </c>
    </row>
    <row r="710" spans="1:17" ht="81" x14ac:dyDescent="0.25">
      <c r="A710" s="432">
        <v>20001</v>
      </c>
      <c r="B710" s="432" t="s">
        <v>1012</v>
      </c>
      <c r="C710" s="432" t="s">
        <v>1741</v>
      </c>
      <c r="D710" s="432" t="s">
        <v>1747</v>
      </c>
      <c r="E710" s="432">
        <v>2020110</v>
      </c>
      <c r="F710" s="432"/>
      <c r="G710" s="432" t="s">
        <v>179</v>
      </c>
      <c r="H710" s="432">
        <v>2</v>
      </c>
      <c r="I710" s="432" t="s">
        <v>2725</v>
      </c>
      <c r="J710" s="441">
        <v>420644.42</v>
      </c>
      <c r="K710" s="432" t="s">
        <v>2059</v>
      </c>
      <c r="L710" s="432" t="s">
        <v>1852</v>
      </c>
      <c r="M710" s="432" t="s">
        <v>2671</v>
      </c>
      <c r="N710" s="440" t="s">
        <v>184</v>
      </c>
      <c r="O710" s="432" t="s">
        <v>1925</v>
      </c>
      <c r="P710" s="432" t="s">
        <v>1845</v>
      </c>
    </row>
    <row r="711" spans="1:17" ht="81" x14ac:dyDescent="0.25">
      <c r="A711" s="432">
        <v>20001</v>
      </c>
      <c r="B711" s="432" t="s">
        <v>1012</v>
      </c>
      <c r="C711" s="432" t="s">
        <v>1741</v>
      </c>
      <c r="D711" s="432" t="s">
        <v>1747</v>
      </c>
      <c r="E711" s="432">
        <v>2020110</v>
      </c>
      <c r="F711" s="432"/>
      <c r="G711" s="432" t="s">
        <v>179</v>
      </c>
      <c r="H711" s="432">
        <v>3</v>
      </c>
      <c r="I711" s="432" t="s">
        <v>2726</v>
      </c>
      <c r="J711" s="441">
        <v>85502.05</v>
      </c>
      <c r="K711" s="432" t="s">
        <v>2059</v>
      </c>
      <c r="L711" s="432" t="s">
        <v>1852</v>
      </c>
      <c r="M711" s="432" t="s">
        <v>2671</v>
      </c>
      <c r="N711" s="440" t="s">
        <v>184</v>
      </c>
      <c r="O711" s="432" t="s">
        <v>1925</v>
      </c>
      <c r="P711" s="432" t="s">
        <v>1845</v>
      </c>
    </row>
    <row r="712" spans="1:17" ht="40.5" x14ac:dyDescent="0.25">
      <c r="A712" s="437">
        <v>20001</v>
      </c>
      <c r="B712" s="437" t="s">
        <v>280</v>
      </c>
      <c r="C712" s="437" t="s">
        <v>1741</v>
      </c>
      <c r="D712" s="437" t="s">
        <v>1747</v>
      </c>
      <c r="E712" s="437">
        <v>2020110</v>
      </c>
      <c r="F712" s="437">
        <v>2020110002</v>
      </c>
      <c r="G712" s="437" t="s">
        <v>179</v>
      </c>
      <c r="H712" s="437"/>
      <c r="I712" s="437"/>
      <c r="J712" s="439">
        <v>88000</v>
      </c>
      <c r="K712" s="437"/>
      <c r="L712" s="437"/>
      <c r="M712" s="437" t="s">
        <v>2671</v>
      </c>
      <c r="N712" s="438" t="s">
        <v>1843</v>
      </c>
      <c r="O712" s="438" t="s">
        <v>1844</v>
      </c>
      <c r="P712" s="437" t="s">
        <v>1845</v>
      </c>
    </row>
    <row r="713" spans="1:17" ht="40.5" x14ac:dyDescent="0.25">
      <c r="A713" s="432">
        <v>20001</v>
      </c>
      <c r="B713" s="432" t="s">
        <v>280</v>
      </c>
      <c r="C713" s="432" t="s">
        <v>1741</v>
      </c>
      <c r="D713" s="432" t="s">
        <v>1747</v>
      </c>
      <c r="E713" s="432">
        <v>2020110</v>
      </c>
      <c r="F713" s="432">
        <v>2020110002</v>
      </c>
      <c r="G713" s="432" t="s">
        <v>179</v>
      </c>
      <c r="H713" s="432">
        <v>1</v>
      </c>
      <c r="I713" s="432" t="s">
        <v>2727</v>
      </c>
      <c r="J713" s="441">
        <v>50000</v>
      </c>
      <c r="K713" s="432" t="s">
        <v>2059</v>
      </c>
      <c r="L713" s="432" t="s">
        <v>2037</v>
      </c>
      <c r="M713" s="432" t="s">
        <v>2671</v>
      </c>
      <c r="N713" s="440" t="s">
        <v>184</v>
      </c>
      <c r="O713" s="432" t="s">
        <v>1844</v>
      </c>
      <c r="P713" s="432" t="s">
        <v>1845</v>
      </c>
    </row>
    <row r="714" spans="1:17" ht="40.5" x14ac:dyDescent="0.25">
      <c r="A714" s="432">
        <v>20001</v>
      </c>
      <c r="B714" s="432" t="s">
        <v>280</v>
      </c>
      <c r="C714" s="432" t="s">
        <v>1741</v>
      </c>
      <c r="D714" s="432" t="s">
        <v>1747</v>
      </c>
      <c r="E714" s="432">
        <v>2020110</v>
      </c>
      <c r="F714" s="432">
        <v>2020110002</v>
      </c>
      <c r="G714" s="432" t="s">
        <v>179</v>
      </c>
      <c r="H714" s="432">
        <v>2</v>
      </c>
      <c r="I714" s="432" t="s">
        <v>2728</v>
      </c>
      <c r="J714" s="441">
        <v>38000</v>
      </c>
      <c r="K714" s="432" t="s">
        <v>2059</v>
      </c>
      <c r="L714" s="432" t="s">
        <v>2037</v>
      </c>
      <c r="M714" s="432" t="s">
        <v>2671</v>
      </c>
      <c r="N714" s="440" t="s">
        <v>184</v>
      </c>
      <c r="O714" s="432" t="s">
        <v>1844</v>
      </c>
      <c r="P714" s="432" t="s">
        <v>1845</v>
      </c>
    </row>
    <row r="715" spans="1:17" ht="40.5" x14ac:dyDescent="0.25">
      <c r="A715" s="437">
        <v>20001</v>
      </c>
      <c r="B715" s="437" t="s">
        <v>277</v>
      </c>
      <c r="C715" s="437" t="s">
        <v>1741</v>
      </c>
      <c r="D715" s="437" t="s">
        <v>1747</v>
      </c>
      <c r="E715" s="437">
        <v>2020110</v>
      </c>
      <c r="F715" s="437" t="s">
        <v>184</v>
      </c>
      <c r="G715" s="437" t="s">
        <v>179</v>
      </c>
      <c r="H715" s="437"/>
      <c r="I715" s="437"/>
      <c r="J715" s="439">
        <v>159.57</v>
      </c>
      <c r="K715" s="437"/>
      <c r="L715" s="437"/>
      <c r="M715" s="437" t="s">
        <v>2671</v>
      </c>
      <c r="N715" s="438" t="s">
        <v>184</v>
      </c>
      <c r="O715" s="438" t="s">
        <v>2098</v>
      </c>
      <c r="P715" s="437" t="s">
        <v>1855</v>
      </c>
      <c r="Q715" s="423" t="s">
        <v>2099</v>
      </c>
    </row>
    <row r="716" spans="1:17" ht="40.5" x14ac:dyDescent="0.25">
      <c r="A716" s="432">
        <v>20001</v>
      </c>
      <c r="B716" s="432" t="s">
        <v>277</v>
      </c>
      <c r="C716" s="432" t="s">
        <v>1741</v>
      </c>
      <c r="D716" s="432" t="s">
        <v>1747</v>
      </c>
      <c r="E716" s="432">
        <v>2020110</v>
      </c>
      <c r="F716" s="432" t="s">
        <v>184</v>
      </c>
      <c r="G716" s="432" t="s">
        <v>179</v>
      </c>
      <c r="H716" s="432">
        <v>1</v>
      </c>
      <c r="I716" s="432" t="s">
        <v>2100</v>
      </c>
      <c r="J716" s="441">
        <v>159.57</v>
      </c>
      <c r="K716" s="432" t="s">
        <v>2059</v>
      </c>
      <c r="L716" s="442" t="s">
        <v>2101</v>
      </c>
      <c r="M716" s="432" t="s">
        <v>2671</v>
      </c>
      <c r="N716" s="440" t="s">
        <v>184</v>
      </c>
      <c r="O716" s="432" t="s">
        <v>2729</v>
      </c>
      <c r="P716" s="432" t="s">
        <v>1855</v>
      </c>
      <c r="Q716" s="423" t="s">
        <v>2099</v>
      </c>
    </row>
    <row r="717" spans="1:17" ht="40.5" x14ac:dyDescent="0.25">
      <c r="A717" s="437">
        <v>20003</v>
      </c>
      <c r="B717" s="437" t="s">
        <v>277</v>
      </c>
      <c r="C717" s="437" t="s">
        <v>1741</v>
      </c>
      <c r="D717" s="437" t="s">
        <v>1747</v>
      </c>
      <c r="E717" s="437">
        <v>2020305</v>
      </c>
      <c r="F717" s="437" t="s">
        <v>184</v>
      </c>
      <c r="G717" s="437" t="s">
        <v>2730</v>
      </c>
      <c r="H717" s="437"/>
      <c r="I717" s="437"/>
      <c r="J717" s="439">
        <v>2459.69</v>
      </c>
      <c r="K717" s="437"/>
      <c r="L717" s="437"/>
      <c r="M717" s="437" t="s">
        <v>2671</v>
      </c>
      <c r="N717" s="438" t="s">
        <v>184</v>
      </c>
      <c r="O717" s="438" t="s">
        <v>2098</v>
      </c>
      <c r="P717" s="437" t="s">
        <v>1855</v>
      </c>
      <c r="Q717" s="423" t="s">
        <v>2099</v>
      </c>
    </row>
    <row r="718" spans="1:17" ht="40.5" x14ac:dyDescent="0.25">
      <c r="A718" s="432">
        <v>20003</v>
      </c>
      <c r="B718" s="432" t="s">
        <v>277</v>
      </c>
      <c r="C718" s="432" t="s">
        <v>1741</v>
      </c>
      <c r="D718" s="432" t="s">
        <v>1747</v>
      </c>
      <c r="E718" s="432">
        <v>2020305</v>
      </c>
      <c r="F718" s="432" t="s">
        <v>184</v>
      </c>
      <c r="G718" s="432" t="s">
        <v>2730</v>
      </c>
      <c r="H718" s="432">
        <v>1</v>
      </c>
      <c r="I718" s="432" t="s">
        <v>2100</v>
      </c>
      <c r="J718" s="441">
        <v>2459.69</v>
      </c>
      <c r="K718" s="432" t="s">
        <v>2059</v>
      </c>
      <c r="L718" s="442" t="s">
        <v>2101</v>
      </c>
      <c r="M718" s="432" t="s">
        <v>2671</v>
      </c>
      <c r="N718" s="440" t="s">
        <v>184</v>
      </c>
      <c r="O718" s="432" t="s">
        <v>2729</v>
      </c>
      <c r="P718" s="432" t="s">
        <v>1855</v>
      </c>
      <c r="Q718" s="423" t="s">
        <v>2099</v>
      </c>
    </row>
    <row r="719" spans="1:17" ht="40.5" x14ac:dyDescent="0.25">
      <c r="A719" s="437">
        <v>20003</v>
      </c>
      <c r="B719" s="437" t="s">
        <v>280</v>
      </c>
      <c r="C719" s="437" t="s">
        <v>1741</v>
      </c>
      <c r="D719" s="437" t="s">
        <v>1747</v>
      </c>
      <c r="E719" s="437">
        <v>2020305</v>
      </c>
      <c r="F719" s="437">
        <v>2020305001</v>
      </c>
      <c r="G719" s="437" t="s">
        <v>2730</v>
      </c>
      <c r="H719" s="437"/>
      <c r="I719" s="437"/>
      <c r="J719" s="439">
        <v>4700</v>
      </c>
      <c r="K719" s="437"/>
      <c r="L719" s="437"/>
      <c r="M719" s="437" t="s">
        <v>2671</v>
      </c>
      <c r="N719" s="438" t="s">
        <v>1843</v>
      </c>
      <c r="O719" s="438" t="s">
        <v>1844</v>
      </c>
      <c r="P719" s="437" t="s">
        <v>1845</v>
      </c>
    </row>
    <row r="720" spans="1:17" ht="162" x14ac:dyDescent="0.25">
      <c r="A720" s="432">
        <v>20003</v>
      </c>
      <c r="B720" s="432" t="s">
        <v>280</v>
      </c>
      <c r="C720" s="432" t="s">
        <v>1741</v>
      </c>
      <c r="D720" s="432" t="s">
        <v>1747</v>
      </c>
      <c r="E720" s="432">
        <v>2020305</v>
      </c>
      <c r="F720" s="432">
        <v>2020305001</v>
      </c>
      <c r="G720" s="432" t="s">
        <v>2730</v>
      </c>
      <c r="H720" s="432">
        <v>1</v>
      </c>
      <c r="I720" s="432" t="s">
        <v>2731</v>
      </c>
      <c r="J720" s="441">
        <v>4700</v>
      </c>
      <c r="K720" s="432" t="s">
        <v>2059</v>
      </c>
      <c r="L720" s="432" t="s">
        <v>2037</v>
      </c>
      <c r="M720" s="432" t="s">
        <v>2671</v>
      </c>
      <c r="N720" s="440" t="s">
        <v>184</v>
      </c>
      <c r="O720" s="440" t="s">
        <v>1925</v>
      </c>
      <c r="P720" s="432" t="s">
        <v>1845</v>
      </c>
    </row>
    <row r="721" spans="1:16" ht="40.5" x14ac:dyDescent="0.25">
      <c r="A721" s="437">
        <v>20007</v>
      </c>
      <c r="B721" s="437" t="s">
        <v>280</v>
      </c>
      <c r="C721" s="437" t="s">
        <v>1741</v>
      </c>
      <c r="D721" s="437" t="s">
        <v>1744</v>
      </c>
      <c r="E721" s="437">
        <v>2020103</v>
      </c>
      <c r="F721" s="437">
        <v>2020103001</v>
      </c>
      <c r="G721" s="437" t="s">
        <v>2732</v>
      </c>
      <c r="H721" s="437"/>
      <c r="I721" s="437"/>
      <c r="J721" s="439">
        <v>1500</v>
      </c>
      <c r="K721" s="437"/>
      <c r="L721" s="437"/>
      <c r="M721" s="437" t="s">
        <v>2671</v>
      </c>
      <c r="N721" s="438" t="s">
        <v>1843</v>
      </c>
      <c r="O721" s="438" t="s">
        <v>1844</v>
      </c>
      <c r="P721" s="437" t="s">
        <v>1845</v>
      </c>
    </row>
    <row r="722" spans="1:16" ht="60.75" x14ac:dyDescent="0.25">
      <c r="A722" s="432">
        <v>20007</v>
      </c>
      <c r="B722" s="432" t="s">
        <v>280</v>
      </c>
      <c r="C722" s="432" t="s">
        <v>1741</v>
      </c>
      <c r="D722" s="432" t="s">
        <v>1744</v>
      </c>
      <c r="E722" s="432">
        <v>2020103</v>
      </c>
      <c r="F722" s="432">
        <v>2020103001</v>
      </c>
      <c r="G722" s="432" t="s">
        <v>2732</v>
      </c>
      <c r="H722" s="432">
        <v>1</v>
      </c>
      <c r="I722" s="432" t="s">
        <v>2733</v>
      </c>
      <c r="J722" s="441">
        <v>1500</v>
      </c>
      <c r="K722" s="440" t="s">
        <v>2039</v>
      </c>
      <c r="L722" s="432" t="s">
        <v>2126</v>
      </c>
      <c r="M722" s="432" t="s">
        <v>2671</v>
      </c>
      <c r="N722" s="440" t="s">
        <v>184</v>
      </c>
      <c r="O722" s="432" t="s">
        <v>1844</v>
      </c>
      <c r="P722" s="432" t="s">
        <v>1845</v>
      </c>
    </row>
    <row r="723" spans="1:16" ht="60.75" x14ac:dyDescent="0.25">
      <c r="A723" s="437">
        <v>20008</v>
      </c>
      <c r="B723" s="437" t="s">
        <v>280</v>
      </c>
      <c r="C723" s="437" t="s">
        <v>1741</v>
      </c>
      <c r="D723" s="437" t="s">
        <v>1744</v>
      </c>
      <c r="E723" s="437">
        <v>2020105</v>
      </c>
      <c r="F723" s="437">
        <v>2020105999</v>
      </c>
      <c r="G723" s="437" t="s">
        <v>2734</v>
      </c>
      <c r="H723" s="437"/>
      <c r="I723" s="437"/>
      <c r="J723" s="439">
        <v>5000</v>
      </c>
      <c r="K723" s="437"/>
      <c r="L723" s="437"/>
      <c r="M723" s="437" t="s">
        <v>2671</v>
      </c>
      <c r="N723" s="438" t="s">
        <v>184</v>
      </c>
      <c r="O723" s="437" t="s">
        <v>2078</v>
      </c>
      <c r="P723" s="437" t="s">
        <v>1855</v>
      </c>
    </row>
    <row r="724" spans="1:16" ht="72" customHeight="1" x14ac:dyDescent="0.25">
      <c r="A724" s="432">
        <v>20008</v>
      </c>
      <c r="B724" s="432" t="s">
        <v>280</v>
      </c>
      <c r="C724" s="432" t="s">
        <v>1741</v>
      </c>
      <c r="D724" s="432" t="s">
        <v>1744</v>
      </c>
      <c r="E724" s="432">
        <v>2020105</v>
      </c>
      <c r="F724" s="432">
        <v>2020105999</v>
      </c>
      <c r="G724" s="432" t="s">
        <v>2734</v>
      </c>
      <c r="H724" s="432">
        <v>1</v>
      </c>
      <c r="I724" s="432" t="s">
        <v>2735</v>
      </c>
      <c r="J724" s="441">
        <v>5000</v>
      </c>
      <c r="K724" s="440" t="s">
        <v>2039</v>
      </c>
      <c r="L724" s="432" t="s">
        <v>2126</v>
      </c>
      <c r="M724" s="432" t="s">
        <v>2671</v>
      </c>
      <c r="N724" s="440" t="s">
        <v>184</v>
      </c>
      <c r="O724" s="432" t="s">
        <v>2078</v>
      </c>
      <c r="P724" s="432" t="s">
        <v>1855</v>
      </c>
    </row>
    <row r="725" spans="1:16" ht="40.5" x14ac:dyDescent="0.25">
      <c r="A725" s="437">
        <v>20041</v>
      </c>
      <c r="B725" s="437" t="s">
        <v>280</v>
      </c>
      <c r="C725" s="437" t="s">
        <v>1741</v>
      </c>
      <c r="D725" s="437" t="s">
        <v>1747</v>
      </c>
      <c r="E725" s="437">
        <v>2020110</v>
      </c>
      <c r="F725" s="437">
        <v>2020110002</v>
      </c>
      <c r="G725" s="437" t="s">
        <v>2736</v>
      </c>
      <c r="H725" s="437"/>
      <c r="I725" s="437"/>
      <c r="J725" s="439">
        <v>55000</v>
      </c>
      <c r="K725" s="437"/>
      <c r="L725" s="437"/>
      <c r="M725" s="437" t="s">
        <v>2671</v>
      </c>
      <c r="N725" s="438" t="s">
        <v>184</v>
      </c>
      <c r="O725" s="438" t="s">
        <v>2698</v>
      </c>
      <c r="P725" s="437" t="s">
        <v>1855</v>
      </c>
    </row>
    <row r="726" spans="1:16" ht="81" x14ac:dyDescent="0.25">
      <c r="A726" s="432">
        <v>20041</v>
      </c>
      <c r="B726" s="432" t="s">
        <v>280</v>
      </c>
      <c r="C726" s="432" t="s">
        <v>1741</v>
      </c>
      <c r="D726" s="432" t="s">
        <v>1747</v>
      </c>
      <c r="E726" s="432">
        <v>2020110</v>
      </c>
      <c r="F726" s="432">
        <v>2020110002</v>
      </c>
      <c r="G726" s="432" t="s">
        <v>2736</v>
      </c>
      <c r="H726" s="432">
        <v>1</v>
      </c>
      <c r="I726" s="432" t="s">
        <v>2737</v>
      </c>
      <c r="J726" s="441">
        <v>55000</v>
      </c>
      <c r="K726" s="432" t="s">
        <v>2059</v>
      </c>
      <c r="L726" s="432" t="s">
        <v>2037</v>
      </c>
      <c r="M726" s="432" t="s">
        <v>2671</v>
      </c>
      <c r="N726" s="440" t="s">
        <v>184</v>
      </c>
      <c r="O726" s="440" t="s">
        <v>2698</v>
      </c>
      <c r="P726" s="432" t="s">
        <v>1855</v>
      </c>
    </row>
    <row r="727" spans="1:16" ht="60.75" x14ac:dyDescent="0.25">
      <c r="A727" s="437">
        <v>20043</v>
      </c>
      <c r="B727" s="437" t="s">
        <v>280</v>
      </c>
      <c r="C727" s="437" t="s">
        <v>1741</v>
      </c>
      <c r="D727" s="437" t="s">
        <v>1747</v>
      </c>
      <c r="E727" s="437">
        <v>2020104</v>
      </c>
      <c r="F727" s="437">
        <v>2020104002</v>
      </c>
      <c r="G727" s="437" t="s">
        <v>2738</v>
      </c>
      <c r="H727" s="437"/>
      <c r="I727" s="437"/>
      <c r="J727" s="439">
        <v>110430</v>
      </c>
      <c r="K727" s="437"/>
      <c r="L727" s="437"/>
      <c r="M727" s="437" t="s">
        <v>2671</v>
      </c>
      <c r="N727" s="438" t="s">
        <v>184</v>
      </c>
      <c r="O727" s="438" t="s">
        <v>2698</v>
      </c>
      <c r="P727" s="437" t="s">
        <v>1855</v>
      </c>
    </row>
    <row r="728" spans="1:16" ht="141.75" x14ac:dyDescent="0.25">
      <c r="A728" s="432">
        <v>20043</v>
      </c>
      <c r="B728" s="432" t="s">
        <v>280</v>
      </c>
      <c r="C728" s="432" t="s">
        <v>1741</v>
      </c>
      <c r="D728" s="432" t="s">
        <v>1747</v>
      </c>
      <c r="E728" s="432">
        <v>2020104</v>
      </c>
      <c r="F728" s="432">
        <v>2020104002</v>
      </c>
      <c r="G728" s="432" t="s">
        <v>2738</v>
      </c>
      <c r="H728" s="432">
        <v>1</v>
      </c>
      <c r="I728" s="432" t="s">
        <v>2739</v>
      </c>
      <c r="J728" s="441">
        <v>110430</v>
      </c>
      <c r="K728" s="432" t="s">
        <v>2056</v>
      </c>
      <c r="L728" s="432" t="s">
        <v>2037</v>
      </c>
      <c r="M728" s="432" t="s">
        <v>2671</v>
      </c>
      <c r="N728" s="440" t="s">
        <v>184</v>
      </c>
      <c r="O728" s="440" t="s">
        <v>2698</v>
      </c>
      <c r="P728" s="432" t="s">
        <v>1855</v>
      </c>
    </row>
    <row r="729" spans="1:16" ht="60.75" x14ac:dyDescent="0.25">
      <c r="A729" s="437">
        <v>20044</v>
      </c>
      <c r="B729" s="437" t="s">
        <v>280</v>
      </c>
      <c r="C729" s="437" t="s">
        <v>1741</v>
      </c>
      <c r="D729" s="437" t="s">
        <v>1747</v>
      </c>
      <c r="E729" s="437">
        <v>2020305</v>
      </c>
      <c r="F729" s="437">
        <v>2020305001</v>
      </c>
      <c r="G729" s="437" t="s">
        <v>2740</v>
      </c>
      <c r="H729" s="437"/>
      <c r="I729" s="437"/>
      <c r="J729" s="439">
        <v>63100</v>
      </c>
      <c r="K729" s="437"/>
      <c r="L729" s="437"/>
      <c r="M729" s="437" t="s">
        <v>2671</v>
      </c>
      <c r="N729" s="438" t="s">
        <v>184</v>
      </c>
      <c r="O729" s="438" t="s">
        <v>2698</v>
      </c>
      <c r="P729" s="437" t="s">
        <v>1855</v>
      </c>
    </row>
    <row r="730" spans="1:16" ht="162" x14ac:dyDescent="0.25">
      <c r="A730" s="432">
        <v>20044</v>
      </c>
      <c r="B730" s="432" t="s">
        <v>280</v>
      </c>
      <c r="C730" s="432" t="s">
        <v>1741</v>
      </c>
      <c r="D730" s="432" t="s">
        <v>1747</v>
      </c>
      <c r="E730" s="432">
        <v>2020305</v>
      </c>
      <c r="F730" s="432">
        <v>2020305001</v>
      </c>
      <c r="G730" s="432" t="s">
        <v>2740</v>
      </c>
      <c r="H730" s="432">
        <v>1</v>
      </c>
      <c r="I730" s="432" t="s">
        <v>2741</v>
      </c>
      <c r="J730" s="441">
        <v>63100</v>
      </c>
      <c r="K730" s="432" t="s">
        <v>2742</v>
      </c>
      <c r="L730" s="432" t="s">
        <v>2037</v>
      </c>
      <c r="M730" s="432" t="s">
        <v>2671</v>
      </c>
      <c r="N730" s="440" t="s">
        <v>184</v>
      </c>
      <c r="O730" s="440" t="s">
        <v>2698</v>
      </c>
      <c r="P730" s="432" t="s">
        <v>1855</v>
      </c>
    </row>
    <row r="731" spans="1:16" ht="60.75" x14ac:dyDescent="0.25">
      <c r="A731" s="437">
        <v>20051</v>
      </c>
      <c r="B731" s="437" t="s">
        <v>280</v>
      </c>
      <c r="C731" s="437" t="s">
        <v>1741</v>
      </c>
      <c r="D731" s="437" t="s">
        <v>1744</v>
      </c>
      <c r="E731" s="437">
        <v>2020105</v>
      </c>
      <c r="F731" s="437">
        <v>2020105999</v>
      </c>
      <c r="G731" s="437" t="s">
        <v>2743</v>
      </c>
      <c r="H731" s="437"/>
      <c r="I731" s="437"/>
      <c r="J731" s="439">
        <v>1000</v>
      </c>
      <c r="K731" s="437"/>
      <c r="L731" s="437"/>
      <c r="M731" s="437" t="s">
        <v>2671</v>
      </c>
      <c r="N731" s="438" t="s">
        <v>184</v>
      </c>
      <c r="O731" s="438" t="s">
        <v>2698</v>
      </c>
      <c r="P731" s="437" t="s">
        <v>1855</v>
      </c>
    </row>
    <row r="732" spans="1:16" ht="60.75" x14ac:dyDescent="0.25">
      <c r="A732" s="432">
        <v>20051</v>
      </c>
      <c r="B732" s="432" t="s">
        <v>280</v>
      </c>
      <c r="C732" s="432" t="s">
        <v>1741</v>
      </c>
      <c r="D732" s="432" t="s">
        <v>1744</v>
      </c>
      <c r="E732" s="432">
        <v>2020105</v>
      </c>
      <c r="F732" s="432">
        <v>2020105999</v>
      </c>
      <c r="G732" s="432" t="s">
        <v>2743</v>
      </c>
      <c r="H732" s="432">
        <v>1</v>
      </c>
      <c r="I732" s="432" t="s">
        <v>2744</v>
      </c>
      <c r="J732" s="441">
        <v>1000</v>
      </c>
      <c r="K732" s="432" t="s">
        <v>2745</v>
      </c>
      <c r="L732" s="432" t="s">
        <v>2037</v>
      </c>
      <c r="M732" s="432" t="s">
        <v>2671</v>
      </c>
      <c r="N732" s="440" t="s">
        <v>184</v>
      </c>
      <c r="O732" s="440" t="s">
        <v>2698</v>
      </c>
      <c r="P732" s="432" t="s">
        <v>1855</v>
      </c>
    </row>
    <row r="733" spans="1:16" ht="40.5" x14ac:dyDescent="0.25">
      <c r="A733" s="437">
        <v>70001</v>
      </c>
      <c r="B733" s="437" t="s">
        <v>280</v>
      </c>
      <c r="C733" s="437" t="s">
        <v>1822</v>
      </c>
      <c r="D733" s="437" t="s">
        <v>1741</v>
      </c>
      <c r="E733" s="437">
        <v>7020401</v>
      </c>
      <c r="F733" s="437">
        <v>7020401001</v>
      </c>
      <c r="G733" s="437" t="s">
        <v>2746</v>
      </c>
      <c r="H733" s="437"/>
      <c r="I733" s="437"/>
      <c r="J733" s="439">
        <v>1000</v>
      </c>
      <c r="K733" s="437"/>
      <c r="L733" s="437"/>
      <c r="M733" s="437" t="s">
        <v>2671</v>
      </c>
      <c r="N733" s="438" t="s">
        <v>184</v>
      </c>
      <c r="O733" s="437" t="s">
        <v>2358</v>
      </c>
      <c r="P733" s="437" t="s">
        <v>1855</v>
      </c>
    </row>
    <row r="734" spans="1:16" ht="109.5" customHeight="1" x14ac:dyDescent="0.25">
      <c r="A734" s="432">
        <v>70001</v>
      </c>
      <c r="B734" s="432" t="s">
        <v>280</v>
      </c>
      <c r="C734" s="432" t="s">
        <v>1822</v>
      </c>
      <c r="D734" s="432" t="s">
        <v>1741</v>
      </c>
      <c r="E734" s="432">
        <v>7020401</v>
      </c>
      <c r="F734" s="432">
        <v>7020401001</v>
      </c>
      <c r="G734" s="432" t="s">
        <v>2746</v>
      </c>
      <c r="H734" s="432">
        <v>1</v>
      </c>
      <c r="I734" s="432" t="s">
        <v>2747</v>
      </c>
      <c r="J734" s="441">
        <v>1000</v>
      </c>
      <c r="K734" s="432" t="s">
        <v>2017</v>
      </c>
      <c r="L734" s="432" t="s">
        <v>1852</v>
      </c>
      <c r="M734" s="432" t="s">
        <v>2671</v>
      </c>
      <c r="N734" s="440" t="s">
        <v>184</v>
      </c>
      <c r="O734" s="432" t="s">
        <v>2358</v>
      </c>
      <c r="P734" s="432" t="s">
        <v>1855</v>
      </c>
    </row>
    <row r="735" spans="1:16" ht="60.75" x14ac:dyDescent="0.25">
      <c r="A735" s="437">
        <v>70042</v>
      </c>
      <c r="B735" s="437" t="s">
        <v>280</v>
      </c>
      <c r="C735" s="437" t="s">
        <v>1822</v>
      </c>
      <c r="D735" s="437" t="s">
        <v>1741</v>
      </c>
      <c r="E735" s="437">
        <v>7020402</v>
      </c>
      <c r="F735" s="437">
        <v>7020402001</v>
      </c>
      <c r="G735" s="437" t="s">
        <v>2748</v>
      </c>
      <c r="H735" s="437"/>
      <c r="I735" s="437"/>
      <c r="J735" s="439">
        <v>1000</v>
      </c>
      <c r="K735" s="437"/>
      <c r="L735" s="437"/>
      <c r="M735" s="437" t="s">
        <v>2671</v>
      </c>
      <c r="N735" s="438" t="s">
        <v>184</v>
      </c>
      <c r="O735" s="437" t="s">
        <v>2358</v>
      </c>
      <c r="P735" s="437" t="s">
        <v>1855</v>
      </c>
    </row>
    <row r="736" spans="1:16" ht="60.75" x14ac:dyDescent="0.25">
      <c r="A736" s="432">
        <v>70042</v>
      </c>
      <c r="B736" s="432" t="s">
        <v>280</v>
      </c>
      <c r="C736" s="432" t="s">
        <v>1822</v>
      </c>
      <c r="D736" s="432" t="s">
        <v>1741</v>
      </c>
      <c r="E736" s="432">
        <v>7020402</v>
      </c>
      <c r="F736" s="432">
        <v>7020402001</v>
      </c>
      <c r="G736" s="432" t="s">
        <v>2748</v>
      </c>
      <c r="H736" s="432">
        <v>1</v>
      </c>
      <c r="I736" s="432" t="s">
        <v>2749</v>
      </c>
      <c r="J736" s="441">
        <v>1000</v>
      </c>
      <c r="K736" s="432" t="s">
        <v>2017</v>
      </c>
      <c r="L736" s="432" t="s">
        <v>1852</v>
      </c>
      <c r="M736" s="432" t="s">
        <v>2671</v>
      </c>
      <c r="N736" s="440" t="s">
        <v>184</v>
      </c>
      <c r="O736" s="432" t="s">
        <v>2358</v>
      </c>
      <c r="P736" s="432" t="s">
        <v>1855</v>
      </c>
    </row>
    <row r="737" spans="1:17" ht="60.75" x14ac:dyDescent="0.25">
      <c r="A737" s="437">
        <v>10065</v>
      </c>
      <c r="B737" s="438" t="s">
        <v>280</v>
      </c>
      <c r="C737" s="438" t="s">
        <v>1741</v>
      </c>
      <c r="D737" s="438" t="s">
        <v>1750</v>
      </c>
      <c r="E737" s="437">
        <v>1100503</v>
      </c>
      <c r="F737" s="437">
        <v>1100503001</v>
      </c>
      <c r="G737" s="438" t="s">
        <v>2750</v>
      </c>
      <c r="H737" s="438"/>
      <c r="I737" s="438"/>
      <c r="J737" s="439">
        <v>500</v>
      </c>
      <c r="K737" s="438"/>
      <c r="L737" s="438"/>
      <c r="M737" s="437" t="s">
        <v>2751</v>
      </c>
      <c r="N737" s="438" t="s">
        <v>184</v>
      </c>
      <c r="O737" s="438" t="s">
        <v>2078</v>
      </c>
      <c r="P737" s="438" t="s">
        <v>1855</v>
      </c>
    </row>
    <row r="738" spans="1:17" ht="60.75" x14ac:dyDescent="0.25">
      <c r="A738" s="432">
        <v>10065</v>
      </c>
      <c r="B738" s="440" t="s">
        <v>280</v>
      </c>
      <c r="C738" s="440" t="s">
        <v>1741</v>
      </c>
      <c r="D738" s="440" t="s">
        <v>1750</v>
      </c>
      <c r="E738" s="432">
        <v>1100503</v>
      </c>
      <c r="F738" s="432">
        <v>1100503001</v>
      </c>
      <c r="G738" s="440" t="s">
        <v>2750</v>
      </c>
      <c r="H738" s="440" t="s">
        <v>2075</v>
      </c>
      <c r="I738" s="432" t="s">
        <v>2752</v>
      </c>
      <c r="J738" s="441">
        <v>500</v>
      </c>
      <c r="K738" s="432" t="s">
        <v>2753</v>
      </c>
      <c r="L738" s="432" t="s">
        <v>1852</v>
      </c>
      <c r="M738" s="432" t="s">
        <v>2751</v>
      </c>
      <c r="N738" s="440" t="s">
        <v>184</v>
      </c>
      <c r="O738" s="440" t="s">
        <v>2078</v>
      </c>
      <c r="P738" s="440" t="s">
        <v>1855</v>
      </c>
    </row>
    <row r="739" spans="1:17" ht="60.75" x14ac:dyDescent="0.25">
      <c r="A739" s="437">
        <v>10066</v>
      </c>
      <c r="B739" s="438" t="s">
        <v>280</v>
      </c>
      <c r="C739" s="438" t="s">
        <v>1741</v>
      </c>
      <c r="D739" s="438" t="s">
        <v>1750</v>
      </c>
      <c r="E739" s="437">
        <v>1100503</v>
      </c>
      <c r="F739" s="437">
        <v>1100503001</v>
      </c>
      <c r="G739" s="438" t="s">
        <v>2754</v>
      </c>
      <c r="H739" s="438"/>
      <c r="I739" s="438"/>
      <c r="J739" s="439">
        <v>500</v>
      </c>
      <c r="K739" s="438"/>
      <c r="L739" s="438"/>
      <c r="M739" s="437" t="s">
        <v>2751</v>
      </c>
      <c r="N739" s="438" t="s">
        <v>184</v>
      </c>
      <c r="O739" s="438" t="s">
        <v>2078</v>
      </c>
      <c r="P739" s="438" t="s">
        <v>1855</v>
      </c>
    </row>
    <row r="740" spans="1:17" ht="48" customHeight="1" x14ac:dyDescent="0.25">
      <c r="A740" s="432">
        <v>10066</v>
      </c>
      <c r="B740" s="440" t="s">
        <v>280</v>
      </c>
      <c r="C740" s="440" t="s">
        <v>1741</v>
      </c>
      <c r="D740" s="440" t="s">
        <v>1750</v>
      </c>
      <c r="E740" s="432">
        <v>1100503</v>
      </c>
      <c r="F740" s="432">
        <v>1100503001</v>
      </c>
      <c r="G740" s="440" t="s">
        <v>2754</v>
      </c>
      <c r="H740" s="440" t="s">
        <v>2075</v>
      </c>
      <c r="I740" s="432" t="s">
        <v>2755</v>
      </c>
      <c r="J740" s="441">
        <v>500</v>
      </c>
      <c r="K740" s="432" t="s">
        <v>2756</v>
      </c>
      <c r="L740" s="432" t="s">
        <v>1852</v>
      </c>
      <c r="M740" s="432" t="s">
        <v>2751</v>
      </c>
      <c r="N740" s="440" t="s">
        <v>184</v>
      </c>
      <c r="O740" s="440" t="s">
        <v>2078</v>
      </c>
      <c r="P740" s="440" t="s">
        <v>1855</v>
      </c>
    </row>
    <row r="741" spans="1:17" ht="48" customHeight="1" x14ac:dyDescent="0.25">
      <c r="A741" s="437">
        <v>10330</v>
      </c>
      <c r="B741" s="438" t="s">
        <v>280</v>
      </c>
      <c r="C741" s="438" t="s">
        <v>1797</v>
      </c>
      <c r="D741" s="438" t="s">
        <v>1741</v>
      </c>
      <c r="E741" s="437">
        <v>1100101</v>
      </c>
      <c r="F741" s="437">
        <v>1100101001</v>
      </c>
      <c r="G741" s="438" t="s">
        <v>2757</v>
      </c>
      <c r="H741" s="438"/>
      <c r="I741" s="437"/>
      <c r="J741" s="439">
        <v>40000</v>
      </c>
      <c r="K741" s="437"/>
      <c r="L741" s="437"/>
      <c r="M741" s="437" t="s">
        <v>2751</v>
      </c>
      <c r="N741" s="438" t="s">
        <v>184</v>
      </c>
      <c r="O741" s="438" t="s">
        <v>2078</v>
      </c>
      <c r="P741" s="438" t="s">
        <v>1855</v>
      </c>
    </row>
    <row r="742" spans="1:17" ht="60.75" x14ac:dyDescent="0.25">
      <c r="A742" s="432">
        <v>10330</v>
      </c>
      <c r="B742" s="440" t="s">
        <v>280</v>
      </c>
      <c r="C742" s="440" t="s">
        <v>1797</v>
      </c>
      <c r="D742" s="440" t="s">
        <v>1741</v>
      </c>
      <c r="E742" s="432">
        <v>1100101</v>
      </c>
      <c r="F742" s="432">
        <v>1100101001</v>
      </c>
      <c r="G742" s="440" t="s">
        <v>2757</v>
      </c>
      <c r="H742" s="440" t="s">
        <v>2075</v>
      </c>
      <c r="I742" s="440" t="s">
        <v>2758</v>
      </c>
      <c r="J742" s="441">
        <v>40000</v>
      </c>
      <c r="K742" s="440" t="s">
        <v>2759</v>
      </c>
      <c r="L742" s="440" t="s">
        <v>1852</v>
      </c>
      <c r="M742" s="432" t="s">
        <v>2751</v>
      </c>
      <c r="N742" s="440" t="s">
        <v>184</v>
      </c>
      <c r="O742" s="440" t="s">
        <v>2078</v>
      </c>
      <c r="P742" s="440" t="s">
        <v>1855</v>
      </c>
    </row>
    <row r="743" spans="1:17" ht="60.75" x14ac:dyDescent="0.25">
      <c r="A743" s="437">
        <v>10331</v>
      </c>
      <c r="B743" s="438" t="s">
        <v>280</v>
      </c>
      <c r="C743" s="438" t="s">
        <v>1797</v>
      </c>
      <c r="D743" s="438" t="s">
        <v>1741</v>
      </c>
      <c r="E743" s="437">
        <v>1100101</v>
      </c>
      <c r="F743" s="437">
        <v>1100101001</v>
      </c>
      <c r="G743" s="438" t="s">
        <v>2760</v>
      </c>
      <c r="H743" s="438"/>
      <c r="I743" s="437"/>
      <c r="J743" s="439">
        <v>40000</v>
      </c>
      <c r="K743" s="437"/>
      <c r="L743" s="437"/>
      <c r="M743" s="437" t="s">
        <v>2751</v>
      </c>
      <c r="N743" s="438" t="s">
        <v>184</v>
      </c>
      <c r="O743" s="438" t="s">
        <v>2078</v>
      </c>
      <c r="P743" s="438" t="s">
        <v>1855</v>
      </c>
    </row>
    <row r="744" spans="1:17" ht="60.75" x14ac:dyDescent="0.25">
      <c r="A744" s="432">
        <v>10331</v>
      </c>
      <c r="B744" s="440" t="s">
        <v>280</v>
      </c>
      <c r="C744" s="440" t="s">
        <v>1797</v>
      </c>
      <c r="D744" s="440" t="s">
        <v>1741</v>
      </c>
      <c r="E744" s="432">
        <v>1100101</v>
      </c>
      <c r="F744" s="432">
        <v>1100101001</v>
      </c>
      <c r="G744" s="440" t="s">
        <v>2760</v>
      </c>
      <c r="H744" s="440" t="s">
        <v>2075</v>
      </c>
      <c r="I744" s="440" t="s">
        <v>2761</v>
      </c>
      <c r="J744" s="441">
        <v>40000</v>
      </c>
      <c r="K744" s="440" t="s">
        <v>2759</v>
      </c>
      <c r="L744" s="440" t="s">
        <v>1852</v>
      </c>
      <c r="M744" s="432" t="s">
        <v>2751</v>
      </c>
      <c r="N744" s="440" t="s">
        <v>184</v>
      </c>
      <c r="O744" s="440" t="s">
        <v>2078</v>
      </c>
      <c r="P744" s="440" t="s">
        <v>1855</v>
      </c>
    </row>
    <row r="745" spans="1:17" ht="60.75" x14ac:dyDescent="0.25">
      <c r="A745" s="437">
        <v>10334</v>
      </c>
      <c r="B745" s="438" t="s">
        <v>280</v>
      </c>
      <c r="C745" s="438" t="s">
        <v>1741</v>
      </c>
      <c r="D745" s="438" t="s">
        <v>1750</v>
      </c>
      <c r="E745" s="437">
        <v>1100504</v>
      </c>
      <c r="F745" s="437">
        <v>1100504001</v>
      </c>
      <c r="G745" s="438" t="s">
        <v>2762</v>
      </c>
      <c r="H745" s="438"/>
      <c r="I745" s="437"/>
      <c r="J745" s="439">
        <v>1000</v>
      </c>
      <c r="K745" s="437"/>
      <c r="L745" s="437"/>
      <c r="M745" s="437" t="s">
        <v>2751</v>
      </c>
      <c r="N745" s="438" t="s">
        <v>184</v>
      </c>
      <c r="O745" s="438" t="s">
        <v>2078</v>
      </c>
      <c r="P745" s="438" t="s">
        <v>1855</v>
      </c>
    </row>
    <row r="746" spans="1:17" ht="60.75" x14ac:dyDescent="0.25">
      <c r="A746" s="432">
        <v>10334</v>
      </c>
      <c r="B746" s="440" t="s">
        <v>280</v>
      </c>
      <c r="C746" s="440" t="s">
        <v>1741</v>
      </c>
      <c r="D746" s="440" t="s">
        <v>1750</v>
      </c>
      <c r="E746" s="432">
        <v>1100504</v>
      </c>
      <c r="F746" s="432">
        <v>1100504001</v>
      </c>
      <c r="G746" s="440" t="s">
        <v>2762</v>
      </c>
      <c r="H746" s="440" t="s">
        <v>2075</v>
      </c>
      <c r="I746" s="440" t="s">
        <v>2763</v>
      </c>
      <c r="J746" s="441">
        <v>1000</v>
      </c>
      <c r="K746" s="440" t="s">
        <v>2756</v>
      </c>
      <c r="L746" s="440" t="s">
        <v>1852</v>
      </c>
      <c r="M746" s="432" t="s">
        <v>2751</v>
      </c>
      <c r="N746" s="440" t="s">
        <v>184</v>
      </c>
      <c r="O746" s="440" t="s">
        <v>2078</v>
      </c>
      <c r="P746" s="440" t="s">
        <v>1855</v>
      </c>
    </row>
    <row r="747" spans="1:17" ht="60.75" x14ac:dyDescent="0.25">
      <c r="A747" s="437">
        <v>10335</v>
      </c>
      <c r="B747" s="438" t="s">
        <v>279</v>
      </c>
      <c r="C747" s="438" t="s">
        <v>1797</v>
      </c>
      <c r="D747" s="438" t="s">
        <v>1744</v>
      </c>
      <c r="E747" s="437">
        <v>1100102</v>
      </c>
      <c r="F747" s="437"/>
      <c r="G747" s="438" t="s">
        <v>2764</v>
      </c>
      <c r="H747" s="438"/>
      <c r="I747" s="437"/>
      <c r="J747" s="439">
        <v>3162456.4</v>
      </c>
      <c r="K747" s="437"/>
      <c r="L747" s="437"/>
      <c r="M747" s="437" t="s">
        <v>2751</v>
      </c>
      <c r="N747" s="438" t="s">
        <v>184</v>
      </c>
      <c r="O747" s="438" t="s">
        <v>2078</v>
      </c>
      <c r="P747" s="438" t="s">
        <v>1855</v>
      </c>
      <c r="Q747" s="443"/>
    </row>
    <row r="748" spans="1:17" ht="60.75" x14ac:dyDescent="0.25">
      <c r="A748" s="432">
        <v>10335</v>
      </c>
      <c r="B748" s="440" t="s">
        <v>279</v>
      </c>
      <c r="C748" s="440" t="s">
        <v>1797</v>
      </c>
      <c r="D748" s="440" t="s">
        <v>1744</v>
      </c>
      <c r="E748" s="432">
        <v>1100102</v>
      </c>
      <c r="F748" s="432"/>
      <c r="G748" s="440" t="s">
        <v>2764</v>
      </c>
      <c r="H748" s="440" t="s">
        <v>2075</v>
      </c>
      <c r="I748" s="440" t="s">
        <v>2765</v>
      </c>
      <c r="J748" s="441">
        <f>3162456.4-211000</f>
        <v>2951456.4</v>
      </c>
      <c r="K748" s="440" t="s">
        <v>2759</v>
      </c>
      <c r="L748" s="440" t="s">
        <v>2109</v>
      </c>
      <c r="M748" s="432" t="s">
        <v>2751</v>
      </c>
      <c r="N748" s="440" t="s">
        <v>184</v>
      </c>
      <c r="O748" s="440" t="s">
        <v>2078</v>
      </c>
      <c r="P748" s="440" t="s">
        <v>1855</v>
      </c>
      <c r="Q748" s="443"/>
    </row>
    <row r="749" spans="1:17" ht="60.75" x14ac:dyDescent="0.25">
      <c r="A749" s="432">
        <v>10335</v>
      </c>
      <c r="B749" s="440" t="s">
        <v>279</v>
      </c>
      <c r="C749" s="440" t="s">
        <v>1797</v>
      </c>
      <c r="D749" s="440" t="s">
        <v>1744</v>
      </c>
      <c r="E749" s="432">
        <v>1100102</v>
      </c>
      <c r="F749" s="432"/>
      <c r="G749" s="440" t="s">
        <v>2764</v>
      </c>
      <c r="H749" s="440" t="s">
        <v>2075</v>
      </c>
      <c r="I749" s="440" t="s">
        <v>2766</v>
      </c>
      <c r="J749" s="441">
        <v>211000</v>
      </c>
      <c r="K749" s="440" t="s">
        <v>2759</v>
      </c>
      <c r="L749" s="440" t="s">
        <v>2109</v>
      </c>
      <c r="M749" s="432" t="s">
        <v>2751</v>
      </c>
      <c r="N749" s="440" t="s">
        <v>184</v>
      </c>
      <c r="O749" s="440" t="s">
        <v>2078</v>
      </c>
      <c r="P749" s="440" t="s">
        <v>1855</v>
      </c>
      <c r="Q749" s="443"/>
    </row>
    <row r="750" spans="1:17" ht="83.25" customHeight="1" x14ac:dyDescent="0.25">
      <c r="A750" s="437">
        <v>10337</v>
      </c>
      <c r="B750" s="438" t="s">
        <v>280</v>
      </c>
      <c r="C750" s="438" t="s">
        <v>1741</v>
      </c>
      <c r="D750" s="438" t="s">
        <v>1750</v>
      </c>
      <c r="E750" s="437">
        <v>1070602</v>
      </c>
      <c r="F750" s="437">
        <v>1070602999</v>
      </c>
      <c r="G750" s="438" t="s">
        <v>2767</v>
      </c>
      <c r="H750" s="438"/>
      <c r="I750" s="437"/>
      <c r="J750" s="439">
        <v>500</v>
      </c>
      <c r="K750" s="437"/>
      <c r="L750" s="437"/>
      <c r="M750" s="437" t="s">
        <v>2751</v>
      </c>
      <c r="N750" s="438" t="s">
        <v>184</v>
      </c>
      <c r="O750" s="438" t="s">
        <v>2078</v>
      </c>
      <c r="P750" s="438" t="s">
        <v>1855</v>
      </c>
    </row>
    <row r="751" spans="1:17" ht="83.25" customHeight="1" x14ac:dyDescent="0.25">
      <c r="A751" s="432">
        <v>10337</v>
      </c>
      <c r="B751" s="440" t="s">
        <v>280</v>
      </c>
      <c r="C751" s="440" t="s">
        <v>1741</v>
      </c>
      <c r="D751" s="440" t="s">
        <v>1750</v>
      </c>
      <c r="E751" s="432">
        <v>1070602</v>
      </c>
      <c r="F751" s="432">
        <v>1070602999</v>
      </c>
      <c r="G751" s="440" t="s">
        <v>2767</v>
      </c>
      <c r="H751" s="440" t="s">
        <v>2075</v>
      </c>
      <c r="I751" s="440" t="s">
        <v>2768</v>
      </c>
      <c r="J751" s="441">
        <v>500</v>
      </c>
      <c r="K751" s="440" t="s">
        <v>2753</v>
      </c>
      <c r="L751" s="440" t="s">
        <v>1852</v>
      </c>
      <c r="M751" s="432" t="s">
        <v>2751</v>
      </c>
      <c r="N751" s="440" t="s">
        <v>184</v>
      </c>
      <c r="O751" s="440" t="s">
        <v>2078</v>
      </c>
      <c r="P751" s="440" t="s">
        <v>1855</v>
      </c>
    </row>
    <row r="752" spans="1:17" ht="60.75" x14ac:dyDescent="0.25">
      <c r="A752" s="437">
        <v>20035</v>
      </c>
      <c r="B752" s="437" t="s">
        <v>280</v>
      </c>
      <c r="C752" s="437" t="s">
        <v>1797</v>
      </c>
      <c r="D752" s="437" t="s">
        <v>1744</v>
      </c>
      <c r="E752" s="437">
        <v>2050101</v>
      </c>
      <c r="F752" s="437"/>
      <c r="G752" s="437" t="s">
        <v>2769</v>
      </c>
      <c r="H752" s="437"/>
      <c r="I752" s="437"/>
      <c r="J752" s="439">
        <v>35000</v>
      </c>
      <c r="K752" s="437"/>
      <c r="L752" s="437"/>
      <c r="M752" s="437" t="s">
        <v>2751</v>
      </c>
      <c r="N752" s="438" t="s">
        <v>184</v>
      </c>
      <c r="O752" s="437" t="s">
        <v>2078</v>
      </c>
      <c r="P752" s="437" t="s">
        <v>1855</v>
      </c>
    </row>
    <row r="753" spans="1:16" ht="60.75" x14ac:dyDescent="0.25">
      <c r="A753" s="432">
        <v>20035</v>
      </c>
      <c r="B753" s="432" t="s">
        <v>280</v>
      </c>
      <c r="C753" s="432" t="s">
        <v>1797</v>
      </c>
      <c r="D753" s="432" t="s">
        <v>1744</v>
      </c>
      <c r="E753" s="432">
        <v>2050101</v>
      </c>
      <c r="F753" s="432"/>
      <c r="G753" s="432" t="s">
        <v>2769</v>
      </c>
      <c r="H753" s="432">
        <v>1</v>
      </c>
      <c r="I753" s="432" t="s">
        <v>2770</v>
      </c>
      <c r="J753" s="441">
        <v>35000</v>
      </c>
      <c r="K753" s="432" t="s">
        <v>2759</v>
      </c>
      <c r="L753" s="432" t="s">
        <v>1852</v>
      </c>
      <c r="M753" s="432" t="s">
        <v>2751</v>
      </c>
      <c r="N753" s="440" t="s">
        <v>184</v>
      </c>
      <c r="O753" s="432" t="s">
        <v>2078</v>
      </c>
      <c r="P753" s="432" t="s">
        <v>1855</v>
      </c>
    </row>
    <row r="754" spans="1:16" ht="60.75" x14ac:dyDescent="0.25">
      <c r="A754" s="437">
        <v>10325</v>
      </c>
      <c r="B754" s="438" t="s">
        <v>280</v>
      </c>
      <c r="C754" s="438" t="s">
        <v>1741</v>
      </c>
      <c r="D754" s="438" t="s">
        <v>1741</v>
      </c>
      <c r="E754" s="437">
        <v>1030205</v>
      </c>
      <c r="F754" s="437">
        <v>1030205003</v>
      </c>
      <c r="G754" s="438" t="s">
        <v>162</v>
      </c>
      <c r="H754" s="438"/>
      <c r="I754" s="437"/>
      <c r="J754" s="439">
        <v>320000</v>
      </c>
      <c r="K754" s="437"/>
      <c r="L754" s="437"/>
      <c r="M754" s="437" t="s">
        <v>2067</v>
      </c>
      <c r="N754" s="438" t="s">
        <v>1843</v>
      </c>
      <c r="O754" s="438" t="s">
        <v>1844</v>
      </c>
      <c r="P754" s="438" t="s">
        <v>1845</v>
      </c>
    </row>
    <row r="755" spans="1:16" ht="60.75" x14ac:dyDescent="0.25">
      <c r="A755" s="432">
        <v>10325</v>
      </c>
      <c r="B755" s="440" t="s">
        <v>280</v>
      </c>
      <c r="C755" s="440" t="s">
        <v>1741</v>
      </c>
      <c r="D755" s="440" t="s">
        <v>1741</v>
      </c>
      <c r="E755" s="432">
        <v>1030205</v>
      </c>
      <c r="F755" s="432">
        <v>1030205003</v>
      </c>
      <c r="G755" s="440" t="s">
        <v>162</v>
      </c>
      <c r="H755" s="440" t="s">
        <v>2075</v>
      </c>
      <c r="I755" s="440" t="s">
        <v>2771</v>
      </c>
      <c r="J755" s="441">
        <v>320000</v>
      </c>
      <c r="K755" s="440" t="s">
        <v>2069</v>
      </c>
      <c r="L755" s="440" t="s">
        <v>1852</v>
      </c>
      <c r="M755" s="432" t="s">
        <v>2067</v>
      </c>
      <c r="N755" s="440" t="s">
        <v>184</v>
      </c>
      <c r="O755" s="440" t="s">
        <v>1844</v>
      </c>
      <c r="P755" s="440" t="s">
        <v>1845</v>
      </c>
    </row>
    <row r="756" spans="1:16" ht="60.75" x14ac:dyDescent="0.25">
      <c r="A756" s="437">
        <v>10326</v>
      </c>
      <c r="B756" s="438" t="s">
        <v>280</v>
      </c>
      <c r="C756" s="438" t="s">
        <v>1741</v>
      </c>
      <c r="D756" s="438" t="s">
        <v>1741</v>
      </c>
      <c r="E756" s="437">
        <v>1040399</v>
      </c>
      <c r="F756" s="437">
        <v>1040399999</v>
      </c>
      <c r="G756" s="438" t="s">
        <v>165</v>
      </c>
      <c r="H756" s="438"/>
      <c r="I756" s="437"/>
      <c r="J756" s="439">
        <v>850000</v>
      </c>
      <c r="K756" s="437"/>
      <c r="L756" s="437"/>
      <c r="M756" s="437" t="s">
        <v>2067</v>
      </c>
      <c r="N756" s="438" t="s">
        <v>1843</v>
      </c>
      <c r="O756" s="438" t="s">
        <v>2218</v>
      </c>
      <c r="P756" s="438" t="s">
        <v>2084</v>
      </c>
    </row>
    <row r="757" spans="1:16" ht="60.75" x14ac:dyDescent="0.25">
      <c r="A757" s="432">
        <v>10326</v>
      </c>
      <c r="B757" s="440" t="s">
        <v>280</v>
      </c>
      <c r="C757" s="440" t="s">
        <v>1741</v>
      </c>
      <c r="D757" s="440" t="s">
        <v>1741</v>
      </c>
      <c r="E757" s="432">
        <v>1040399</v>
      </c>
      <c r="F757" s="432">
        <v>1040399999</v>
      </c>
      <c r="G757" s="440" t="s">
        <v>165</v>
      </c>
      <c r="H757" s="440" t="s">
        <v>2075</v>
      </c>
      <c r="I757" s="440" t="s">
        <v>2772</v>
      </c>
      <c r="J757" s="441">
        <v>850000</v>
      </c>
      <c r="K757" s="440" t="s">
        <v>2069</v>
      </c>
      <c r="L757" s="440" t="s">
        <v>1852</v>
      </c>
      <c r="M757" s="432" t="s">
        <v>2067</v>
      </c>
      <c r="N757" s="440" t="s">
        <v>184</v>
      </c>
      <c r="O757" s="440" t="s">
        <v>2218</v>
      </c>
      <c r="P757" s="440" t="s">
        <v>2084</v>
      </c>
    </row>
    <row r="758" spans="1:16" x14ac:dyDescent="0.25">
      <c r="A758" s="437">
        <v>10328</v>
      </c>
      <c r="B758" s="438" t="s">
        <v>280</v>
      </c>
      <c r="C758" s="438" t="s">
        <v>1741</v>
      </c>
      <c r="D758" s="438" t="s">
        <v>1741</v>
      </c>
      <c r="E758" s="437">
        <v>1030299</v>
      </c>
      <c r="F758" s="437">
        <v>1030299012</v>
      </c>
      <c r="G758" s="438" t="s">
        <v>167</v>
      </c>
      <c r="H758" s="438"/>
      <c r="I758" s="437"/>
      <c r="J758" s="439">
        <v>31262</v>
      </c>
      <c r="K758" s="437"/>
      <c r="L758" s="437"/>
      <c r="M758" s="437" t="s">
        <v>2067</v>
      </c>
      <c r="N758" s="438" t="s">
        <v>1843</v>
      </c>
      <c r="O758" s="438" t="s">
        <v>1844</v>
      </c>
      <c r="P758" s="438" t="s">
        <v>1845</v>
      </c>
    </row>
    <row r="759" spans="1:16" ht="81" x14ac:dyDescent="0.25">
      <c r="A759" s="432">
        <v>10328</v>
      </c>
      <c r="B759" s="440" t="s">
        <v>280</v>
      </c>
      <c r="C759" s="440" t="s">
        <v>1741</v>
      </c>
      <c r="D759" s="440" t="s">
        <v>1741</v>
      </c>
      <c r="E759" s="432">
        <v>1030299</v>
      </c>
      <c r="F759" s="432">
        <v>1030299012</v>
      </c>
      <c r="G759" s="440" t="s">
        <v>167</v>
      </c>
      <c r="H759" s="440" t="s">
        <v>2075</v>
      </c>
      <c r="I759" s="440" t="s">
        <v>2773</v>
      </c>
      <c r="J759" s="441">
        <v>31262</v>
      </c>
      <c r="K759" s="440" t="s">
        <v>2069</v>
      </c>
      <c r="L759" s="440" t="s">
        <v>2774</v>
      </c>
      <c r="M759" s="432" t="s">
        <v>2067</v>
      </c>
      <c r="N759" s="440" t="s">
        <v>184</v>
      </c>
      <c r="O759" s="440" t="s">
        <v>1844</v>
      </c>
      <c r="P759" s="440" t="s">
        <v>1845</v>
      </c>
    </row>
    <row r="760" spans="1:16" ht="60.75" x14ac:dyDescent="0.25">
      <c r="A760" s="437">
        <v>10398</v>
      </c>
      <c r="B760" s="438" t="s">
        <v>280</v>
      </c>
      <c r="C760" s="438" t="s">
        <v>1741</v>
      </c>
      <c r="D760" s="438" t="s">
        <v>1750</v>
      </c>
      <c r="E760" s="437">
        <v>1040104</v>
      </c>
      <c r="F760" s="437"/>
      <c r="G760" s="438" t="s">
        <v>169</v>
      </c>
      <c r="H760" s="438"/>
      <c r="I760" s="438"/>
      <c r="J760" s="439">
        <v>200</v>
      </c>
      <c r="K760" s="438"/>
      <c r="L760" s="438"/>
      <c r="M760" s="437" t="s">
        <v>2067</v>
      </c>
      <c r="N760" s="438" t="s">
        <v>184</v>
      </c>
      <c r="O760" s="438" t="s">
        <v>2078</v>
      </c>
      <c r="P760" s="438" t="s">
        <v>1855</v>
      </c>
    </row>
    <row r="761" spans="1:16" ht="60.75" x14ac:dyDescent="0.25">
      <c r="A761" s="432">
        <v>10398</v>
      </c>
      <c r="B761" s="440" t="s">
        <v>280</v>
      </c>
      <c r="C761" s="440" t="s">
        <v>1741</v>
      </c>
      <c r="D761" s="440" t="s">
        <v>1750</v>
      </c>
      <c r="E761" s="432">
        <v>1040104</v>
      </c>
      <c r="F761" s="432"/>
      <c r="G761" s="440" t="s">
        <v>169</v>
      </c>
      <c r="H761" s="440" t="s">
        <v>2075</v>
      </c>
      <c r="I761" s="432" t="s">
        <v>2775</v>
      </c>
      <c r="J761" s="441">
        <v>200</v>
      </c>
      <c r="K761" s="432" t="s">
        <v>2069</v>
      </c>
      <c r="L761" s="432" t="s">
        <v>1852</v>
      </c>
      <c r="M761" s="432" t="s">
        <v>2067</v>
      </c>
      <c r="N761" s="440" t="s">
        <v>184</v>
      </c>
      <c r="O761" s="432" t="s">
        <v>2078</v>
      </c>
      <c r="P761" s="440" t="s">
        <v>1855</v>
      </c>
    </row>
    <row r="762" spans="1:16" ht="60.75" x14ac:dyDescent="0.25">
      <c r="A762" s="437">
        <v>10632</v>
      </c>
      <c r="B762" s="437" t="s">
        <v>280</v>
      </c>
      <c r="C762" s="437" t="s">
        <v>1741</v>
      </c>
      <c r="D762" s="437" t="s">
        <v>1748</v>
      </c>
      <c r="E762" s="437">
        <v>1030207</v>
      </c>
      <c r="F762" s="437">
        <v>1030207008</v>
      </c>
      <c r="G762" s="437" t="s">
        <v>2776</v>
      </c>
      <c r="H762" s="437"/>
      <c r="I762" s="437"/>
      <c r="J762" s="439">
        <v>6315.63</v>
      </c>
      <c r="K762" s="437"/>
      <c r="L762" s="437"/>
      <c r="M762" s="437" t="s">
        <v>2067</v>
      </c>
      <c r="N762" s="438" t="s">
        <v>1843</v>
      </c>
      <c r="O762" s="438" t="s">
        <v>1844</v>
      </c>
      <c r="P762" s="437" t="s">
        <v>1845</v>
      </c>
    </row>
    <row r="763" spans="1:16" ht="101.25" x14ac:dyDescent="0.25">
      <c r="A763" s="432">
        <v>10632</v>
      </c>
      <c r="B763" s="432" t="s">
        <v>280</v>
      </c>
      <c r="C763" s="432" t="s">
        <v>1741</v>
      </c>
      <c r="D763" s="432" t="s">
        <v>1748</v>
      </c>
      <c r="E763" s="432">
        <v>1030207</v>
      </c>
      <c r="F763" s="432">
        <v>1030207008</v>
      </c>
      <c r="G763" s="432" t="s">
        <v>2776</v>
      </c>
      <c r="H763" s="432">
        <v>1</v>
      </c>
      <c r="I763" s="432" t="s">
        <v>2777</v>
      </c>
      <c r="J763" s="441">
        <v>6315.63</v>
      </c>
      <c r="K763" s="432" t="s">
        <v>2069</v>
      </c>
      <c r="L763" s="432" t="s">
        <v>1852</v>
      </c>
      <c r="M763" s="432" t="s">
        <v>2067</v>
      </c>
      <c r="N763" s="440" t="s">
        <v>184</v>
      </c>
      <c r="O763" s="440" t="s">
        <v>1925</v>
      </c>
      <c r="P763" s="432" t="s">
        <v>1845</v>
      </c>
    </row>
  </sheetData>
  <autoFilter ref="A1:P763">
    <sortState ref="A2:Z1140">
      <sortCondition ref="M1:M1140"/>
    </sortState>
  </autoFilter>
  <printOptions horizontalCentered="1"/>
  <pageMargins left="0.25" right="0.25" top="0.75" bottom="0.75" header="0.3" footer="0.3"/>
  <pageSetup paperSize="8" scale="49" firstPageNumber="0" fitToHeight="0" pageOrder="overThenDown" orientation="landscape" horizontalDpi="300" verticalDpi="300" r:id="rId1"/>
  <headerFooter alignWithMargins="0">
    <oddHeader>&amp;L&amp;12 &amp;F&amp;R&amp;14 &amp;A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view="pageBreakPreview" topLeftCell="A89" zoomScaleNormal="100" zoomScaleSheetLayoutView="100" workbookViewId="0">
      <selection activeCell="H89" sqref="H1:I65536"/>
    </sheetView>
  </sheetViews>
  <sheetFormatPr defaultRowHeight="15" x14ac:dyDescent="0.25"/>
  <cols>
    <col min="1" max="6" width="20.28515625" style="454" customWidth="1"/>
    <col min="7" max="7" width="40.85546875" style="454" customWidth="1"/>
    <col min="8" max="16384" width="9.140625" style="454"/>
  </cols>
  <sheetData>
    <row r="1" spans="1:7" ht="31.5" x14ac:dyDescent="0.25">
      <c r="A1" s="448" t="s">
        <v>2778</v>
      </c>
      <c r="B1" s="448" t="s">
        <v>1828</v>
      </c>
      <c r="C1" s="448" t="s">
        <v>2779</v>
      </c>
      <c r="D1" s="448" t="s">
        <v>1152</v>
      </c>
      <c r="E1" s="449" t="s">
        <v>2780</v>
      </c>
      <c r="F1" s="449" t="s">
        <v>2781</v>
      </c>
      <c r="G1" s="448" t="s">
        <v>2073</v>
      </c>
    </row>
    <row r="2" spans="1:7" ht="63" x14ac:dyDescent="0.25">
      <c r="A2" s="450">
        <v>2001</v>
      </c>
      <c r="B2" s="450" t="s">
        <v>280</v>
      </c>
      <c r="C2" s="450" t="s">
        <v>2782</v>
      </c>
      <c r="D2" s="450" t="s">
        <v>2783</v>
      </c>
      <c r="E2" s="451">
        <v>12500</v>
      </c>
      <c r="F2" s="451">
        <v>12500</v>
      </c>
      <c r="G2" s="450" t="s">
        <v>1842</v>
      </c>
    </row>
    <row r="3" spans="1:7" ht="63" x14ac:dyDescent="0.25">
      <c r="A3" s="450">
        <v>2003</v>
      </c>
      <c r="B3" s="450" t="s">
        <v>280</v>
      </c>
      <c r="C3" s="450" t="s">
        <v>2784</v>
      </c>
      <c r="D3" s="450" t="s">
        <v>2785</v>
      </c>
      <c r="E3" s="451">
        <v>172676.07</v>
      </c>
      <c r="F3" s="451">
        <v>172676.07</v>
      </c>
      <c r="G3" s="450" t="s">
        <v>1842</v>
      </c>
    </row>
    <row r="4" spans="1:7" ht="141.75" x14ac:dyDescent="0.25">
      <c r="A4" s="450">
        <v>3002</v>
      </c>
      <c r="B4" s="450" t="s">
        <v>280</v>
      </c>
      <c r="C4" s="450" t="s">
        <v>2786</v>
      </c>
      <c r="D4" s="450" t="s">
        <v>2787</v>
      </c>
      <c r="E4" s="451">
        <v>224</v>
      </c>
      <c r="F4" s="451">
        <v>224</v>
      </c>
      <c r="G4" s="450" t="s">
        <v>1842</v>
      </c>
    </row>
    <row r="5" spans="1:7" ht="126" x14ac:dyDescent="0.25">
      <c r="A5" s="450">
        <v>3032</v>
      </c>
      <c r="B5" s="450" t="s">
        <v>280</v>
      </c>
      <c r="C5" s="450" t="s">
        <v>2788</v>
      </c>
      <c r="D5" s="450" t="s">
        <v>2789</v>
      </c>
      <c r="E5" s="451">
        <v>0</v>
      </c>
      <c r="F5" s="451">
        <v>0</v>
      </c>
      <c r="G5" s="450" t="s">
        <v>1842</v>
      </c>
    </row>
    <row r="6" spans="1:7" ht="94.5" x14ac:dyDescent="0.25">
      <c r="A6" s="450">
        <v>9030</v>
      </c>
      <c r="B6" s="450" t="s">
        <v>280</v>
      </c>
      <c r="C6" s="450" t="s">
        <v>2790</v>
      </c>
      <c r="D6" s="450" t="s">
        <v>2791</v>
      </c>
      <c r="E6" s="451">
        <v>0</v>
      </c>
      <c r="F6" s="451">
        <v>0</v>
      </c>
      <c r="G6" s="450" t="s">
        <v>1842</v>
      </c>
    </row>
    <row r="7" spans="1:7" ht="126" x14ac:dyDescent="0.25">
      <c r="A7" s="450">
        <v>3011</v>
      </c>
      <c r="B7" s="450" t="s">
        <v>280</v>
      </c>
      <c r="C7" s="450" t="s">
        <v>2788</v>
      </c>
      <c r="D7" s="450" t="s">
        <v>2792</v>
      </c>
      <c r="E7" s="451">
        <v>0</v>
      </c>
      <c r="F7" s="451">
        <v>0</v>
      </c>
      <c r="G7" s="450" t="s">
        <v>1862</v>
      </c>
    </row>
    <row r="8" spans="1:7" ht="141.75" x14ac:dyDescent="0.25">
      <c r="A8" s="450">
        <v>3049</v>
      </c>
      <c r="B8" s="450" t="s">
        <v>280</v>
      </c>
      <c r="C8" s="450" t="s">
        <v>2786</v>
      </c>
      <c r="D8" s="450" t="s">
        <v>2793</v>
      </c>
      <c r="E8" s="451">
        <v>0</v>
      </c>
      <c r="F8" s="451">
        <v>0</v>
      </c>
      <c r="G8" s="450" t="s">
        <v>1862</v>
      </c>
    </row>
    <row r="9" spans="1:7" ht="94.5" x14ac:dyDescent="0.25">
      <c r="A9" s="450">
        <v>3055</v>
      </c>
      <c r="B9" s="450" t="s">
        <v>280</v>
      </c>
      <c r="C9" s="450" t="s">
        <v>2794</v>
      </c>
      <c r="D9" s="450" t="s">
        <v>2795</v>
      </c>
      <c r="E9" s="451">
        <v>0</v>
      </c>
      <c r="F9" s="451">
        <v>0</v>
      </c>
      <c r="G9" s="450" t="s">
        <v>1862</v>
      </c>
    </row>
    <row r="10" spans="1:7" ht="94.5" x14ac:dyDescent="0.25">
      <c r="A10" s="450">
        <v>4004</v>
      </c>
      <c r="B10" s="450" t="s">
        <v>280</v>
      </c>
      <c r="C10" s="450" t="s">
        <v>2796</v>
      </c>
      <c r="D10" s="450" t="s">
        <v>2797</v>
      </c>
      <c r="E10" s="451">
        <v>0</v>
      </c>
      <c r="F10" s="451">
        <v>0</v>
      </c>
      <c r="G10" s="450" t="s">
        <v>1862</v>
      </c>
    </row>
    <row r="11" spans="1:7" ht="94.5" x14ac:dyDescent="0.25">
      <c r="A11" s="450">
        <v>2006</v>
      </c>
      <c r="B11" s="450" t="s">
        <v>280</v>
      </c>
      <c r="C11" s="450" t="s">
        <v>2782</v>
      </c>
      <c r="D11" s="450" t="s">
        <v>2798</v>
      </c>
      <c r="E11" s="451">
        <v>0</v>
      </c>
      <c r="F11" s="451">
        <v>0</v>
      </c>
      <c r="G11" s="450" t="s">
        <v>2248</v>
      </c>
    </row>
    <row r="12" spans="1:7" ht="204.75" x14ac:dyDescent="0.25">
      <c r="A12" s="450">
        <v>2010</v>
      </c>
      <c r="B12" s="450" t="s">
        <v>280</v>
      </c>
      <c r="C12" s="450" t="s">
        <v>2799</v>
      </c>
      <c r="D12" s="450" t="s">
        <v>2800</v>
      </c>
      <c r="E12" s="451">
        <v>0</v>
      </c>
      <c r="F12" s="451">
        <v>0</v>
      </c>
      <c r="G12" s="450" t="s">
        <v>2248</v>
      </c>
    </row>
    <row r="13" spans="1:7" ht="126" x14ac:dyDescent="0.25">
      <c r="A13" s="450">
        <v>3009</v>
      </c>
      <c r="B13" s="450" t="s">
        <v>280</v>
      </c>
      <c r="C13" s="450" t="s">
        <v>2786</v>
      </c>
      <c r="D13" s="450" t="s">
        <v>2801</v>
      </c>
      <c r="E13" s="451">
        <v>0</v>
      </c>
      <c r="F13" s="451">
        <v>0</v>
      </c>
      <c r="G13" s="450" t="s">
        <v>2248</v>
      </c>
    </row>
    <row r="14" spans="1:7" ht="110.25" x14ac:dyDescent="0.25">
      <c r="A14" s="450">
        <v>4006</v>
      </c>
      <c r="B14" s="450" t="s">
        <v>280</v>
      </c>
      <c r="C14" s="450" t="s">
        <v>2802</v>
      </c>
      <c r="D14" s="450" t="s">
        <v>2803</v>
      </c>
      <c r="E14" s="451">
        <v>0</v>
      </c>
      <c r="F14" s="451">
        <v>0</v>
      </c>
      <c r="G14" s="450" t="s">
        <v>2248</v>
      </c>
    </row>
    <row r="15" spans="1:7" ht="236.25" x14ac:dyDescent="0.25">
      <c r="A15" s="450">
        <v>4007</v>
      </c>
      <c r="B15" s="450" t="s">
        <v>280</v>
      </c>
      <c r="C15" s="450" t="s">
        <v>2804</v>
      </c>
      <c r="D15" s="450" t="s">
        <v>2805</v>
      </c>
      <c r="E15" s="451">
        <v>0</v>
      </c>
      <c r="F15" s="451">
        <v>0</v>
      </c>
      <c r="G15" s="450" t="s">
        <v>2248</v>
      </c>
    </row>
    <row r="16" spans="1:7" ht="78.75" x14ac:dyDescent="0.25">
      <c r="A16" s="450">
        <v>1</v>
      </c>
      <c r="B16" s="450" t="s">
        <v>280</v>
      </c>
      <c r="C16" s="450" t="s">
        <v>184</v>
      </c>
      <c r="D16" s="450" t="s">
        <v>1281</v>
      </c>
      <c r="E16" s="451">
        <v>0</v>
      </c>
      <c r="F16" s="451">
        <v>0</v>
      </c>
      <c r="G16" s="450" t="s">
        <v>2806</v>
      </c>
    </row>
    <row r="17" spans="1:7" ht="78.75" x14ac:dyDescent="0.25">
      <c r="A17" s="450">
        <v>2</v>
      </c>
      <c r="B17" s="450" t="s">
        <v>280</v>
      </c>
      <c r="C17" s="450" t="s">
        <v>184</v>
      </c>
      <c r="D17" s="450" t="s">
        <v>1287</v>
      </c>
      <c r="E17" s="451">
        <v>0</v>
      </c>
      <c r="F17" s="451">
        <v>0</v>
      </c>
      <c r="G17" s="450" t="s">
        <v>2806</v>
      </c>
    </row>
    <row r="18" spans="1:7" ht="94.5" x14ac:dyDescent="0.25">
      <c r="A18" s="450">
        <v>3</v>
      </c>
      <c r="B18" s="450" t="s">
        <v>280</v>
      </c>
      <c r="C18" s="450" t="s">
        <v>184</v>
      </c>
      <c r="D18" s="450" t="s">
        <v>2807</v>
      </c>
      <c r="E18" s="451">
        <v>0</v>
      </c>
      <c r="F18" s="451">
        <v>0</v>
      </c>
      <c r="G18" s="450" t="s">
        <v>2806</v>
      </c>
    </row>
    <row r="19" spans="1:7" ht="94.5" x14ac:dyDescent="0.25">
      <c r="A19" s="450">
        <v>3</v>
      </c>
      <c r="B19" s="450" t="s">
        <v>279</v>
      </c>
      <c r="C19" s="450" t="s">
        <v>184</v>
      </c>
      <c r="D19" s="450" t="s">
        <v>2807</v>
      </c>
      <c r="E19" s="451">
        <v>0</v>
      </c>
      <c r="F19" s="451">
        <v>0</v>
      </c>
      <c r="G19" s="450" t="s">
        <v>2806</v>
      </c>
    </row>
    <row r="20" spans="1:7" ht="63" x14ac:dyDescent="0.25">
      <c r="A20" s="450">
        <v>4</v>
      </c>
      <c r="B20" s="450" t="s">
        <v>280</v>
      </c>
      <c r="C20" s="450" t="s">
        <v>184</v>
      </c>
      <c r="D20" s="450" t="s">
        <v>2808</v>
      </c>
      <c r="E20" s="451">
        <v>0</v>
      </c>
      <c r="F20" s="451">
        <v>0</v>
      </c>
      <c r="G20" s="450" t="s">
        <v>2806</v>
      </c>
    </row>
    <row r="21" spans="1:7" ht="94.5" x14ac:dyDescent="0.25">
      <c r="A21" s="450">
        <v>7</v>
      </c>
      <c r="B21" s="450" t="s">
        <v>280</v>
      </c>
      <c r="C21" s="450" t="s">
        <v>184</v>
      </c>
      <c r="D21" s="450" t="s">
        <v>2809</v>
      </c>
      <c r="E21" s="451">
        <v>0</v>
      </c>
      <c r="F21" s="451">
        <v>0</v>
      </c>
      <c r="G21" s="450" t="s">
        <v>2806</v>
      </c>
    </row>
    <row r="22" spans="1:7" ht="94.5" x14ac:dyDescent="0.25">
      <c r="A22" s="450">
        <v>7</v>
      </c>
      <c r="B22" s="450" t="s">
        <v>279</v>
      </c>
      <c r="C22" s="450" t="s">
        <v>184</v>
      </c>
      <c r="D22" s="450" t="s">
        <v>2809</v>
      </c>
      <c r="E22" s="451">
        <v>0</v>
      </c>
      <c r="F22" s="451">
        <v>0</v>
      </c>
      <c r="G22" s="450" t="s">
        <v>2806</v>
      </c>
    </row>
    <row r="23" spans="1:7" ht="110.25" x14ac:dyDescent="0.25">
      <c r="A23" s="450">
        <v>8</v>
      </c>
      <c r="B23" s="450" t="s">
        <v>280</v>
      </c>
      <c r="C23" s="450" t="s">
        <v>184</v>
      </c>
      <c r="D23" s="450" t="s">
        <v>1282</v>
      </c>
      <c r="E23" s="451">
        <v>0</v>
      </c>
      <c r="F23" s="451">
        <v>0</v>
      </c>
      <c r="G23" s="450" t="s">
        <v>2806</v>
      </c>
    </row>
    <row r="24" spans="1:7" ht="110.25" x14ac:dyDescent="0.25">
      <c r="A24" s="450">
        <v>9</v>
      </c>
      <c r="B24" s="450" t="s">
        <v>280</v>
      </c>
      <c r="C24" s="450" t="s">
        <v>184</v>
      </c>
      <c r="D24" s="450" t="s">
        <v>2810</v>
      </c>
      <c r="E24" s="451">
        <v>0</v>
      </c>
      <c r="F24" s="451">
        <v>0</v>
      </c>
      <c r="G24" s="450" t="s">
        <v>2806</v>
      </c>
    </row>
    <row r="25" spans="1:7" ht="283.5" x14ac:dyDescent="0.25">
      <c r="A25" s="450">
        <v>11</v>
      </c>
      <c r="B25" s="450" t="s">
        <v>279</v>
      </c>
      <c r="C25" s="450" t="s">
        <v>184</v>
      </c>
      <c r="D25" s="450" t="s">
        <v>2811</v>
      </c>
      <c r="E25" s="451">
        <v>0</v>
      </c>
      <c r="F25" s="451">
        <v>0</v>
      </c>
      <c r="G25" s="450" t="s">
        <v>2806</v>
      </c>
    </row>
    <row r="26" spans="1:7" ht="315" x14ac:dyDescent="0.25">
      <c r="A26" s="450">
        <v>12</v>
      </c>
      <c r="B26" s="450" t="s">
        <v>279</v>
      </c>
      <c r="C26" s="450" t="s">
        <v>184</v>
      </c>
      <c r="D26" s="450" t="s">
        <v>2812</v>
      </c>
      <c r="E26" s="451">
        <v>0</v>
      </c>
      <c r="F26" s="451">
        <v>0</v>
      </c>
      <c r="G26" s="450" t="s">
        <v>2806</v>
      </c>
    </row>
    <row r="27" spans="1:7" ht="141.75" x14ac:dyDescent="0.25">
      <c r="A27" s="450">
        <v>13</v>
      </c>
      <c r="B27" s="450" t="s">
        <v>279</v>
      </c>
      <c r="C27" s="450" t="s">
        <v>184</v>
      </c>
      <c r="D27" s="450" t="s">
        <v>2813</v>
      </c>
      <c r="E27" s="451">
        <v>0</v>
      </c>
      <c r="F27" s="451">
        <v>0</v>
      </c>
      <c r="G27" s="450" t="s">
        <v>2806</v>
      </c>
    </row>
    <row r="28" spans="1:7" ht="173.25" x14ac:dyDescent="0.25">
      <c r="A28" s="450">
        <v>14</v>
      </c>
      <c r="B28" s="450" t="s">
        <v>279</v>
      </c>
      <c r="C28" s="450" t="s">
        <v>184</v>
      </c>
      <c r="D28" s="450" t="s">
        <v>2814</v>
      </c>
      <c r="E28" s="451">
        <v>0</v>
      </c>
      <c r="F28" s="451">
        <v>0</v>
      </c>
      <c r="G28" s="450" t="s">
        <v>2806</v>
      </c>
    </row>
    <row r="29" spans="1:7" ht="220.5" x14ac:dyDescent="0.25">
      <c r="A29" s="450">
        <v>15</v>
      </c>
      <c r="B29" s="450" t="s">
        <v>279</v>
      </c>
      <c r="C29" s="450" t="s">
        <v>184</v>
      </c>
      <c r="D29" s="450" t="s">
        <v>2815</v>
      </c>
      <c r="E29" s="451">
        <v>0</v>
      </c>
      <c r="F29" s="451">
        <v>0</v>
      </c>
      <c r="G29" s="450" t="s">
        <v>2806</v>
      </c>
    </row>
    <row r="30" spans="1:7" ht="204.75" x14ac:dyDescent="0.25">
      <c r="A30" s="450">
        <v>16</v>
      </c>
      <c r="B30" s="450" t="s">
        <v>279</v>
      </c>
      <c r="C30" s="450" t="s">
        <v>184</v>
      </c>
      <c r="D30" s="450" t="s">
        <v>2816</v>
      </c>
      <c r="E30" s="451">
        <v>0</v>
      </c>
      <c r="F30" s="451">
        <v>0</v>
      </c>
      <c r="G30" s="450" t="s">
        <v>2806</v>
      </c>
    </row>
    <row r="31" spans="1:7" ht="173.25" x14ac:dyDescent="0.25">
      <c r="A31" s="450">
        <v>17</v>
      </c>
      <c r="B31" s="450" t="s">
        <v>279</v>
      </c>
      <c r="C31" s="450" t="s">
        <v>184</v>
      </c>
      <c r="D31" s="450" t="s">
        <v>2817</v>
      </c>
      <c r="E31" s="451">
        <v>0</v>
      </c>
      <c r="F31" s="451">
        <v>0</v>
      </c>
      <c r="G31" s="450" t="s">
        <v>2806</v>
      </c>
    </row>
    <row r="32" spans="1:7" ht="157.5" x14ac:dyDescent="0.25">
      <c r="A32" s="450">
        <v>18</v>
      </c>
      <c r="B32" s="450" t="s">
        <v>279</v>
      </c>
      <c r="C32" s="450" t="s">
        <v>184</v>
      </c>
      <c r="D32" s="450" t="s">
        <v>2818</v>
      </c>
      <c r="E32" s="451">
        <v>0</v>
      </c>
      <c r="F32" s="451">
        <v>0</v>
      </c>
      <c r="G32" s="450" t="s">
        <v>2806</v>
      </c>
    </row>
    <row r="33" spans="1:7" ht="204.75" x14ac:dyDescent="0.25">
      <c r="A33" s="450">
        <v>19</v>
      </c>
      <c r="B33" s="450" t="s">
        <v>279</v>
      </c>
      <c r="C33" s="450" t="s">
        <v>184</v>
      </c>
      <c r="D33" s="450" t="s">
        <v>2819</v>
      </c>
      <c r="E33" s="451">
        <v>0</v>
      </c>
      <c r="F33" s="451">
        <v>0</v>
      </c>
      <c r="G33" s="450" t="s">
        <v>2806</v>
      </c>
    </row>
    <row r="34" spans="1:7" ht="63" x14ac:dyDescent="0.25">
      <c r="A34" s="450">
        <v>2005</v>
      </c>
      <c r="B34" s="450" t="s">
        <v>280</v>
      </c>
      <c r="C34" s="450" t="s">
        <v>2820</v>
      </c>
      <c r="D34" s="450" t="s">
        <v>2821</v>
      </c>
      <c r="E34" s="451">
        <v>22459814</v>
      </c>
      <c r="F34" s="451">
        <v>22364970</v>
      </c>
      <c r="G34" s="450" t="s">
        <v>2806</v>
      </c>
    </row>
    <row r="35" spans="1:7" ht="63" x14ac:dyDescent="0.25">
      <c r="A35" s="450">
        <v>3006</v>
      </c>
      <c r="B35" s="450" t="s">
        <v>280</v>
      </c>
      <c r="C35" s="450" t="s">
        <v>2822</v>
      </c>
      <c r="D35" s="450" t="s">
        <v>2823</v>
      </c>
      <c r="E35" s="451">
        <v>0</v>
      </c>
      <c r="F35" s="451">
        <v>0</v>
      </c>
      <c r="G35" s="450" t="s">
        <v>2806</v>
      </c>
    </row>
    <row r="36" spans="1:7" ht="47.25" x14ac:dyDescent="0.25">
      <c r="A36" s="450">
        <v>3042</v>
      </c>
      <c r="B36" s="450" t="s">
        <v>280</v>
      </c>
      <c r="C36" s="450" t="s">
        <v>2786</v>
      </c>
      <c r="D36" s="450" t="s">
        <v>2824</v>
      </c>
      <c r="E36" s="451">
        <v>0</v>
      </c>
      <c r="F36" s="451">
        <v>0</v>
      </c>
      <c r="G36" s="450" t="s">
        <v>2806</v>
      </c>
    </row>
    <row r="37" spans="1:7" ht="110.25" x14ac:dyDescent="0.25">
      <c r="A37" s="450">
        <v>3047</v>
      </c>
      <c r="B37" s="450" t="s">
        <v>280</v>
      </c>
      <c r="C37" s="450" t="s">
        <v>2788</v>
      </c>
      <c r="D37" s="450" t="s">
        <v>2825</v>
      </c>
      <c r="E37" s="451">
        <v>0</v>
      </c>
      <c r="F37" s="451">
        <v>0</v>
      </c>
      <c r="G37" s="450" t="s">
        <v>2806</v>
      </c>
    </row>
    <row r="38" spans="1:7" ht="157.5" x14ac:dyDescent="0.25">
      <c r="A38" s="450">
        <v>3056</v>
      </c>
      <c r="B38" s="450" t="s">
        <v>280</v>
      </c>
      <c r="C38" s="450" t="s">
        <v>2786</v>
      </c>
      <c r="D38" s="450" t="s">
        <v>2826</v>
      </c>
      <c r="E38" s="451">
        <v>0</v>
      </c>
      <c r="F38" s="451">
        <v>0</v>
      </c>
      <c r="G38" s="450" t="s">
        <v>2806</v>
      </c>
    </row>
    <row r="39" spans="1:7" ht="47.25" x14ac:dyDescent="0.25">
      <c r="A39" s="450">
        <v>3060</v>
      </c>
      <c r="B39" s="450" t="s">
        <v>280</v>
      </c>
      <c r="C39" s="450" t="s">
        <v>2786</v>
      </c>
      <c r="D39" s="450" t="s">
        <v>2827</v>
      </c>
      <c r="E39" s="451">
        <v>0</v>
      </c>
      <c r="F39" s="451">
        <v>0</v>
      </c>
      <c r="G39" s="450" t="s">
        <v>2806</v>
      </c>
    </row>
    <row r="40" spans="1:7" ht="94.5" x14ac:dyDescent="0.25">
      <c r="A40" s="450">
        <v>3061</v>
      </c>
      <c r="B40" s="450" t="s">
        <v>280</v>
      </c>
      <c r="C40" s="450" t="s">
        <v>2786</v>
      </c>
      <c r="D40" s="450" t="s">
        <v>2828</v>
      </c>
      <c r="E40" s="451">
        <v>11100</v>
      </c>
      <c r="F40" s="451">
        <v>11500</v>
      </c>
      <c r="G40" s="450" t="s">
        <v>2806</v>
      </c>
    </row>
    <row r="41" spans="1:7" ht="110.25" x14ac:dyDescent="0.25">
      <c r="A41" s="452">
        <v>3065</v>
      </c>
      <c r="B41" s="452" t="s">
        <v>280</v>
      </c>
      <c r="C41" s="452" t="s">
        <v>2829</v>
      </c>
      <c r="D41" s="452" t="s">
        <v>2830</v>
      </c>
      <c r="E41" s="453">
        <v>0</v>
      </c>
      <c r="F41" s="453">
        <v>0</v>
      </c>
      <c r="G41" s="452" t="s">
        <v>2806</v>
      </c>
    </row>
    <row r="42" spans="1:7" ht="94.5" x14ac:dyDescent="0.25">
      <c r="A42" s="450">
        <v>4003</v>
      </c>
      <c r="B42" s="450" t="s">
        <v>280</v>
      </c>
      <c r="C42" s="450" t="s">
        <v>2831</v>
      </c>
      <c r="D42" s="450" t="s">
        <v>2832</v>
      </c>
      <c r="E42" s="451">
        <v>638186</v>
      </c>
      <c r="F42" s="451">
        <v>733030</v>
      </c>
      <c r="G42" s="450" t="s">
        <v>2806</v>
      </c>
    </row>
    <row r="43" spans="1:7" ht="126" x14ac:dyDescent="0.25">
      <c r="A43" s="450">
        <v>4008</v>
      </c>
      <c r="B43" s="450" t="s">
        <v>280</v>
      </c>
      <c r="C43" s="450" t="s">
        <v>2831</v>
      </c>
      <c r="D43" s="450" t="s">
        <v>2833</v>
      </c>
      <c r="E43" s="451">
        <v>600000</v>
      </c>
      <c r="F43" s="451">
        <v>0</v>
      </c>
      <c r="G43" s="450" t="s">
        <v>2806</v>
      </c>
    </row>
    <row r="44" spans="1:7" ht="78.75" x14ac:dyDescent="0.25">
      <c r="A44" s="450">
        <v>9001</v>
      </c>
      <c r="B44" s="450" t="s">
        <v>280</v>
      </c>
      <c r="C44" s="450" t="s">
        <v>2834</v>
      </c>
      <c r="D44" s="450" t="s">
        <v>2835</v>
      </c>
      <c r="E44" s="451">
        <v>1500</v>
      </c>
      <c r="F44" s="451">
        <v>1500</v>
      </c>
      <c r="G44" s="450" t="s">
        <v>2806</v>
      </c>
    </row>
    <row r="45" spans="1:7" ht="31.5" x14ac:dyDescent="0.25">
      <c r="A45" s="450">
        <v>9004</v>
      </c>
      <c r="B45" s="450" t="s">
        <v>280</v>
      </c>
      <c r="C45" s="450" t="s">
        <v>2836</v>
      </c>
      <c r="D45" s="450" t="s">
        <v>2837</v>
      </c>
      <c r="E45" s="451">
        <v>15000</v>
      </c>
      <c r="F45" s="451">
        <v>15000</v>
      </c>
      <c r="G45" s="450" t="s">
        <v>2806</v>
      </c>
    </row>
    <row r="46" spans="1:7" ht="78.75" x14ac:dyDescent="0.25">
      <c r="A46" s="450">
        <v>9010</v>
      </c>
      <c r="B46" s="450" t="s">
        <v>280</v>
      </c>
      <c r="C46" s="450" t="s">
        <v>2838</v>
      </c>
      <c r="D46" s="450" t="s">
        <v>2839</v>
      </c>
      <c r="E46" s="451">
        <v>5000</v>
      </c>
      <c r="F46" s="451">
        <v>5000</v>
      </c>
      <c r="G46" s="450" t="s">
        <v>2806</v>
      </c>
    </row>
    <row r="47" spans="1:7" ht="78.75" x14ac:dyDescent="0.25">
      <c r="A47" s="450">
        <v>9013</v>
      </c>
      <c r="B47" s="450" t="s">
        <v>280</v>
      </c>
      <c r="C47" s="450" t="s">
        <v>2840</v>
      </c>
      <c r="D47" s="450" t="s">
        <v>2841</v>
      </c>
      <c r="E47" s="451">
        <v>3200000</v>
      </c>
      <c r="F47" s="451">
        <v>3200000</v>
      </c>
      <c r="G47" s="450" t="s">
        <v>2806</v>
      </c>
    </row>
    <row r="48" spans="1:7" ht="94.5" x14ac:dyDescent="0.25">
      <c r="A48" s="450">
        <v>9014</v>
      </c>
      <c r="B48" s="450" t="s">
        <v>280</v>
      </c>
      <c r="C48" s="450" t="s">
        <v>2842</v>
      </c>
      <c r="D48" s="450" t="s">
        <v>2843</v>
      </c>
      <c r="E48" s="451">
        <v>30000</v>
      </c>
      <c r="F48" s="451">
        <v>30000</v>
      </c>
      <c r="G48" s="450" t="s">
        <v>2806</v>
      </c>
    </row>
    <row r="49" spans="1:7" ht="63" x14ac:dyDescent="0.25">
      <c r="A49" s="450">
        <v>9015</v>
      </c>
      <c r="B49" s="450" t="s">
        <v>280</v>
      </c>
      <c r="C49" s="450" t="s">
        <v>2844</v>
      </c>
      <c r="D49" s="450" t="s">
        <v>2845</v>
      </c>
      <c r="E49" s="451">
        <v>1070006.27</v>
      </c>
      <c r="F49" s="451">
        <v>1070009.92</v>
      </c>
      <c r="G49" s="450" t="s">
        <v>2806</v>
      </c>
    </row>
    <row r="50" spans="1:7" ht="110.25" x14ac:dyDescent="0.25">
      <c r="A50" s="450">
        <v>9019</v>
      </c>
      <c r="B50" s="450" t="s">
        <v>280</v>
      </c>
      <c r="C50" s="450" t="s">
        <v>2846</v>
      </c>
      <c r="D50" s="450" t="s">
        <v>2847</v>
      </c>
      <c r="E50" s="451">
        <v>1000</v>
      </c>
      <c r="F50" s="451">
        <v>1000</v>
      </c>
      <c r="G50" s="450" t="s">
        <v>2806</v>
      </c>
    </row>
    <row r="51" spans="1:7" ht="31.5" x14ac:dyDescent="0.25">
      <c r="A51" s="450">
        <v>9022</v>
      </c>
      <c r="B51" s="450" t="s">
        <v>280</v>
      </c>
      <c r="C51" s="450" t="s">
        <v>2848</v>
      </c>
      <c r="D51" s="450" t="s">
        <v>2849</v>
      </c>
      <c r="E51" s="451">
        <v>30000</v>
      </c>
      <c r="F51" s="451">
        <v>30000</v>
      </c>
      <c r="G51" s="450" t="s">
        <v>2806</v>
      </c>
    </row>
    <row r="52" spans="1:7" ht="94.5" x14ac:dyDescent="0.25">
      <c r="A52" s="450">
        <v>9025</v>
      </c>
      <c r="B52" s="450" t="s">
        <v>280</v>
      </c>
      <c r="C52" s="450" t="s">
        <v>2838</v>
      </c>
      <c r="D52" s="450" t="s">
        <v>2850</v>
      </c>
      <c r="E52" s="451">
        <v>25000</v>
      </c>
      <c r="F52" s="451">
        <v>25000</v>
      </c>
      <c r="G52" s="450" t="s">
        <v>2806</v>
      </c>
    </row>
    <row r="53" spans="1:7" ht="63" x14ac:dyDescent="0.25">
      <c r="A53" s="450">
        <v>9027</v>
      </c>
      <c r="B53" s="450" t="s">
        <v>280</v>
      </c>
      <c r="C53" s="450" t="s">
        <v>2851</v>
      </c>
      <c r="D53" s="450" t="s">
        <v>2852</v>
      </c>
      <c r="E53" s="451">
        <v>50000</v>
      </c>
      <c r="F53" s="451">
        <v>50000</v>
      </c>
      <c r="G53" s="450" t="s">
        <v>2806</v>
      </c>
    </row>
    <row r="54" spans="1:7" ht="47.25" x14ac:dyDescent="0.25">
      <c r="A54" s="450">
        <v>9028</v>
      </c>
      <c r="B54" s="450" t="s">
        <v>280</v>
      </c>
      <c r="C54" s="450" t="s">
        <v>2848</v>
      </c>
      <c r="D54" s="450" t="s">
        <v>2853</v>
      </c>
      <c r="E54" s="451">
        <v>25000</v>
      </c>
      <c r="F54" s="451">
        <v>25000</v>
      </c>
      <c r="G54" s="450" t="s">
        <v>2806</v>
      </c>
    </row>
    <row r="55" spans="1:7" ht="110.25" x14ac:dyDescent="0.25">
      <c r="A55" s="450">
        <v>9029</v>
      </c>
      <c r="B55" s="450" t="s">
        <v>280</v>
      </c>
      <c r="C55" s="450" t="s">
        <v>2848</v>
      </c>
      <c r="D55" s="450" t="s">
        <v>2854</v>
      </c>
      <c r="E55" s="451">
        <v>5000</v>
      </c>
      <c r="F55" s="451">
        <v>5000</v>
      </c>
      <c r="G55" s="450" t="s">
        <v>2806</v>
      </c>
    </row>
    <row r="56" spans="1:7" ht="78.75" x14ac:dyDescent="0.25">
      <c r="A56" s="450">
        <v>9031</v>
      </c>
      <c r="B56" s="450" t="s">
        <v>280</v>
      </c>
      <c r="C56" s="450" t="s">
        <v>2838</v>
      </c>
      <c r="D56" s="450" t="s">
        <v>1969</v>
      </c>
      <c r="E56" s="451">
        <v>10000</v>
      </c>
      <c r="F56" s="451">
        <v>10000</v>
      </c>
      <c r="G56" s="450" t="s">
        <v>2806</v>
      </c>
    </row>
    <row r="57" spans="1:7" ht="94.5" x14ac:dyDescent="0.25">
      <c r="A57" s="450">
        <v>9033</v>
      </c>
      <c r="B57" s="450" t="s">
        <v>280</v>
      </c>
      <c r="C57" s="450" t="s">
        <v>2848</v>
      </c>
      <c r="D57" s="450" t="s">
        <v>2855</v>
      </c>
      <c r="E57" s="451">
        <v>215650</v>
      </c>
      <c r="F57" s="451">
        <v>217000</v>
      </c>
      <c r="G57" s="450" t="s">
        <v>2806</v>
      </c>
    </row>
    <row r="58" spans="1:7" ht="141.75" x14ac:dyDescent="0.25">
      <c r="A58" s="450">
        <v>9034</v>
      </c>
      <c r="B58" s="450" t="s">
        <v>280</v>
      </c>
      <c r="C58" s="450" t="s">
        <v>2848</v>
      </c>
      <c r="D58" s="450" t="s">
        <v>2856</v>
      </c>
      <c r="E58" s="451">
        <v>100000</v>
      </c>
      <c r="F58" s="451">
        <v>100000</v>
      </c>
      <c r="G58" s="450" t="s">
        <v>2806</v>
      </c>
    </row>
    <row r="59" spans="1:7" ht="157.5" x14ac:dyDescent="0.25">
      <c r="A59" s="450">
        <v>9035</v>
      </c>
      <c r="B59" s="450" t="s">
        <v>280</v>
      </c>
      <c r="C59" s="450" t="s">
        <v>2848</v>
      </c>
      <c r="D59" s="450" t="s">
        <v>2857</v>
      </c>
      <c r="E59" s="451">
        <v>476800</v>
      </c>
      <c r="F59" s="451">
        <v>475000</v>
      </c>
      <c r="G59" s="450" t="s">
        <v>2806</v>
      </c>
    </row>
    <row r="60" spans="1:7" ht="141.75" x14ac:dyDescent="0.25">
      <c r="A60" s="450">
        <v>9036</v>
      </c>
      <c r="B60" s="450" t="s">
        <v>280</v>
      </c>
      <c r="C60" s="450" t="s">
        <v>2848</v>
      </c>
      <c r="D60" s="450" t="s">
        <v>2858</v>
      </c>
      <c r="E60" s="451">
        <v>10000</v>
      </c>
      <c r="F60" s="451">
        <v>10000</v>
      </c>
      <c r="G60" s="450" t="s">
        <v>2806</v>
      </c>
    </row>
    <row r="61" spans="1:7" ht="47.25" x14ac:dyDescent="0.25">
      <c r="A61" s="450">
        <v>9037</v>
      </c>
      <c r="B61" s="450" t="s">
        <v>280</v>
      </c>
      <c r="C61" s="450" t="s">
        <v>2848</v>
      </c>
      <c r="D61" s="450" t="s">
        <v>2859</v>
      </c>
      <c r="E61" s="451">
        <v>10000</v>
      </c>
      <c r="F61" s="451">
        <v>10000</v>
      </c>
      <c r="G61" s="450" t="s">
        <v>2806</v>
      </c>
    </row>
    <row r="62" spans="1:7" ht="94.5" x14ac:dyDescent="0.25">
      <c r="A62" s="450">
        <v>9038</v>
      </c>
      <c r="B62" s="450" t="s">
        <v>280</v>
      </c>
      <c r="C62" s="450" t="s">
        <v>2848</v>
      </c>
      <c r="D62" s="450" t="s">
        <v>2860</v>
      </c>
      <c r="E62" s="451">
        <v>30000</v>
      </c>
      <c r="F62" s="451">
        <v>30000</v>
      </c>
      <c r="G62" s="450" t="s">
        <v>2806</v>
      </c>
    </row>
    <row r="63" spans="1:7" ht="110.25" x14ac:dyDescent="0.25">
      <c r="A63" s="450">
        <v>9040</v>
      </c>
      <c r="B63" s="450" t="s">
        <v>280</v>
      </c>
      <c r="C63" s="450" t="s">
        <v>2861</v>
      </c>
      <c r="D63" s="450" t="s">
        <v>2862</v>
      </c>
      <c r="E63" s="451">
        <v>5000</v>
      </c>
      <c r="F63" s="451">
        <v>5000</v>
      </c>
      <c r="G63" s="450" t="s">
        <v>2806</v>
      </c>
    </row>
    <row r="64" spans="1:7" ht="220.5" x14ac:dyDescent="0.25">
      <c r="A64" s="450">
        <v>9041</v>
      </c>
      <c r="B64" s="450" t="s">
        <v>280</v>
      </c>
      <c r="C64" s="450" t="s">
        <v>2863</v>
      </c>
      <c r="D64" s="450" t="s">
        <v>2864</v>
      </c>
      <c r="E64" s="451">
        <v>10000</v>
      </c>
      <c r="F64" s="451">
        <v>10000</v>
      </c>
      <c r="G64" s="450" t="s">
        <v>2806</v>
      </c>
    </row>
    <row r="65" spans="1:7" ht="31.5" x14ac:dyDescent="0.25">
      <c r="A65" s="450">
        <v>9043</v>
      </c>
      <c r="B65" s="450" t="s">
        <v>280</v>
      </c>
      <c r="C65" s="450" t="s">
        <v>2865</v>
      </c>
      <c r="D65" s="450" t="s">
        <v>2866</v>
      </c>
      <c r="E65" s="451">
        <v>0</v>
      </c>
      <c r="F65" s="451">
        <v>0</v>
      </c>
      <c r="G65" s="450" t="s">
        <v>2806</v>
      </c>
    </row>
    <row r="66" spans="1:7" ht="78.75" x14ac:dyDescent="0.25">
      <c r="A66" s="450">
        <v>9044</v>
      </c>
      <c r="B66" s="450" t="s">
        <v>280</v>
      </c>
      <c r="C66" s="450" t="s">
        <v>2848</v>
      </c>
      <c r="D66" s="450" t="s">
        <v>2867</v>
      </c>
      <c r="E66" s="451">
        <v>0</v>
      </c>
      <c r="F66" s="451">
        <v>0</v>
      </c>
      <c r="G66" s="450" t="s">
        <v>2806</v>
      </c>
    </row>
    <row r="67" spans="1:7" ht="63" x14ac:dyDescent="0.25">
      <c r="A67" s="450">
        <v>9060</v>
      </c>
      <c r="B67" s="450" t="s">
        <v>280</v>
      </c>
      <c r="C67" s="450" t="s">
        <v>2848</v>
      </c>
      <c r="D67" s="450" t="s">
        <v>2868</v>
      </c>
      <c r="E67" s="451">
        <v>380000</v>
      </c>
      <c r="F67" s="451">
        <v>380000</v>
      </c>
      <c r="G67" s="450" t="s">
        <v>2806</v>
      </c>
    </row>
    <row r="68" spans="1:7" ht="94.5" x14ac:dyDescent="0.25">
      <c r="A68" s="450">
        <v>3001</v>
      </c>
      <c r="B68" s="450" t="s">
        <v>280</v>
      </c>
      <c r="C68" s="450" t="s">
        <v>2786</v>
      </c>
      <c r="D68" s="450" t="s">
        <v>2869</v>
      </c>
      <c r="E68" s="451">
        <v>100</v>
      </c>
      <c r="F68" s="451">
        <v>100</v>
      </c>
      <c r="G68" s="450" t="s">
        <v>1995</v>
      </c>
    </row>
    <row r="69" spans="1:7" ht="141.75" x14ac:dyDescent="0.25">
      <c r="A69" s="450">
        <v>3005</v>
      </c>
      <c r="B69" s="450" t="s">
        <v>280</v>
      </c>
      <c r="C69" s="450" t="s">
        <v>2786</v>
      </c>
      <c r="D69" s="450" t="s">
        <v>2870</v>
      </c>
      <c r="E69" s="451">
        <v>0</v>
      </c>
      <c r="F69" s="451">
        <v>0</v>
      </c>
      <c r="G69" s="450" t="s">
        <v>2871</v>
      </c>
    </row>
    <row r="70" spans="1:7" ht="110.25" x14ac:dyDescent="0.25">
      <c r="A70" s="450">
        <v>3046</v>
      </c>
      <c r="B70" s="450" t="s">
        <v>280</v>
      </c>
      <c r="C70" s="450" t="s">
        <v>2788</v>
      </c>
      <c r="D70" s="450" t="s">
        <v>2872</v>
      </c>
      <c r="E70" s="451">
        <v>0</v>
      </c>
      <c r="F70" s="451">
        <v>0</v>
      </c>
      <c r="G70" s="450" t="s">
        <v>2871</v>
      </c>
    </row>
    <row r="71" spans="1:7" ht="189" x14ac:dyDescent="0.25">
      <c r="A71" s="450">
        <v>3048</v>
      </c>
      <c r="B71" s="450" t="s">
        <v>280</v>
      </c>
      <c r="C71" s="450" t="s">
        <v>2829</v>
      </c>
      <c r="D71" s="450" t="s">
        <v>2873</v>
      </c>
      <c r="E71" s="451">
        <v>0</v>
      </c>
      <c r="F71" s="451">
        <v>0</v>
      </c>
      <c r="G71" s="450" t="s">
        <v>2871</v>
      </c>
    </row>
    <row r="72" spans="1:7" ht="78.75" x14ac:dyDescent="0.25">
      <c r="A72" s="450">
        <v>3057</v>
      </c>
      <c r="B72" s="450" t="s">
        <v>280</v>
      </c>
      <c r="C72" s="450" t="s">
        <v>2786</v>
      </c>
      <c r="D72" s="450" t="s">
        <v>1438</v>
      </c>
      <c r="E72" s="451">
        <v>9734</v>
      </c>
      <c r="F72" s="451">
        <v>9734</v>
      </c>
      <c r="G72" s="450" t="s">
        <v>2871</v>
      </c>
    </row>
    <row r="73" spans="1:7" ht="94.5" x14ac:dyDescent="0.25">
      <c r="A73" s="450">
        <v>2004</v>
      </c>
      <c r="B73" s="450" t="s">
        <v>280</v>
      </c>
      <c r="C73" s="450" t="s">
        <v>2820</v>
      </c>
      <c r="D73" s="450" t="s">
        <v>1427</v>
      </c>
      <c r="E73" s="451">
        <v>40000</v>
      </c>
      <c r="F73" s="451">
        <v>40000</v>
      </c>
      <c r="G73" s="450" t="s">
        <v>2007</v>
      </c>
    </row>
    <row r="74" spans="1:7" ht="47.25" x14ac:dyDescent="0.25">
      <c r="A74" s="450">
        <v>3004</v>
      </c>
      <c r="B74" s="450" t="s">
        <v>280</v>
      </c>
      <c r="C74" s="450" t="s">
        <v>2829</v>
      </c>
      <c r="D74" s="450" t="s">
        <v>2874</v>
      </c>
      <c r="E74" s="451">
        <v>2000</v>
      </c>
      <c r="F74" s="451">
        <v>2000</v>
      </c>
      <c r="G74" s="450" t="s">
        <v>2007</v>
      </c>
    </row>
    <row r="75" spans="1:7" ht="110.25" x14ac:dyDescent="0.25">
      <c r="A75" s="450">
        <v>3010</v>
      </c>
      <c r="B75" s="450" t="s">
        <v>280</v>
      </c>
      <c r="C75" s="450" t="s">
        <v>2786</v>
      </c>
      <c r="D75" s="450" t="s">
        <v>2875</v>
      </c>
      <c r="E75" s="451">
        <v>50</v>
      </c>
      <c r="F75" s="451">
        <v>50</v>
      </c>
      <c r="G75" s="450" t="s">
        <v>2007</v>
      </c>
    </row>
    <row r="76" spans="1:7" ht="94.5" x14ac:dyDescent="0.25">
      <c r="A76" s="450">
        <v>3044</v>
      </c>
      <c r="B76" s="450" t="s">
        <v>280</v>
      </c>
      <c r="C76" s="450" t="s">
        <v>2796</v>
      </c>
      <c r="D76" s="450" t="s">
        <v>2876</v>
      </c>
      <c r="E76" s="451">
        <v>0</v>
      </c>
      <c r="F76" s="451">
        <v>0</v>
      </c>
      <c r="G76" s="450" t="s">
        <v>2007</v>
      </c>
    </row>
    <row r="77" spans="1:7" ht="141.75" x14ac:dyDescent="0.25">
      <c r="A77" s="450">
        <v>3053</v>
      </c>
      <c r="B77" s="450" t="s">
        <v>280</v>
      </c>
      <c r="C77" s="450" t="s">
        <v>2877</v>
      </c>
      <c r="D77" s="450" t="s">
        <v>2878</v>
      </c>
      <c r="E77" s="451">
        <v>0</v>
      </c>
      <c r="F77" s="451">
        <v>0</v>
      </c>
      <c r="G77" s="450" t="s">
        <v>2007</v>
      </c>
    </row>
    <row r="78" spans="1:7" ht="110.25" x14ac:dyDescent="0.25">
      <c r="A78" s="450">
        <v>3054</v>
      </c>
      <c r="B78" s="450" t="s">
        <v>280</v>
      </c>
      <c r="C78" s="450" t="s">
        <v>2879</v>
      </c>
      <c r="D78" s="450" t="s">
        <v>2880</v>
      </c>
      <c r="E78" s="451">
        <v>0</v>
      </c>
      <c r="F78" s="451">
        <v>0</v>
      </c>
      <c r="G78" s="450" t="s">
        <v>2007</v>
      </c>
    </row>
    <row r="79" spans="1:7" ht="94.5" x14ac:dyDescent="0.25">
      <c r="A79" s="450">
        <v>3059</v>
      </c>
      <c r="B79" s="450" t="s">
        <v>280</v>
      </c>
      <c r="C79" s="450" t="s">
        <v>2788</v>
      </c>
      <c r="D79" s="450" t="s">
        <v>2881</v>
      </c>
      <c r="E79" s="451">
        <v>0</v>
      </c>
      <c r="F79" s="451">
        <v>0</v>
      </c>
      <c r="G79" s="450" t="s">
        <v>2007</v>
      </c>
    </row>
    <row r="80" spans="1:7" ht="63" x14ac:dyDescent="0.25">
      <c r="A80" s="450">
        <v>3063</v>
      </c>
      <c r="B80" s="450" t="s">
        <v>280</v>
      </c>
      <c r="C80" s="450" t="s">
        <v>2794</v>
      </c>
      <c r="D80" s="450" t="s">
        <v>2882</v>
      </c>
      <c r="E80" s="451">
        <v>0</v>
      </c>
      <c r="F80" s="451">
        <v>0</v>
      </c>
      <c r="G80" s="450" t="s">
        <v>2007</v>
      </c>
    </row>
    <row r="81" spans="1:7" ht="126" x14ac:dyDescent="0.25">
      <c r="A81" s="450">
        <v>3013</v>
      </c>
      <c r="B81" s="450" t="s">
        <v>280</v>
      </c>
      <c r="C81" s="450" t="s">
        <v>2786</v>
      </c>
      <c r="D81" s="450" t="s">
        <v>2883</v>
      </c>
      <c r="E81" s="451">
        <v>228</v>
      </c>
      <c r="F81" s="451">
        <v>228</v>
      </c>
      <c r="G81" s="450" t="s">
        <v>2026</v>
      </c>
    </row>
    <row r="82" spans="1:7" ht="157.5" x14ac:dyDescent="0.25">
      <c r="A82" s="450">
        <v>3045</v>
      </c>
      <c r="B82" s="450" t="s">
        <v>280</v>
      </c>
      <c r="C82" s="450" t="s">
        <v>2788</v>
      </c>
      <c r="D82" s="450" t="s">
        <v>2884</v>
      </c>
      <c r="E82" s="451">
        <v>0</v>
      </c>
      <c r="F82" s="451">
        <v>0</v>
      </c>
      <c r="G82" s="450" t="s">
        <v>2026</v>
      </c>
    </row>
    <row r="83" spans="1:7" ht="94.5" x14ac:dyDescent="0.25">
      <c r="A83" s="450">
        <v>3034</v>
      </c>
      <c r="B83" s="450" t="s">
        <v>280</v>
      </c>
      <c r="C83" s="450" t="s">
        <v>2788</v>
      </c>
      <c r="D83" s="450" t="s">
        <v>2885</v>
      </c>
      <c r="E83" s="451">
        <v>0</v>
      </c>
      <c r="F83" s="451">
        <v>0</v>
      </c>
      <c r="G83" s="450" t="s">
        <v>2886</v>
      </c>
    </row>
    <row r="84" spans="1:7" ht="78.75" x14ac:dyDescent="0.25">
      <c r="A84" s="450">
        <v>3016</v>
      </c>
      <c r="B84" s="450" t="s">
        <v>280</v>
      </c>
      <c r="C84" s="450" t="s">
        <v>2788</v>
      </c>
      <c r="D84" s="450" t="s">
        <v>1434</v>
      </c>
      <c r="E84" s="451">
        <v>1650</v>
      </c>
      <c r="F84" s="451">
        <v>1650</v>
      </c>
      <c r="G84" s="450" t="s">
        <v>2887</v>
      </c>
    </row>
    <row r="85" spans="1:7" ht="78.75" x14ac:dyDescent="0.25">
      <c r="A85" s="450">
        <v>3019</v>
      </c>
      <c r="B85" s="450" t="s">
        <v>280</v>
      </c>
      <c r="C85" s="450" t="s">
        <v>2788</v>
      </c>
      <c r="D85" s="450" t="s">
        <v>1435</v>
      </c>
      <c r="E85" s="451">
        <v>138141.16</v>
      </c>
      <c r="F85" s="451">
        <v>144357.51</v>
      </c>
      <c r="G85" s="450" t="s">
        <v>2887</v>
      </c>
    </row>
    <row r="86" spans="1:7" ht="110.25" x14ac:dyDescent="0.25">
      <c r="A86" s="450">
        <v>3020</v>
      </c>
      <c r="B86" s="450" t="s">
        <v>280</v>
      </c>
      <c r="C86" s="450" t="s">
        <v>2788</v>
      </c>
      <c r="D86" s="450" t="s">
        <v>2888</v>
      </c>
      <c r="E86" s="451">
        <v>41870.5</v>
      </c>
      <c r="F86" s="451">
        <v>41870.5</v>
      </c>
      <c r="G86" s="450" t="s">
        <v>2887</v>
      </c>
    </row>
    <row r="87" spans="1:7" ht="110.25" x14ac:dyDescent="0.25">
      <c r="A87" s="450">
        <v>3022</v>
      </c>
      <c r="B87" s="450" t="s">
        <v>280</v>
      </c>
      <c r="C87" s="450" t="s">
        <v>2786</v>
      </c>
      <c r="D87" s="450" t="s">
        <v>2889</v>
      </c>
      <c r="E87" s="451">
        <v>500</v>
      </c>
      <c r="F87" s="451">
        <v>500</v>
      </c>
      <c r="G87" s="450" t="s">
        <v>2887</v>
      </c>
    </row>
    <row r="88" spans="1:7" ht="94.5" x14ac:dyDescent="0.25">
      <c r="A88" s="450">
        <v>3023</v>
      </c>
      <c r="B88" s="450" t="s">
        <v>280</v>
      </c>
      <c r="C88" s="450" t="s">
        <v>2890</v>
      </c>
      <c r="D88" s="450" t="s">
        <v>2891</v>
      </c>
      <c r="E88" s="451">
        <v>100</v>
      </c>
      <c r="F88" s="451">
        <v>100</v>
      </c>
      <c r="G88" s="450" t="s">
        <v>2887</v>
      </c>
    </row>
    <row r="89" spans="1:7" ht="63" x14ac:dyDescent="0.25">
      <c r="A89" s="450">
        <v>3024</v>
      </c>
      <c r="B89" s="450" t="s">
        <v>280</v>
      </c>
      <c r="C89" s="450" t="s">
        <v>2788</v>
      </c>
      <c r="D89" s="450" t="s">
        <v>2892</v>
      </c>
      <c r="E89" s="451">
        <v>500</v>
      </c>
      <c r="F89" s="451">
        <v>500</v>
      </c>
      <c r="G89" s="450" t="s">
        <v>2887</v>
      </c>
    </row>
    <row r="90" spans="1:7" ht="63" x14ac:dyDescent="0.25">
      <c r="A90" s="450">
        <v>3027</v>
      </c>
      <c r="B90" s="450" t="s">
        <v>280</v>
      </c>
      <c r="C90" s="450" t="s">
        <v>2794</v>
      </c>
      <c r="D90" s="450" t="s">
        <v>2893</v>
      </c>
      <c r="E90" s="451">
        <v>20</v>
      </c>
      <c r="F90" s="451">
        <v>20</v>
      </c>
      <c r="G90" s="450" t="s">
        <v>2887</v>
      </c>
    </row>
    <row r="91" spans="1:7" ht="110.25" x14ac:dyDescent="0.25">
      <c r="A91" s="450">
        <v>3043</v>
      </c>
      <c r="B91" s="450" t="s">
        <v>280</v>
      </c>
      <c r="C91" s="450" t="s">
        <v>2786</v>
      </c>
      <c r="D91" s="450" t="s">
        <v>2894</v>
      </c>
      <c r="E91" s="451">
        <v>10000</v>
      </c>
      <c r="F91" s="451">
        <v>10000</v>
      </c>
      <c r="G91" s="450" t="s">
        <v>2887</v>
      </c>
    </row>
    <row r="92" spans="1:7" ht="78.75" x14ac:dyDescent="0.25">
      <c r="A92" s="450">
        <v>3052</v>
      </c>
      <c r="B92" s="450" t="s">
        <v>280</v>
      </c>
      <c r="C92" s="450" t="s">
        <v>2786</v>
      </c>
      <c r="D92" s="450" t="s">
        <v>2895</v>
      </c>
      <c r="E92" s="451">
        <v>0</v>
      </c>
      <c r="F92" s="451">
        <v>0</v>
      </c>
      <c r="G92" s="450" t="s">
        <v>2887</v>
      </c>
    </row>
    <row r="93" spans="1:7" ht="220.5" x14ac:dyDescent="0.25">
      <c r="A93" s="450">
        <v>3064</v>
      </c>
      <c r="B93" s="450" t="s">
        <v>280</v>
      </c>
      <c r="C93" s="450" t="s">
        <v>2829</v>
      </c>
      <c r="D93" s="450" t="s">
        <v>2896</v>
      </c>
      <c r="E93" s="451">
        <v>0</v>
      </c>
      <c r="F93" s="451">
        <v>0</v>
      </c>
      <c r="G93" s="450" t="s">
        <v>2887</v>
      </c>
    </row>
    <row r="94" spans="1:7" ht="94.5" x14ac:dyDescent="0.25">
      <c r="A94" s="450">
        <v>4002</v>
      </c>
      <c r="B94" s="450" t="s">
        <v>280</v>
      </c>
      <c r="C94" s="450" t="s">
        <v>2897</v>
      </c>
      <c r="D94" s="450" t="s">
        <v>2898</v>
      </c>
      <c r="E94" s="451">
        <v>0</v>
      </c>
      <c r="F94" s="451">
        <v>0</v>
      </c>
      <c r="G94" s="450" t="s">
        <v>2887</v>
      </c>
    </row>
    <row r="95" spans="1:7" ht="31.5" x14ac:dyDescent="0.25">
      <c r="A95" s="450">
        <v>9021</v>
      </c>
      <c r="B95" s="450" t="s">
        <v>280</v>
      </c>
      <c r="C95" s="450" t="s">
        <v>2790</v>
      </c>
      <c r="D95" s="450" t="s">
        <v>2899</v>
      </c>
      <c r="E95" s="451">
        <v>1000</v>
      </c>
      <c r="F95" s="451">
        <v>1000</v>
      </c>
      <c r="G95" s="450" t="s">
        <v>2887</v>
      </c>
    </row>
    <row r="96" spans="1:7" ht="94.5" x14ac:dyDescent="0.25">
      <c r="A96" s="450">
        <v>9042</v>
      </c>
      <c r="B96" s="450" t="s">
        <v>280</v>
      </c>
      <c r="C96" s="450" t="s">
        <v>2900</v>
      </c>
      <c r="D96" s="450" t="s">
        <v>2901</v>
      </c>
      <c r="E96" s="451">
        <v>1000</v>
      </c>
      <c r="F96" s="451">
        <v>1000</v>
      </c>
      <c r="G96" s="450" t="s">
        <v>2887</v>
      </c>
    </row>
    <row r="97" spans="1:7" ht="94.5" x14ac:dyDescent="0.25">
      <c r="A97" s="450">
        <v>3025</v>
      </c>
      <c r="B97" s="450" t="s">
        <v>280</v>
      </c>
      <c r="C97" s="450" t="s">
        <v>2786</v>
      </c>
      <c r="D97" s="450" t="s">
        <v>2902</v>
      </c>
      <c r="E97" s="451">
        <v>0</v>
      </c>
      <c r="F97" s="451">
        <v>0</v>
      </c>
      <c r="G97" s="450" t="s">
        <v>2067</v>
      </c>
    </row>
  </sheetData>
  <pageMargins left="0.7" right="0.7" top="0.75" bottom="0.75" header="0.3" footer="0.3"/>
  <pageSetup paperSize="9" orientation="portrait" horizontalDpi="4294967293" verticalDpi="4294967293"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view="pageBreakPreview" topLeftCell="B1" zoomScale="80" zoomScaleNormal="100" zoomScaleSheetLayoutView="80" workbookViewId="0">
      <selection activeCell="J1" sqref="J1:K65536"/>
    </sheetView>
  </sheetViews>
  <sheetFormatPr defaultRowHeight="15.75" x14ac:dyDescent="0.25"/>
  <cols>
    <col min="1" max="1" width="12.5703125" style="455" customWidth="1"/>
    <col min="2" max="2" width="15.42578125" style="455" customWidth="1"/>
    <col min="3" max="3" width="9.28515625" style="455" bestFit="1" customWidth="1"/>
    <col min="4" max="4" width="12.28515625" style="455" customWidth="1"/>
    <col min="5" max="5" width="13" style="455" customWidth="1"/>
    <col min="6" max="6" width="60.85546875" style="455" customWidth="1"/>
    <col min="7" max="8" width="16.85546875" style="456" bestFit="1" customWidth="1"/>
    <col min="9" max="9" width="65.140625" style="455" customWidth="1"/>
  </cols>
  <sheetData>
    <row r="1" spans="1:9" ht="47.25" x14ac:dyDescent="0.25">
      <c r="A1" s="448" t="s">
        <v>2903</v>
      </c>
      <c r="B1" s="448" t="s">
        <v>1828</v>
      </c>
      <c r="C1" s="448" t="s">
        <v>2904</v>
      </c>
      <c r="D1" s="448" t="s">
        <v>2905</v>
      </c>
      <c r="E1" s="448" t="s">
        <v>2906</v>
      </c>
      <c r="F1" s="448" t="s">
        <v>1831</v>
      </c>
      <c r="G1" s="449" t="s">
        <v>2780</v>
      </c>
      <c r="H1" s="449" t="s">
        <v>2781</v>
      </c>
      <c r="I1" s="448" t="s">
        <v>2073</v>
      </c>
    </row>
    <row r="2" spans="1:9" ht="31.5" x14ac:dyDescent="0.25">
      <c r="A2" s="450">
        <v>10103</v>
      </c>
      <c r="B2" s="450" t="s">
        <v>280</v>
      </c>
      <c r="C2" s="450">
        <v>100</v>
      </c>
      <c r="D2" s="450">
        <v>101</v>
      </c>
      <c r="E2" s="450">
        <v>1030201</v>
      </c>
      <c r="F2" s="450" t="s">
        <v>1464</v>
      </c>
      <c r="G2" s="451">
        <v>64247.040000000001</v>
      </c>
      <c r="H2" s="451">
        <v>64247.040000000001</v>
      </c>
      <c r="I2" s="450" t="s">
        <v>1842</v>
      </c>
    </row>
    <row r="3" spans="1:9" ht="31.5" x14ac:dyDescent="0.25">
      <c r="A3" s="450">
        <v>10104</v>
      </c>
      <c r="B3" s="450" t="s">
        <v>280</v>
      </c>
      <c r="C3" s="450">
        <v>100</v>
      </c>
      <c r="D3" s="450">
        <v>101</v>
      </c>
      <c r="E3" s="450">
        <v>1030201</v>
      </c>
      <c r="F3" s="450" t="s">
        <v>1465</v>
      </c>
      <c r="G3" s="451">
        <v>7000</v>
      </c>
      <c r="H3" s="451">
        <v>7000</v>
      </c>
      <c r="I3" s="450" t="s">
        <v>1842</v>
      </c>
    </row>
    <row r="4" spans="1:9" ht="31.5" x14ac:dyDescent="0.25">
      <c r="A4" s="450">
        <v>10110</v>
      </c>
      <c r="B4" s="450" t="s">
        <v>280</v>
      </c>
      <c r="C4" s="450">
        <v>100</v>
      </c>
      <c r="D4" s="450">
        <v>101</v>
      </c>
      <c r="E4" s="450">
        <v>1030299</v>
      </c>
      <c r="F4" s="450" t="s">
        <v>2907</v>
      </c>
      <c r="G4" s="451">
        <v>725</v>
      </c>
      <c r="H4" s="451">
        <v>725</v>
      </c>
      <c r="I4" s="450" t="s">
        <v>1842</v>
      </c>
    </row>
    <row r="5" spans="1:9" ht="31.5" x14ac:dyDescent="0.25">
      <c r="A5" s="450">
        <v>10111</v>
      </c>
      <c r="B5" s="450" t="s">
        <v>280</v>
      </c>
      <c r="C5" s="450">
        <v>100</v>
      </c>
      <c r="D5" s="450">
        <v>101</v>
      </c>
      <c r="E5" s="450">
        <v>1030202</v>
      </c>
      <c r="F5" s="450" t="s">
        <v>2908</v>
      </c>
      <c r="G5" s="451">
        <v>2000</v>
      </c>
      <c r="H5" s="451">
        <v>2000</v>
      </c>
      <c r="I5" s="450" t="s">
        <v>1842</v>
      </c>
    </row>
    <row r="6" spans="1:9" ht="31.5" x14ac:dyDescent="0.25">
      <c r="A6" s="450">
        <v>10117</v>
      </c>
      <c r="B6" s="450" t="s">
        <v>280</v>
      </c>
      <c r="C6" s="450">
        <v>100</v>
      </c>
      <c r="D6" s="450">
        <v>101</v>
      </c>
      <c r="E6" s="450">
        <v>1030201</v>
      </c>
      <c r="F6" s="450" t="s">
        <v>2909</v>
      </c>
      <c r="G6" s="451">
        <v>138000</v>
      </c>
      <c r="H6" s="451">
        <v>138000</v>
      </c>
      <c r="I6" s="450" t="s">
        <v>1842</v>
      </c>
    </row>
    <row r="7" spans="1:9" ht="31.5" x14ac:dyDescent="0.25">
      <c r="A7" s="450">
        <v>10118</v>
      </c>
      <c r="B7" s="450" t="s">
        <v>280</v>
      </c>
      <c r="C7" s="450">
        <v>100</v>
      </c>
      <c r="D7" s="450">
        <v>101</v>
      </c>
      <c r="E7" s="450">
        <v>1030201</v>
      </c>
      <c r="F7" s="450" t="s">
        <v>1466</v>
      </c>
      <c r="G7" s="451">
        <v>4500</v>
      </c>
      <c r="H7" s="451">
        <v>4500</v>
      </c>
      <c r="I7" s="450" t="s">
        <v>1842</v>
      </c>
    </row>
    <row r="8" spans="1:9" ht="31.5" x14ac:dyDescent="0.25">
      <c r="A8" s="450">
        <v>10125</v>
      </c>
      <c r="B8" s="450" t="s">
        <v>280</v>
      </c>
      <c r="C8" s="450">
        <v>100</v>
      </c>
      <c r="D8" s="450">
        <v>101</v>
      </c>
      <c r="E8" s="450">
        <v>1040102</v>
      </c>
      <c r="F8" s="450" t="s">
        <v>1344</v>
      </c>
      <c r="G8" s="451">
        <v>45000</v>
      </c>
      <c r="H8" s="451">
        <v>45000</v>
      </c>
      <c r="I8" s="450" t="s">
        <v>1842</v>
      </c>
    </row>
    <row r="9" spans="1:9" ht="31.5" x14ac:dyDescent="0.25">
      <c r="A9" s="450">
        <v>10127</v>
      </c>
      <c r="B9" s="450" t="s">
        <v>280</v>
      </c>
      <c r="C9" s="450">
        <v>100</v>
      </c>
      <c r="D9" s="450">
        <v>101</v>
      </c>
      <c r="E9" s="450">
        <v>1040205</v>
      </c>
      <c r="F9" s="450" t="s">
        <v>2910</v>
      </c>
      <c r="G9" s="451">
        <v>14000</v>
      </c>
      <c r="H9" s="451">
        <v>14000</v>
      </c>
      <c r="I9" s="450" t="s">
        <v>1842</v>
      </c>
    </row>
    <row r="10" spans="1:9" ht="31.5" x14ac:dyDescent="0.25">
      <c r="A10" s="450">
        <v>10133</v>
      </c>
      <c r="B10" s="450" t="s">
        <v>280</v>
      </c>
      <c r="C10" s="450">
        <v>100</v>
      </c>
      <c r="D10" s="450">
        <v>101</v>
      </c>
      <c r="E10" s="450">
        <v>1030299</v>
      </c>
      <c r="F10" s="450" t="s">
        <v>1468</v>
      </c>
      <c r="G10" s="451">
        <v>86490</v>
      </c>
      <c r="H10" s="451">
        <v>86490</v>
      </c>
      <c r="I10" s="450" t="s">
        <v>1842</v>
      </c>
    </row>
    <row r="11" spans="1:9" ht="31.5" x14ac:dyDescent="0.25">
      <c r="A11" s="450">
        <v>10136</v>
      </c>
      <c r="B11" s="450" t="s">
        <v>280</v>
      </c>
      <c r="C11" s="450">
        <v>100</v>
      </c>
      <c r="D11" s="450">
        <v>101</v>
      </c>
      <c r="E11" s="450">
        <v>1040102</v>
      </c>
      <c r="F11" s="450" t="s">
        <v>1342</v>
      </c>
      <c r="G11" s="451">
        <v>20105</v>
      </c>
      <c r="H11" s="451">
        <v>20105</v>
      </c>
      <c r="I11" s="450" t="s">
        <v>1842</v>
      </c>
    </row>
    <row r="12" spans="1:9" ht="31.5" x14ac:dyDescent="0.25">
      <c r="A12" s="450">
        <v>10152</v>
      </c>
      <c r="B12" s="450" t="s">
        <v>280</v>
      </c>
      <c r="C12" s="450">
        <v>100</v>
      </c>
      <c r="D12" s="450">
        <v>101</v>
      </c>
      <c r="E12" s="450">
        <v>1030102</v>
      </c>
      <c r="F12" s="450" t="s">
        <v>2911</v>
      </c>
      <c r="G12" s="451">
        <v>100</v>
      </c>
      <c r="H12" s="451">
        <v>100</v>
      </c>
      <c r="I12" s="450" t="s">
        <v>1842</v>
      </c>
    </row>
    <row r="13" spans="1:9" ht="31.5" x14ac:dyDescent="0.25">
      <c r="A13" s="450">
        <v>10190</v>
      </c>
      <c r="B13" s="450" t="s">
        <v>280</v>
      </c>
      <c r="C13" s="450">
        <v>100</v>
      </c>
      <c r="D13" s="450">
        <v>101</v>
      </c>
      <c r="E13" s="450">
        <v>1030201</v>
      </c>
      <c r="F13" s="450" t="s">
        <v>2912</v>
      </c>
      <c r="G13" s="451">
        <v>44972.88</v>
      </c>
      <c r="H13" s="451">
        <v>44972.88</v>
      </c>
      <c r="I13" s="450" t="s">
        <v>1842</v>
      </c>
    </row>
    <row r="14" spans="1:9" ht="31.5" x14ac:dyDescent="0.25">
      <c r="A14" s="450">
        <v>10191</v>
      </c>
      <c r="B14" s="450" t="s">
        <v>280</v>
      </c>
      <c r="C14" s="450">
        <v>100</v>
      </c>
      <c r="D14" s="450">
        <v>101</v>
      </c>
      <c r="E14" s="450">
        <v>1030201</v>
      </c>
      <c r="F14" s="450" t="s">
        <v>1477</v>
      </c>
      <c r="G14" s="451">
        <v>10000</v>
      </c>
      <c r="H14" s="451">
        <v>10000</v>
      </c>
      <c r="I14" s="450" t="s">
        <v>1842</v>
      </c>
    </row>
    <row r="15" spans="1:9" ht="31.5" x14ac:dyDescent="0.25">
      <c r="A15" s="450">
        <v>10195</v>
      </c>
      <c r="B15" s="450" t="s">
        <v>280</v>
      </c>
      <c r="C15" s="450">
        <v>100</v>
      </c>
      <c r="D15" s="450">
        <v>101</v>
      </c>
      <c r="E15" s="450">
        <v>1030202</v>
      </c>
      <c r="F15" s="450" t="s">
        <v>2913</v>
      </c>
      <c r="G15" s="451">
        <v>2000</v>
      </c>
      <c r="H15" s="451">
        <v>2000</v>
      </c>
      <c r="I15" s="450" t="s">
        <v>1842</v>
      </c>
    </row>
    <row r="16" spans="1:9" ht="47.25" x14ac:dyDescent="0.25">
      <c r="A16" s="450">
        <v>10206</v>
      </c>
      <c r="B16" s="450" t="s">
        <v>280</v>
      </c>
      <c r="C16" s="450">
        <v>100</v>
      </c>
      <c r="D16" s="450">
        <v>101</v>
      </c>
      <c r="E16" s="450">
        <v>1030202</v>
      </c>
      <c r="F16" s="450" t="s">
        <v>2914</v>
      </c>
      <c r="G16" s="451">
        <v>2000</v>
      </c>
      <c r="H16" s="451">
        <v>2000</v>
      </c>
      <c r="I16" s="450" t="s">
        <v>1842</v>
      </c>
    </row>
    <row r="17" spans="1:9" ht="31.5" x14ac:dyDescent="0.25">
      <c r="A17" s="450">
        <v>10284</v>
      </c>
      <c r="B17" s="450" t="s">
        <v>280</v>
      </c>
      <c r="C17" s="450">
        <v>500</v>
      </c>
      <c r="D17" s="450">
        <v>502</v>
      </c>
      <c r="E17" s="450">
        <v>1030101</v>
      </c>
      <c r="F17" s="450" t="s">
        <v>1555</v>
      </c>
      <c r="G17" s="451">
        <v>33000</v>
      </c>
      <c r="H17" s="451">
        <v>33000</v>
      </c>
      <c r="I17" s="450" t="s">
        <v>1842</v>
      </c>
    </row>
    <row r="18" spans="1:9" ht="31.5" x14ac:dyDescent="0.25">
      <c r="A18" s="450">
        <v>10285</v>
      </c>
      <c r="B18" s="450" t="s">
        <v>280</v>
      </c>
      <c r="C18" s="450">
        <v>500</v>
      </c>
      <c r="D18" s="450">
        <v>502</v>
      </c>
      <c r="E18" s="450">
        <v>1030101</v>
      </c>
      <c r="F18" s="450" t="s">
        <v>1383</v>
      </c>
      <c r="G18" s="451">
        <v>48755</v>
      </c>
      <c r="H18" s="451">
        <v>48755</v>
      </c>
      <c r="I18" s="450" t="s">
        <v>1842</v>
      </c>
    </row>
    <row r="19" spans="1:9" ht="31.5" x14ac:dyDescent="0.25">
      <c r="A19" s="450">
        <v>10286</v>
      </c>
      <c r="B19" s="450" t="s">
        <v>280</v>
      </c>
      <c r="C19" s="450">
        <v>500</v>
      </c>
      <c r="D19" s="450">
        <v>502</v>
      </c>
      <c r="E19" s="450">
        <v>1030205</v>
      </c>
      <c r="F19" s="450" t="s">
        <v>1384</v>
      </c>
      <c r="G19" s="451">
        <v>168126.46</v>
      </c>
      <c r="H19" s="451">
        <v>168126.46</v>
      </c>
      <c r="I19" s="450" t="s">
        <v>1842</v>
      </c>
    </row>
    <row r="20" spans="1:9" ht="31.5" x14ac:dyDescent="0.25">
      <c r="A20" s="450">
        <v>10287</v>
      </c>
      <c r="B20" s="450" t="s">
        <v>280</v>
      </c>
      <c r="C20" s="450">
        <v>500</v>
      </c>
      <c r="D20" s="450">
        <v>502</v>
      </c>
      <c r="E20" s="450">
        <v>1030213</v>
      </c>
      <c r="F20" s="450" t="s">
        <v>1385</v>
      </c>
      <c r="G20" s="451">
        <v>10500</v>
      </c>
      <c r="H20" s="451">
        <v>10500</v>
      </c>
      <c r="I20" s="450" t="s">
        <v>1842</v>
      </c>
    </row>
    <row r="21" spans="1:9" ht="31.5" x14ac:dyDescent="0.25">
      <c r="A21" s="450">
        <v>10288</v>
      </c>
      <c r="B21" s="450" t="s">
        <v>280</v>
      </c>
      <c r="C21" s="450">
        <v>500</v>
      </c>
      <c r="D21" s="450">
        <v>502</v>
      </c>
      <c r="E21" s="450">
        <v>1030219</v>
      </c>
      <c r="F21" s="450" t="s">
        <v>1556</v>
      </c>
      <c r="G21" s="451">
        <v>15500</v>
      </c>
      <c r="H21" s="451">
        <v>15500</v>
      </c>
      <c r="I21" s="450" t="s">
        <v>1842</v>
      </c>
    </row>
    <row r="22" spans="1:9" ht="31.5" x14ac:dyDescent="0.25">
      <c r="A22" s="450">
        <v>10289</v>
      </c>
      <c r="B22" s="450" t="s">
        <v>280</v>
      </c>
      <c r="C22" s="450">
        <v>500</v>
      </c>
      <c r="D22" s="450">
        <v>502</v>
      </c>
      <c r="E22" s="450">
        <v>1030205</v>
      </c>
      <c r="F22" s="450" t="s">
        <v>2915</v>
      </c>
      <c r="G22" s="451">
        <v>195269.88</v>
      </c>
      <c r="H22" s="451">
        <v>195269.88</v>
      </c>
      <c r="I22" s="450" t="s">
        <v>1842</v>
      </c>
    </row>
    <row r="23" spans="1:9" ht="31.5" x14ac:dyDescent="0.25">
      <c r="A23" s="450">
        <v>10293</v>
      </c>
      <c r="B23" s="450" t="s">
        <v>280</v>
      </c>
      <c r="C23" s="450">
        <v>500</v>
      </c>
      <c r="D23" s="450">
        <v>502</v>
      </c>
      <c r="E23" s="450">
        <v>1030209</v>
      </c>
      <c r="F23" s="450" t="s">
        <v>2916</v>
      </c>
      <c r="G23" s="451">
        <v>1000</v>
      </c>
      <c r="H23" s="451">
        <v>1000</v>
      </c>
      <c r="I23" s="450" t="s">
        <v>1842</v>
      </c>
    </row>
    <row r="24" spans="1:9" ht="31.5" x14ac:dyDescent="0.25">
      <c r="A24" s="450">
        <v>10339</v>
      </c>
      <c r="B24" s="450" t="s">
        <v>280</v>
      </c>
      <c r="C24" s="450">
        <v>500</v>
      </c>
      <c r="D24" s="450">
        <v>502</v>
      </c>
      <c r="E24" s="450">
        <v>1040102</v>
      </c>
      <c r="F24" s="450" t="s">
        <v>2917</v>
      </c>
      <c r="G24" s="451">
        <v>122000</v>
      </c>
      <c r="H24" s="451">
        <v>122000</v>
      </c>
      <c r="I24" s="450" t="s">
        <v>1842</v>
      </c>
    </row>
    <row r="25" spans="1:9" ht="31.5" x14ac:dyDescent="0.25">
      <c r="A25" s="450">
        <v>10340</v>
      </c>
      <c r="B25" s="450" t="s">
        <v>280</v>
      </c>
      <c r="C25" s="450">
        <v>500</v>
      </c>
      <c r="D25" s="450">
        <v>502</v>
      </c>
      <c r="E25" s="450">
        <v>1030299</v>
      </c>
      <c r="F25" s="450" t="s">
        <v>2918</v>
      </c>
      <c r="G25" s="451">
        <v>3800</v>
      </c>
      <c r="H25" s="451">
        <v>3800</v>
      </c>
      <c r="I25" s="450" t="s">
        <v>1842</v>
      </c>
    </row>
    <row r="26" spans="1:9" ht="31.5" x14ac:dyDescent="0.25">
      <c r="A26" s="450">
        <v>10341</v>
      </c>
      <c r="B26" s="450" t="s">
        <v>280</v>
      </c>
      <c r="C26" s="450">
        <v>500</v>
      </c>
      <c r="D26" s="450">
        <v>502</v>
      </c>
      <c r="E26" s="450">
        <v>1030205</v>
      </c>
      <c r="F26" s="450" t="s">
        <v>2919</v>
      </c>
      <c r="G26" s="451">
        <v>12500</v>
      </c>
      <c r="H26" s="451">
        <v>12500</v>
      </c>
      <c r="I26" s="450" t="s">
        <v>1842</v>
      </c>
    </row>
    <row r="27" spans="1:9" ht="47.25" x14ac:dyDescent="0.25">
      <c r="A27" s="450">
        <v>10368</v>
      </c>
      <c r="B27" s="450" t="s">
        <v>280</v>
      </c>
      <c r="C27" s="450">
        <v>100</v>
      </c>
      <c r="D27" s="450">
        <v>101</v>
      </c>
      <c r="E27" s="450">
        <v>1030201</v>
      </c>
      <c r="F27" s="450" t="s">
        <v>2920</v>
      </c>
      <c r="G27" s="451">
        <v>44972.88</v>
      </c>
      <c r="H27" s="451">
        <v>44972.88</v>
      </c>
      <c r="I27" s="450" t="s">
        <v>1842</v>
      </c>
    </row>
    <row r="28" spans="1:9" ht="47.25" x14ac:dyDescent="0.25">
      <c r="A28" s="450">
        <v>10369</v>
      </c>
      <c r="B28" s="450" t="s">
        <v>280</v>
      </c>
      <c r="C28" s="450">
        <v>100</v>
      </c>
      <c r="D28" s="450">
        <v>101</v>
      </c>
      <c r="E28" s="450">
        <v>1030201</v>
      </c>
      <c r="F28" s="450" t="s">
        <v>1480</v>
      </c>
      <c r="G28" s="451">
        <v>10000</v>
      </c>
      <c r="H28" s="451">
        <v>10000</v>
      </c>
      <c r="I28" s="450" t="s">
        <v>1842</v>
      </c>
    </row>
    <row r="29" spans="1:9" ht="31.5" x14ac:dyDescent="0.25">
      <c r="A29" s="450">
        <v>10392</v>
      </c>
      <c r="B29" s="450" t="s">
        <v>280</v>
      </c>
      <c r="C29" s="450">
        <v>100</v>
      </c>
      <c r="D29" s="450">
        <v>111</v>
      </c>
      <c r="E29" s="450">
        <v>1040104</v>
      </c>
      <c r="F29" s="450" t="s">
        <v>2921</v>
      </c>
      <c r="G29" s="451">
        <v>510</v>
      </c>
      <c r="H29" s="451">
        <v>510</v>
      </c>
      <c r="I29" s="450" t="s">
        <v>1842</v>
      </c>
    </row>
    <row r="30" spans="1:9" ht="31.5" x14ac:dyDescent="0.25">
      <c r="A30" s="450">
        <v>10507</v>
      </c>
      <c r="B30" s="450" t="s">
        <v>280</v>
      </c>
      <c r="C30" s="450">
        <v>100</v>
      </c>
      <c r="D30" s="450">
        <v>101</v>
      </c>
      <c r="E30" s="450">
        <v>1030201</v>
      </c>
      <c r="F30" s="450" t="s">
        <v>1481</v>
      </c>
      <c r="G30" s="451">
        <v>1950</v>
      </c>
      <c r="H30" s="451">
        <v>1950</v>
      </c>
      <c r="I30" s="450" t="s">
        <v>1842</v>
      </c>
    </row>
    <row r="31" spans="1:9" ht="31.5" x14ac:dyDescent="0.25">
      <c r="A31" s="450">
        <v>10508</v>
      </c>
      <c r="B31" s="450" t="s">
        <v>280</v>
      </c>
      <c r="C31" s="450">
        <v>100</v>
      </c>
      <c r="D31" s="450">
        <v>101</v>
      </c>
      <c r="E31" s="450">
        <v>1030202</v>
      </c>
      <c r="F31" s="450" t="s">
        <v>2922</v>
      </c>
      <c r="G31" s="451">
        <v>2000</v>
      </c>
      <c r="H31" s="451">
        <v>2000</v>
      </c>
      <c r="I31" s="450" t="s">
        <v>1842</v>
      </c>
    </row>
    <row r="32" spans="1:9" ht="31.5" x14ac:dyDescent="0.25">
      <c r="A32" s="450">
        <v>10531</v>
      </c>
      <c r="B32" s="450" t="s">
        <v>280</v>
      </c>
      <c r="C32" s="450">
        <v>100</v>
      </c>
      <c r="D32" s="450">
        <v>101</v>
      </c>
      <c r="E32" s="450">
        <v>1030211</v>
      </c>
      <c r="F32" s="450" t="s">
        <v>2923</v>
      </c>
      <c r="G32" s="451">
        <v>1000</v>
      </c>
      <c r="H32" s="451">
        <v>1000</v>
      </c>
      <c r="I32" s="450" t="s">
        <v>1842</v>
      </c>
    </row>
    <row r="33" spans="1:9" ht="31.5" x14ac:dyDescent="0.25">
      <c r="A33" s="450">
        <v>10532</v>
      </c>
      <c r="B33" s="450" t="s">
        <v>280</v>
      </c>
      <c r="C33" s="450">
        <v>500</v>
      </c>
      <c r="D33" s="450">
        <v>502</v>
      </c>
      <c r="E33" s="450">
        <v>1030219</v>
      </c>
      <c r="F33" s="450" t="s">
        <v>2924</v>
      </c>
      <c r="G33" s="451">
        <v>159200</v>
      </c>
      <c r="H33" s="451">
        <v>159200</v>
      </c>
      <c r="I33" s="450" t="s">
        <v>1842</v>
      </c>
    </row>
    <row r="34" spans="1:9" ht="31.5" x14ac:dyDescent="0.25">
      <c r="A34" s="450">
        <v>10589</v>
      </c>
      <c r="B34" s="450" t="s">
        <v>280</v>
      </c>
      <c r="C34" s="450">
        <v>100</v>
      </c>
      <c r="D34" s="450">
        <v>101</v>
      </c>
      <c r="E34" s="450">
        <v>1040102</v>
      </c>
      <c r="F34" s="450" t="s">
        <v>1485</v>
      </c>
      <c r="G34" s="451">
        <v>5000</v>
      </c>
      <c r="H34" s="451">
        <v>5000</v>
      </c>
      <c r="I34" s="450" t="s">
        <v>1842</v>
      </c>
    </row>
    <row r="35" spans="1:9" ht="31.5" x14ac:dyDescent="0.25">
      <c r="A35" s="450">
        <v>10623</v>
      </c>
      <c r="B35" s="450" t="s">
        <v>280</v>
      </c>
      <c r="C35" s="450">
        <v>100</v>
      </c>
      <c r="D35" s="450">
        <v>101</v>
      </c>
      <c r="E35" s="450">
        <v>1030102</v>
      </c>
      <c r="F35" s="450" t="s">
        <v>2925</v>
      </c>
      <c r="G35" s="451">
        <v>1000</v>
      </c>
      <c r="H35" s="451">
        <v>1000</v>
      </c>
      <c r="I35" s="450" t="s">
        <v>1842</v>
      </c>
    </row>
    <row r="36" spans="1:9" ht="31.5" x14ac:dyDescent="0.25">
      <c r="A36" s="450">
        <v>10639</v>
      </c>
      <c r="B36" s="450" t="s">
        <v>280</v>
      </c>
      <c r="C36" s="450">
        <v>100</v>
      </c>
      <c r="D36" s="450">
        <v>101</v>
      </c>
      <c r="E36" s="450">
        <v>1040102</v>
      </c>
      <c r="F36" s="450" t="s">
        <v>2926</v>
      </c>
      <c r="G36" s="451">
        <v>10000</v>
      </c>
      <c r="H36" s="451">
        <v>10000</v>
      </c>
      <c r="I36" s="450" t="s">
        <v>1842</v>
      </c>
    </row>
    <row r="37" spans="1:9" ht="31.5" x14ac:dyDescent="0.25">
      <c r="A37" s="450">
        <v>10642</v>
      </c>
      <c r="B37" s="450" t="s">
        <v>280</v>
      </c>
      <c r="C37" s="450">
        <v>100</v>
      </c>
      <c r="D37" s="450">
        <v>101</v>
      </c>
      <c r="E37" s="450">
        <v>1030299</v>
      </c>
      <c r="F37" s="450" t="s">
        <v>2927</v>
      </c>
      <c r="G37" s="451">
        <v>5000</v>
      </c>
      <c r="H37" s="451">
        <v>5000</v>
      </c>
      <c r="I37" s="450" t="s">
        <v>1842</v>
      </c>
    </row>
    <row r="38" spans="1:9" ht="31.5" x14ac:dyDescent="0.25">
      <c r="A38" s="450">
        <v>10654</v>
      </c>
      <c r="B38" s="450" t="s">
        <v>280</v>
      </c>
      <c r="C38" s="450">
        <v>100</v>
      </c>
      <c r="D38" s="450">
        <v>101</v>
      </c>
      <c r="E38" s="450">
        <v>1030299</v>
      </c>
      <c r="F38" s="450" t="s">
        <v>2928</v>
      </c>
      <c r="G38" s="451">
        <v>24000</v>
      </c>
      <c r="H38" s="451">
        <v>24000</v>
      </c>
      <c r="I38" s="450" t="s">
        <v>1842</v>
      </c>
    </row>
    <row r="39" spans="1:9" ht="31.5" x14ac:dyDescent="0.25">
      <c r="A39" s="450">
        <v>10655</v>
      </c>
      <c r="B39" s="450" t="s">
        <v>280</v>
      </c>
      <c r="C39" s="450">
        <v>100</v>
      </c>
      <c r="D39" s="450">
        <v>101</v>
      </c>
      <c r="E39" s="450">
        <v>1030299</v>
      </c>
      <c r="F39" s="450" t="s">
        <v>2929</v>
      </c>
      <c r="G39" s="451">
        <v>15000</v>
      </c>
      <c r="H39" s="451">
        <v>15000</v>
      </c>
      <c r="I39" s="450" t="s">
        <v>1842</v>
      </c>
    </row>
    <row r="40" spans="1:9" ht="47.25" x14ac:dyDescent="0.25">
      <c r="A40" s="450">
        <v>10676</v>
      </c>
      <c r="B40" s="450" t="s">
        <v>280</v>
      </c>
      <c r="C40" s="450">
        <v>100</v>
      </c>
      <c r="D40" s="450">
        <v>101</v>
      </c>
      <c r="E40" s="450">
        <v>1040102</v>
      </c>
      <c r="F40" s="450" t="s">
        <v>2930</v>
      </c>
      <c r="G40" s="451">
        <v>10000</v>
      </c>
      <c r="H40" s="451">
        <v>10000</v>
      </c>
      <c r="I40" s="450" t="s">
        <v>1842</v>
      </c>
    </row>
    <row r="41" spans="1:9" ht="31.5" x14ac:dyDescent="0.25">
      <c r="A41" s="450">
        <v>10687</v>
      </c>
      <c r="B41" s="450" t="s">
        <v>280</v>
      </c>
      <c r="C41" s="450">
        <v>100</v>
      </c>
      <c r="D41" s="450">
        <v>101</v>
      </c>
      <c r="E41" s="450">
        <v>1030202</v>
      </c>
      <c r="F41" s="450" t="s">
        <v>2931</v>
      </c>
      <c r="G41" s="451">
        <v>1000</v>
      </c>
      <c r="H41" s="451">
        <v>1000</v>
      </c>
      <c r="I41" s="450" t="s">
        <v>1842</v>
      </c>
    </row>
    <row r="42" spans="1:9" ht="31.5" x14ac:dyDescent="0.25">
      <c r="A42" s="450">
        <v>10688</v>
      </c>
      <c r="B42" s="450" t="s">
        <v>280</v>
      </c>
      <c r="C42" s="450">
        <v>100</v>
      </c>
      <c r="D42" s="450">
        <v>101</v>
      </c>
      <c r="E42" s="450">
        <v>1030202</v>
      </c>
      <c r="F42" s="450" t="s">
        <v>2932</v>
      </c>
      <c r="G42" s="451">
        <v>1500</v>
      </c>
      <c r="H42" s="451">
        <v>1500</v>
      </c>
      <c r="I42" s="450" t="s">
        <v>1842</v>
      </c>
    </row>
    <row r="43" spans="1:9" ht="31.5" x14ac:dyDescent="0.25">
      <c r="A43" s="450">
        <v>10690</v>
      </c>
      <c r="B43" s="450" t="s">
        <v>280</v>
      </c>
      <c r="C43" s="450">
        <v>100</v>
      </c>
      <c r="D43" s="450">
        <v>101</v>
      </c>
      <c r="E43" s="450">
        <v>1040401</v>
      </c>
      <c r="F43" s="450" t="s">
        <v>2933</v>
      </c>
      <c r="G43" s="451">
        <v>5000</v>
      </c>
      <c r="H43" s="451">
        <v>5000</v>
      </c>
      <c r="I43" s="450" t="s">
        <v>1842</v>
      </c>
    </row>
    <row r="44" spans="1:9" ht="63" x14ac:dyDescent="0.25">
      <c r="A44" s="450">
        <v>10071</v>
      </c>
      <c r="B44" s="450" t="s">
        <v>280</v>
      </c>
      <c r="C44" s="450">
        <v>100</v>
      </c>
      <c r="D44" s="450">
        <v>111</v>
      </c>
      <c r="E44" s="450">
        <v>1040102</v>
      </c>
      <c r="F44" s="450" t="s">
        <v>2934</v>
      </c>
      <c r="G44" s="451">
        <v>4000</v>
      </c>
      <c r="H44" s="451">
        <v>4000</v>
      </c>
      <c r="I44" s="450" t="s">
        <v>1862</v>
      </c>
    </row>
    <row r="45" spans="1:9" ht="63" x14ac:dyDescent="0.25">
      <c r="A45" s="450">
        <v>10143</v>
      </c>
      <c r="B45" s="450" t="s">
        <v>280</v>
      </c>
      <c r="C45" s="450">
        <v>100</v>
      </c>
      <c r="D45" s="450">
        <v>101</v>
      </c>
      <c r="E45" s="450">
        <v>1030201</v>
      </c>
      <c r="F45" s="450" t="s">
        <v>1469</v>
      </c>
      <c r="G45" s="451">
        <v>58000</v>
      </c>
      <c r="H45" s="451">
        <v>58000</v>
      </c>
      <c r="I45" s="450" t="s">
        <v>1862</v>
      </c>
    </row>
    <row r="46" spans="1:9" ht="63" x14ac:dyDescent="0.25">
      <c r="A46" s="450">
        <v>10144</v>
      </c>
      <c r="B46" s="450" t="s">
        <v>280</v>
      </c>
      <c r="C46" s="450">
        <v>100</v>
      </c>
      <c r="D46" s="450">
        <v>101</v>
      </c>
      <c r="E46" s="450">
        <v>1030201</v>
      </c>
      <c r="F46" s="450" t="s">
        <v>1470</v>
      </c>
      <c r="G46" s="451">
        <v>10000</v>
      </c>
      <c r="H46" s="451">
        <v>10000</v>
      </c>
      <c r="I46" s="450" t="s">
        <v>1862</v>
      </c>
    </row>
    <row r="47" spans="1:9" ht="63" x14ac:dyDescent="0.25">
      <c r="A47" s="450">
        <v>10149</v>
      </c>
      <c r="B47" s="450" t="s">
        <v>280</v>
      </c>
      <c r="C47" s="450">
        <v>100</v>
      </c>
      <c r="D47" s="450">
        <v>101</v>
      </c>
      <c r="E47" s="450">
        <v>1030202</v>
      </c>
      <c r="F47" s="450" t="s">
        <v>2935</v>
      </c>
      <c r="G47" s="451">
        <v>2000</v>
      </c>
      <c r="H47" s="451">
        <v>2000</v>
      </c>
      <c r="I47" s="450" t="s">
        <v>1862</v>
      </c>
    </row>
    <row r="48" spans="1:9" ht="63" x14ac:dyDescent="0.25">
      <c r="A48" s="450">
        <v>10154</v>
      </c>
      <c r="B48" s="450" t="s">
        <v>280</v>
      </c>
      <c r="C48" s="450">
        <v>100</v>
      </c>
      <c r="D48" s="450">
        <v>101</v>
      </c>
      <c r="E48" s="450">
        <v>1030201</v>
      </c>
      <c r="F48" s="450" t="s">
        <v>2936</v>
      </c>
      <c r="G48" s="451">
        <v>20223.84</v>
      </c>
      <c r="H48" s="451">
        <v>20223.84</v>
      </c>
      <c r="I48" s="450" t="s">
        <v>1862</v>
      </c>
    </row>
    <row r="49" spans="1:9" ht="63" x14ac:dyDescent="0.25">
      <c r="A49" s="450">
        <v>10155</v>
      </c>
      <c r="B49" s="450" t="s">
        <v>280</v>
      </c>
      <c r="C49" s="450">
        <v>100</v>
      </c>
      <c r="D49" s="450">
        <v>101</v>
      </c>
      <c r="E49" s="450">
        <v>1030201</v>
      </c>
      <c r="F49" s="450" t="s">
        <v>1472</v>
      </c>
      <c r="G49" s="451">
        <v>10000</v>
      </c>
      <c r="H49" s="451">
        <v>6000</v>
      </c>
      <c r="I49" s="450" t="s">
        <v>1862</v>
      </c>
    </row>
    <row r="50" spans="1:9" ht="63" x14ac:dyDescent="0.25">
      <c r="A50" s="450">
        <v>10174</v>
      </c>
      <c r="B50" s="450" t="s">
        <v>280</v>
      </c>
      <c r="C50" s="450">
        <v>100</v>
      </c>
      <c r="D50" s="450">
        <v>101</v>
      </c>
      <c r="E50" s="450">
        <v>1030201</v>
      </c>
      <c r="F50" s="450" t="s">
        <v>1473</v>
      </c>
      <c r="G50" s="451">
        <v>3000</v>
      </c>
      <c r="H50" s="451">
        <v>3000</v>
      </c>
      <c r="I50" s="450" t="s">
        <v>1862</v>
      </c>
    </row>
    <row r="51" spans="1:9" ht="63" x14ac:dyDescent="0.25">
      <c r="A51" s="450">
        <v>10175</v>
      </c>
      <c r="B51" s="450" t="s">
        <v>280</v>
      </c>
      <c r="C51" s="450">
        <v>100</v>
      </c>
      <c r="D51" s="450">
        <v>101</v>
      </c>
      <c r="E51" s="450">
        <v>1030201</v>
      </c>
      <c r="F51" s="450" t="s">
        <v>1474</v>
      </c>
      <c r="G51" s="451">
        <v>4000</v>
      </c>
      <c r="H51" s="451">
        <v>4000</v>
      </c>
      <c r="I51" s="450" t="s">
        <v>1862</v>
      </c>
    </row>
    <row r="52" spans="1:9" ht="63" x14ac:dyDescent="0.25">
      <c r="A52" s="450">
        <v>10177</v>
      </c>
      <c r="B52" s="450" t="s">
        <v>280</v>
      </c>
      <c r="C52" s="450">
        <v>100</v>
      </c>
      <c r="D52" s="450">
        <v>101</v>
      </c>
      <c r="E52" s="450">
        <v>1040102</v>
      </c>
      <c r="F52" s="450" t="s">
        <v>2937</v>
      </c>
      <c r="G52" s="451">
        <v>171000</v>
      </c>
      <c r="H52" s="451">
        <v>150000</v>
      </c>
      <c r="I52" s="450" t="s">
        <v>1862</v>
      </c>
    </row>
    <row r="53" spans="1:9" ht="63" x14ac:dyDescent="0.25">
      <c r="A53" s="450">
        <v>10178</v>
      </c>
      <c r="B53" s="450" t="s">
        <v>280</v>
      </c>
      <c r="C53" s="450">
        <v>100</v>
      </c>
      <c r="D53" s="450">
        <v>101</v>
      </c>
      <c r="E53" s="450">
        <v>1040401</v>
      </c>
      <c r="F53" s="450" t="s">
        <v>2938</v>
      </c>
      <c r="G53" s="451">
        <v>10000</v>
      </c>
      <c r="H53" s="451">
        <v>10000</v>
      </c>
      <c r="I53" s="450" t="s">
        <v>1862</v>
      </c>
    </row>
    <row r="54" spans="1:9" ht="63" x14ac:dyDescent="0.25">
      <c r="A54" s="450">
        <v>10179</v>
      </c>
      <c r="B54" s="450" t="s">
        <v>280</v>
      </c>
      <c r="C54" s="450">
        <v>100</v>
      </c>
      <c r="D54" s="450">
        <v>101</v>
      </c>
      <c r="E54" s="450">
        <v>1040101</v>
      </c>
      <c r="F54" s="450" t="s">
        <v>2939</v>
      </c>
      <c r="G54" s="451">
        <v>15000</v>
      </c>
      <c r="H54" s="451">
        <v>15000</v>
      </c>
      <c r="I54" s="450" t="s">
        <v>1862</v>
      </c>
    </row>
    <row r="55" spans="1:9" ht="63" x14ac:dyDescent="0.25">
      <c r="A55" s="450">
        <v>10181</v>
      </c>
      <c r="B55" s="450" t="s">
        <v>280</v>
      </c>
      <c r="C55" s="450">
        <v>100</v>
      </c>
      <c r="D55" s="450">
        <v>101</v>
      </c>
      <c r="E55" s="450">
        <v>1040399</v>
      </c>
      <c r="F55" s="450" t="s">
        <v>2940</v>
      </c>
      <c r="G55" s="451">
        <v>10000</v>
      </c>
      <c r="H55" s="451">
        <v>10000</v>
      </c>
      <c r="I55" s="450" t="s">
        <v>1862</v>
      </c>
    </row>
    <row r="56" spans="1:9" ht="63" x14ac:dyDescent="0.25">
      <c r="A56" s="450">
        <v>10182</v>
      </c>
      <c r="B56" s="450" t="s">
        <v>280</v>
      </c>
      <c r="C56" s="450">
        <v>100</v>
      </c>
      <c r="D56" s="450">
        <v>101</v>
      </c>
      <c r="E56" s="450">
        <v>1030202</v>
      </c>
      <c r="F56" s="450" t="s">
        <v>2941</v>
      </c>
      <c r="G56" s="451">
        <v>1000</v>
      </c>
      <c r="H56" s="451">
        <v>1000</v>
      </c>
      <c r="I56" s="450" t="s">
        <v>1862</v>
      </c>
    </row>
    <row r="57" spans="1:9" ht="63" x14ac:dyDescent="0.25">
      <c r="A57" s="450">
        <v>10362</v>
      </c>
      <c r="B57" s="450" t="s">
        <v>280</v>
      </c>
      <c r="C57" s="450">
        <v>100</v>
      </c>
      <c r="D57" s="450">
        <v>101</v>
      </c>
      <c r="E57" s="450">
        <v>1030210</v>
      </c>
      <c r="F57" s="450" t="s">
        <v>2942</v>
      </c>
      <c r="G57" s="451">
        <v>3000</v>
      </c>
      <c r="H57" s="451">
        <v>3000</v>
      </c>
      <c r="I57" s="450" t="s">
        <v>1862</v>
      </c>
    </row>
    <row r="58" spans="1:9" ht="63" x14ac:dyDescent="0.25">
      <c r="A58" s="450">
        <v>10364</v>
      </c>
      <c r="B58" s="450" t="s">
        <v>280</v>
      </c>
      <c r="C58" s="450">
        <v>100</v>
      </c>
      <c r="D58" s="450">
        <v>101</v>
      </c>
      <c r="E58" s="450">
        <v>1030211</v>
      </c>
      <c r="F58" s="450" t="s">
        <v>2943</v>
      </c>
      <c r="G58" s="451">
        <v>15000</v>
      </c>
      <c r="H58" s="451">
        <v>15000</v>
      </c>
      <c r="I58" s="450" t="s">
        <v>1862</v>
      </c>
    </row>
    <row r="59" spans="1:9" ht="63" x14ac:dyDescent="0.25">
      <c r="A59" s="450">
        <v>10382</v>
      </c>
      <c r="B59" s="450" t="s">
        <v>280</v>
      </c>
      <c r="C59" s="450">
        <v>100</v>
      </c>
      <c r="D59" s="450">
        <v>101</v>
      </c>
      <c r="E59" s="450">
        <v>1030202</v>
      </c>
      <c r="F59" s="450" t="s">
        <v>2944</v>
      </c>
      <c r="G59" s="451">
        <v>2000</v>
      </c>
      <c r="H59" s="451">
        <v>2000</v>
      </c>
      <c r="I59" s="450" t="s">
        <v>1862</v>
      </c>
    </row>
    <row r="60" spans="1:9" ht="63" x14ac:dyDescent="0.25">
      <c r="A60" s="450">
        <v>10383</v>
      </c>
      <c r="B60" s="450" t="s">
        <v>280</v>
      </c>
      <c r="C60" s="450">
        <v>100</v>
      </c>
      <c r="D60" s="450">
        <v>101</v>
      </c>
      <c r="E60" s="450">
        <v>1030213</v>
      </c>
      <c r="F60" s="450" t="s">
        <v>2945</v>
      </c>
      <c r="G60" s="451">
        <v>1000</v>
      </c>
      <c r="H60" s="451">
        <v>1000</v>
      </c>
      <c r="I60" s="450" t="s">
        <v>1862</v>
      </c>
    </row>
    <row r="61" spans="1:9" ht="63" x14ac:dyDescent="0.25">
      <c r="A61" s="450">
        <v>10384</v>
      </c>
      <c r="B61" s="450" t="s">
        <v>280</v>
      </c>
      <c r="C61" s="450">
        <v>100</v>
      </c>
      <c r="D61" s="450">
        <v>101</v>
      </c>
      <c r="E61" s="450">
        <v>1030202</v>
      </c>
      <c r="F61" s="450" t="s">
        <v>2946</v>
      </c>
      <c r="G61" s="451">
        <v>2000</v>
      </c>
      <c r="H61" s="451">
        <v>2000</v>
      </c>
      <c r="I61" s="450" t="s">
        <v>1862</v>
      </c>
    </row>
    <row r="62" spans="1:9" ht="63" x14ac:dyDescent="0.25">
      <c r="A62" s="450">
        <v>10677</v>
      </c>
      <c r="B62" s="450" t="s">
        <v>280</v>
      </c>
      <c r="C62" s="450">
        <v>100</v>
      </c>
      <c r="D62" s="450">
        <v>101</v>
      </c>
      <c r="E62" s="450">
        <v>1030299</v>
      </c>
      <c r="F62" s="450" t="s">
        <v>2947</v>
      </c>
      <c r="G62" s="451">
        <v>700</v>
      </c>
      <c r="H62" s="451">
        <v>700</v>
      </c>
      <c r="I62" s="450" t="s">
        <v>1862</v>
      </c>
    </row>
    <row r="63" spans="1:9" ht="31.5" x14ac:dyDescent="0.25">
      <c r="A63" s="450">
        <v>10405</v>
      </c>
      <c r="B63" s="450" t="s">
        <v>280</v>
      </c>
      <c r="C63" s="450">
        <v>100</v>
      </c>
      <c r="D63" s="450">
        <v>111</v>
      </c>
      <c r="E63" s="450">
        <v>1040205</v>
      </c>
      <c r="F63" s="450" t="s">
        <v>2948</v>
      </c>
      <c r="G63" s="451">
        <v>2000</v>
      </c>
      <c r="H63" s="451">
        <v>0</v>
      </c>
      <c r="I63" s="450" t="s">
        <v>2248</v>
      </c>
    </row>
    <row r="64" spans="1:9" x14ac:dyDescent="0.25">
      <c r="A64" s="450">
        <v>10011</v>
      </c>
      <c r="B64" s="450" t="s">
        <v>280</v>
      </c>
      <c r="C64" s="450">
        <v>100</v>
      </c>
      <c r="D64" s="450">
        <v>101</v>
      </c>
      <c r="E64" s="450">
        <v>1030201</v>
      </c>
      <c r="F64" s="450" t="s">
        <v>2949</v>
      </c>
      <c r="G64" s="451">
        <v>6000</v>
      </c>
      <c r="H64" s="451">
        <v>6000</v>
      </c>
      <c r="I64" s="450" t="s">
        <v>2806</v>
      </c>
    </row>
    <row r="65" spans="1:9" x14ac:dyDescent="0.25">
      <c r="A65" s="450">
        <v>10015</v>
      </c>
      <c r="B65" s="450" t="s">
        <v>280</v>
      </c>
      <c r="C65" s="450">
        <v>100</v>
      </c>
      <c r="D65" s="450">
        <v>101</v>
      </c>
      <c r="E65" s="450">
        <v>1030201</v>
      </c>
      <c r="F65" s="450" t="s">
        <v>2950</v>
      </c>
      <c r="G65" s="451">
        <v>5575000</v>
      </c>
      <c r="H65" s="451">
        <v>5653000</v>
      </c>
      <c r="I65" s="450" t="s">
        <v>2806</v>
      </c>
    </row>
    <row r="66" spans="1:9" x14ac:dyDescent="0.25">
      <c r="A66" s="450">
        <v>10016</v>
      </c>
      <c r="B66" s="450" t="s">
        <v>280</v>
      </c>
      <c r="C66" s="450">
        <v>100</v>
      </c>
      <c r="D66" s="450">
        <v>101</v>
      </c>
      <c r="E66" s="450">
        <v>1020101</v>
      </c>
      <c r="F66" s="450" t="s">
        <v>2951</v>
      </c>
      <c r="G66" s="451">
        <v>474000</v>
      </c>
      <c r="H66" s="451">
        <v>480000</v>
      </c>
      <c r="I66" s="450" t="s">
        <v>2806</v>
      </c>
    </row>
    <row r="67" spans="1:9" ht="31.5" x14ac:dyDescent="0.25">
      <c r="A67" s="450">
        <v>10019</v>
      </c>
      <c r="B67" s="450" t="s">
        <v>280</v>
      </c>
      <c r="C67" s="450">
        <v>100</v>
      </c>
      <c r="D67" s="450">
        <v>101</v>
      </c>
      <c r="E67" s="450">
        <v>1040104</v>
      </c>
      <c r="F67" s="450" t="s">
        <v>2952</v>
      </c>
      <c r="G67" s="451">
        <v>205000</v>
      </c>
      <c r="H67" s="451">
        <v>205000</v>
      </c>
      <c r="I67" s="450" t="s">
        <v>2806</v>
      </c>
    </row>
    <row r="68" spans="1:9" ht="31.5" x14ac:dyDescent="0.25">
      <c r="A68" s="450">
        <v>10033</v>
      </c>
      <c r="B68" s="450" t="s">
        <v>280</v>
      </c>
      <c r="C68" s="450">
        <v>100</v>
      </c>
      <c r="D68" s="450">
        <v>101</v>
      </c>
      <c r="E68" s="450">
        <v>1020101</v>
      </c>
      <c r="F68" s="450" t="s">
        <v>2953</v>
      </c>
      <c r="G68" s="451">
        <v>5100</v>
      </c>
      <c r="H68" s="451">
        <v>5100</v>
      </c>
      <c r="I68" s="450" t="s">
        <v>2806</v>
      </c>
    </row>
    <row r="69" spans="1:9" ht="47.25" x14ac:dyDescent="0.25">
      <c r="A69" s="450">
        <v>10063</v>
      </c>
      <c r="B69" s="450" t="s">
        <v>280</v>
      </c>
      <c r="C69" s="450">
        <v>100</v>
      </c>
      <c r="D69" s="450">
        <v>101</v>
      </c>
      <c r="E69" s="450">
        <v>1040101</v>
      </c>
      <c r="F69" s="450" t="s">
        <v>2954</v>
      </c>
      <c r="G69" s="451">
        <v>210000</v>
      </c>
      <c r="H69" s="451">
        <v>210000</v>
      </c>
      <c r="I69" s="450" t="s">
        <v>2806</v>
      </c>
    </row>
    <row r="70" spans="1:9" ht="31.5" x14ac:dyDescent="0.25">
      <c r="A70" s="450">
        <v>10069</v>
      </c>
      <c r="B70" s="450" t="s">
        <v>280</v>
      </c>
      <c r="C70" s="450">
        <v>100</v>
      </c>
      <c r="D70" s="450">
        <v>110</v>
      </c>
      <c r="E70" s="450">
        <v>1020101</v>
      </c>
      <c r="F70" s="450" t="s">
        <v>2955</v>
      </c>
      <c r="G70" s="451">
        <v>1275</v>
      </c>
      <c r="H70" s="451">
        <v>1275</v>
      </c>
      <c r="I70" s="450" t="s">
        <v>2806</v>
      </c>
    </row>
    <row r="71" spans="1:9" ht="31.5" x14ac:dyDescent="0.25">
      <c r="A71" s="450">
        <v>10070</v>
      </c>
      <c r="B71" s="450" t="s">
        <v>280</v>
      </c>
      <c r="C71" s="450">
        <v>100</v>
      </c>
      <c r="D71" s="450">
        <v>110</v>
      </c>
      <c r="E71" s="450">
        <v>1010201</v>
      </c>
      <c r="F71" s="450" t="s">
        <v>2956</v>
      </c>
      <c r="G71" s="451">
        <v>380</v>
      </c>
      <c r="H71" s="451">
        <v>380</v>
      </c>
      <c r="I71" s="450" t="s">
        <v>2806</v>
      </c>
    </row>
    <row r="72" spans="1:9" x14ac:dyDescent="0.25">
      <c r="A72" s="450">
        <v>10105</v>
      </c>
      <c r="B72" s="450" t="s">
        <v>280</v>
      </c>
      <c r="C72" s="450">
        <v>100</v>
      </c>
      <c r="D72" s="450">
        <v>101</v>
      </c>
      <c r="E72" s="450">
        <v>1020101</v>
      </c>
      <c r="F72" s="450" t="s">
        <v>2957</v>
      </c>
      <c r="G72" s="451">
        <v>6100</v>
      </c>
      <c r="H72" s="451">
        <v>6100</v>
      </c>
      <c r="I72" s="450" t="s">
        <v>2806</v>
      </c>
    </row>
    <row r="73" spans="1:9" x14ac:dyDescent="0.25">
      <c r="A73" s="450">
        <v>10119</v>
      </c>
      <c r="B73" s="450" t="s">
        <v>280</v>
      </c>
      <c r="C73" s="450">
        <v>100</v>
      </c>
      <c r="D73" s="450">
        <v>101</v>
      </c>
      <c r="E73" s="450">
        <v>1020101</v>
      </c>
      <c r="F73" s="450" t="s">
        <v>2958</v>
      </c>
      <c r="G73" s="451">
        <v>12050</v>
      </c>
      <c r="H73" s="451">
        <v>12050</v>
      </c>
      <c r="I73" s="450" t="s">
        <v>2806</v>
      </c>
    </row>
    <row r="74" spans="1:9" x14ac:dyDescent="0.25">
      <c r="A74" s="450">
        <v>10126</v>
      </c>
      <c r="B74" s="450" t="s">
        <v>280</v>
      </c>
      <c r="C74" s="450">
        <v>100</v>
      </c>
      <c r="D74" s="450">
        <v>101</v>
      </c>
      <c r="E74" s="450">
        <v>1020101</v>
      </c>
      <c r="F74" s="450" t="s">
        <v>2959</v>
      </c>
      <c r="G74" s="451">
        <v>1615</v>
      </c>
      <c r="H74" s="451">
        <v>1615</v>
      </c>
      <c r="I74" s="450" t="s">
        <v>2806</v>
      </c>
    </row>
    <row r="75" spans="1:9" x14ac:dyDescent="0.25">
      <c r="A75" s="450">
        <v>10145</v>
      </c>
      <c r="B75" s="450" t="s">
        <v>280</v>
      </c>
      <c r="C75" s="450">
        <v>100</v>
      </c>
      <c r="D75" s="450">
        <v>101</v>
      </c>
      <c r="E75" s="450">
        <v>1020101</v>
      </c>
      <c r="F75" s="450" t="s">
        <v>2960</v>
      </c>
      <c r="G75" s="451">
        <v>5780</v>
      </c>
      <c r="H75" s="451">
        <v>5780</v>
      </c>
      <c r="I75" s="450" t="s">
        <v>2806</v>
      </c>
    </row>
    <row r="76" spans="1:9" x14ac:dyDescent="0.25">
      <c r="A76" s="450">
        <v>10156</v>
      </c>
      <c r="B76" s="450" t="s">
        <v>280</v>
      </c>
      <c r="C76" s="450">
        <v>100</v>
      </c>
      <c r="D76" s="450">
        <v>101</v>
      </c>
      <c r="E76" s="450">
        <v>1020101</v>
      </c>
      <c r="F76" s="450" t="s">
        <v>2961</v>
      </c>
      <c r="G76" s="451">
        <v>2570</v>
      </c>
      <c r="H76" s="451">
        <v>2570</v>
      </c>
      <c r="I76" s="450" t="s">
        <v>2806</v>
      </c>
    </row>
    <row r="77" spans="1:9" x14ac:dyDescent="0.25">
      <c r="A77" s="450">
        <v>10176</v>
      </c>
      <c r="B77" s="450" t="s">
        <v>280</v>
      </c>
      <c r="C77" s="450">
        <v>100</v>
      </c>
      <c r="D77" s="450">
        <v>101</v>
      </c>
      <c r="E77" s="450">
        <v>1020101</v>
      </c>
      <c r="F77" s="450" t="s">
        <v>2962</v>
      </c>
      <c r="G77" s="451">
        <v>595</v>
      </c>
      <c r="H77" s="451">
        <v>595</v>
      </c>
      <c r="I77" s="450" t="s">
        <v>2806</v>
      </c>
    </row>
    <row r="78" spans="1:9" x14ac:dyDescent="0.25">
      <c r="A78" s="450">
        <v>10189</v>
      </c>
      <c r="B78" s="450" t="s">
        <v>280</v>
      </c>
      <c r="C78" s="450">
        <v>100</v>
      </c>
      <c r="D78" s="450">
        <v>101</v>
      </c>
      <c r="E78" s="450">
        <v>1020101</v>
      </c>
      <c r="F78" s="450" t="s">
        <v>2963</v>
      </c>
      <c r="G78" s="451">
        <v>510</v>
      </c>
      <c r="H78" s="451">
        <v>510</v>
      </c>
      <c r="I78" s="450" t="s">
        <v>2806</v>
      </c>
    </row>
    <row r="79" spans="1:9" x14ac:dyDescent="0.25">
      <c r="A79" s="450">
        <v>10192</v>
      </c>
      <c r="B79" s="450" t="s">
        <v>280</v>
      </c>
      <c r="C79" s="450">
        <v>100</v>
      </c>
      <c r="D79" s="450">
        <v>101</v>
      </c>
      <c r="E79" s="450">
        <v>1020101</v>
      </c>
      <c r="F79" s="450" t="s">
        <v>2964</v>
      </c>
      <c r="G79" s="451">
        <v>4673</v>
      </c>
      <c r="H79" s="451">
        <v>4673</v>
      </c>
      <c r="I79" s="450" t="s">
        <v>2806</v>
      </c>
    </row>
    <row r="80" spans="1:9" x14ac:dyDescent="0.25">
      <c r="A80" s="450">
        <v>10228</v>
      </c>
      <c r="B80" s="450" t="s">
        <v>280</v>
      </c>
      <c r="C80" s="450">
        <v>100</v>
      </c>
      <c r="D80" s="450">
        <v>103</v>
      </c>
      <c r="E80" s="450">
        <v>1030217</v>
      </c>
      <c r="F80" s="450" t="s">
        <v>2965</v>
      </c>
      <c r="G80" s="451">
        <v>800</v>
      </c>
      <c r="H80" s="451">
        <v>800</v>
      </c>
      <c r="I80" s="450" t="s">
        <v>2806</v>
      </c>
    </row>
    <row r="81" spans="1:9" ht="31.5" x14ac:dyDescent="0.25">
      <c r="A81" s="450">
        <v>10229</v>
      </c>
      <c r="B81" s="450" t="s">
        <v>280</v>
      </c>
      <c r="C81" s="450">
        <v>100</v>
      </c>
      <c r="D81" s="450">
        <v>103</v>
      </c>
      <c r="E81" s="450">
        <v>1020199</v>
      </c>
      <c r="F81" s="450" t="s">
        <v>2966</v>
      </c>
      <c r="G81" s="451">
        <v>500</v>
      </c>
      <c r="H81" s="451">
        <v>500</v>
      </c>
      <c r="I81" s="450" t="s">
        <v>2806</v>
      </c>
    </row>
    <row r="82" spans="1:9" ht="31.5" x14ac:dyDescent="0.25">
      <c r="A82" s="450">
        <v>10347</v>
      </c>
      <c r="B82" s="450" t="s">
        <v>280</v>
      </c>
      <c r="C82" s="450">
        <v>100</v>
      </c>
      <c r="D82" s="450">
        <v>103</v>
      </c>
      <c r="E82" s="450">
        <v>1020102</v>
      </c>
      <c r="F82" s="450" t="s">
        <v>2967</v>
      </c>
      <c r="G82" s="451">
        <v>1000</v>
      </c>
      <c r="H82" s="451">
        <v>1000</v>
      </c>
      <c r="I82" s="450" t="s">
        <v>2806</v>
      </c>
    </row>
    <row r="83" spans="1:9" ht="31.5" x14ac:dyDescent="0.25">
      <c r="A83" s="450">
        <v>10349</v>
      </c>
      <c r="B83" s="450" t="s">
        <v>280</v>
      </c>
      <c r="C83" s="450">
        <v>100</v>
      </c>
      <c r="D83" s="450">
        <v>103</v>
      </c>
      <c r="E83" s="450">
        <v>1030216</v>
      </c>
      <c r="F83" s="450" t="s">
        <v>2968</v>
      </c>
      <c r="G83" s="451">
        <v>500</v>
      </c>
      <c r="H83" s="451">
        <v>500</v>
      </c>
      <c r="I83" s="450" t="s">
        <v>2806</v>
      </c>
    </row>
    <row r="84" spans="1:9" x14ac:dyDescent="0.25">
      <c r="A84" s="450">
        <v>10351</v>
      </c>
      <c r="B84" s="450" t="s">
        <v>280</v>
      </c>
      <c r="C84" s="450">
        <v>100</v>
      </c>
      <c r="D84" s="450">
        <v>103</v>
      </c>
      <c r="E84" s="450">
        <v>1030205</v>
      </c>
      <c r="F84" s="450" t="s">
        <v>2969</v>
      </c>
      <c r="G84" s="451">
        <v>412</v>
      </c>
      <c r="H84" s="451">
        <v>412</v>
      </c>
      <c r="I84" s="450" t="s">
        <v>2806</v>
      </c>
    </row>
    <row r="85" spans="1:9" ht="31.5" x14ac:dyDescent="0.25">
      <c r="A85" s="450">
        <v>10371</v>
      </c>
      <c r="B85" s="450" t="s">
        <v>280</v>
      </c>
      <c r="C85" s="450">
        <v>100</v>
      </c>
      <c r="D85" s="450">
        <v>101</v>
      </c>
      <c r="E85" s="450">
        <v>1020101</v>
      </c>
      <c r="F85" s="450" t="s">
        <v>2970</v>
      </c>
      <c r="G85" s="451">
        <v>4673</v>
      </c>
      <c r="H85" s="451">
        <v>4673</v>
      </c>
      <c r="I85" s="450" t="s">
        <v>2806</v>
      </c>
    </row>
    <row r="86" spans="1:9" ht="31.5" x14ac:dyDescent="0.25">
      <c r="A86" s="450">
        <v>10386</v>
      </c>
      <c r="B86" s="450" t="s">
        <v>280</v>
      </c>
      <c r="C86" s="450">
        <v>100</v>
      </c>
      <c r="D86" s="450">
        <v>103</v>
      </c>
      <c r="E86" s="450">
        <v>1030299</v>
      </c>
      <c r="F86" s="450" t="s">
        <v>2971</v>
      </c>
      <c r="G86" s="451">
        <v>500</v>
      </c>
      <c r="H86" s="451">
        <v>500</v>
      </c>
      <c r="I86" s="450" t="s">
        <v>2806</v>
      </c>
    </row>
    <row r="87" spans="1:9" ht="31.5" x14ac:dyDescent="0.25">
      <c r="A87" s="450">
        <v>10388</v>
      </c>
      <c r="B87" s="450" t="s">
        <v>280</v>
      </c>
      <c r="C87" s="450">
        <v>100</v>
      </c>
      <c r="D87" s="450">
        <v>103</v>
      </c>
      <c r="E87" s="450">
        <v>1030213</v>
      </c>
      <c r="F87" s="450" t="s">
        <v>2972</v>
      </c>
      <c r="G87" s="451">
        <v>250</v>
      </c>
      <c r="H87" s="451">
        <v>250</v>
      </c>
      <c r="I87" s="450" t="s">
        <v>2806</v>
      </c>
    </row>
    <row r="88" spans="1:9" ht="31.5" x14ac:dyDescent="0.25">
      <c r="A88" s="450">
        <v>10556</v>
      </c>
      <c r="B88" s="450" t="s">
        <v>280</v>
      </c>
      <c r="C88" s="450">
        <v>100</v>
      </c>
      <c r="D88" s="450">
        <v>101</v>
      </c>
      <c r="E88" s="450">
        <v>1030211</v>
      </c>
      <c r="F88" s="450" t="s">
        <v>2973</v>
      </c>
      <c r="G88" s="451">
        <v>1000</v>
      </c>
      <c r="H88" s="451">
        <v>1000</v>
      </c>
      <c r="I88" s="450" t="s">
        <v>2806</v>
      </c>
    </row>
    <row r="89" spans="1:9" ht="47.25" x14ac:dyDescent="0.25">
      <c r="A89" s="450">
        <v>10574</v>
      </c>
      <c r="B89" s="450" t="s">
        <v>280</v>
      </c>
      <c r="C89" s="450">
        <v>100</v>
      </c>
      <c r="D89" s="450">
        <v>103</v>
      </c>
      <c r="E89" s="450">
        <v>1030209</v>
      </c>
      <c r="F89" s="450" t="s">
        <v>2974</v>
      </c>
      <c r="G89" s="451">
        <v>500</v>
      </c>
      <c r="H89" s="451">
        <v>500</v>
      </c>
      <c r="I89" s="450" t="s">
        <v>2806</v>
      </c>
    </row>
    <row r="90" spans="1:9" ht="31.5" x14ac:dyDescent="0.25">
      <c r="A90" s="450">
        <v>10598</v>
      </c>
      <c r="B90" s="450" t="s">
        <v>280</v>
      </c>
      <c r="C90" s="450">
        <v>100</v>
      </c>
      <c r="D90" s="450">
        <v>101</v>
      </c>
      <c r="E90" s="450">
        <v>1020101</v>
      </c>
      <c r="F90" s="450" t="s">
        <v>2975</v>
      </c>
      <c r="G90" s="451">
        <v>85</v>
      </c>
      <c r="H90" s="451">
        <v>85</v>
      </c>
      <c r="I90" s="450" t="s">
        <v>2806</v>
      </c>
    </row>
    <row r="91" spans="1:9" x14ac:dyDescent="0.25">
      <c r="A91" s="450">
        <v>10601</v>
      </c>
      <c r="B91" s="450" t="s">
        <v>280</v>
      </c>
      <c r="C91" s="450">
        <v>100</v>
      </c>
      <c r="D91" s="450">
        <v>103</v>
      </c>
      <c r="E91" s="450">
        <v>1020102</v>
      </c>
      <c r="F91" s="450" t="s">
        <v>2976</v>
      </c>
      <c r="G91" s="451">
        <v>8700</v>
      </c>
      <c r="H91" s="451">
        <v>8700</v>
      </c>
      <c r="I91" s="450" t="s">
        <v>2806</v>
      </c>
    </row>
    <row r="92" spans="1:9" ht="47.25" x14ac:dyDescent="0.25">
      <c r="A92" s="450">
        <v>10603</v>
      </c>
      <c r="B92" s="450" t="s">
        <v>280</v>
      </c>
      <c r="C92" s="450">
        <v>100</v>
      </c>
      <c r="D92" s="450">
        <v>101</v>
      </c>
      <c r="E92" s="450">
        <v>1100301</v>
      </c>
      <c r="F92" s="450" t="s">
        <v>2977</v>
      </c>
      <c r="G92" s="451">
        <v>2000</v>
      </c>
      <c r="H92" s="451">
        <v>2000</v>
      </c>
      <c r="I92" s="450" t="s">
        <v>2806</v>
      </c>
    </row>
    <row r="93" spans="1:9" ht="31.5" x14ac:dyDescent="0.25">
      <c r="A93" s="450">
        <v>10604</v>
      </c>
      <c r="B93" s="450" t="s">
        <v>280</v>
      </c>
      <c r="C93" s="450">
        <v>100</v>
      </c>
      <c r="D93" s="450">
        <v>101</v>
      </c>
      <c r="E93" s="450">
        <v>1020101</v>
      </c>
      <c r="F93" s="450" t="s">
        <v>2978</v>
      </c>
      <c r="G93" s="451">
        <v>270</v>
      </c>
      <c r="H93" s="451">
        <v>270</v>
      </c>
      <c r="I93" s="450" t="s">
        <v>2806</v>
      </c>
    </row>
    <row r="94" spans="1:9" ht="31.5" x14ac:dyDescent="0.25">
      <c r="A94" s="450">
        <v>10605</v>
      </c>
      <c r="B94" s="450" t="s">
        <v>280</v>
      </c>
      <c r="C94" s="450">
        <v>100</v>
      </c>
      <c r="D94" s="450">
        <v>101</v>
      </c>
      <c r="E94" s="450">
        <v>1030211</v>
      </c>
      <c r="F94" s="450" t="s">
        <v>2979</v>
      </c>
      <c r="G94" s="451">
        <v>100</v>
      </c>
      <c r="H94" s="451">
        <v>100</v>
      </c>
      <c r="I94" s="450" t="s">
        <v>2806</v>
      </c>
    </row>
    <row r="95" spans="1:9" ht="47.25" x14ac:dyDescent="0.25">
      <c r="A95" s="450">
        <v>10609</v>
      </c>
      <c r="B95" s="450" t="s">
        <v>280</v>
      </c>
      <c r="C95" s="450">
        <v>100</v>
      </c>
      <c r="D95" s="450">
        <v>101</v>
      </c>
      <c r="E95" s="450">
        <v>1020101</v>
      </c>
      <c r="F95" s="450" t="s">
        <v>2980</v>
      </c>
      <c r="G95" s="451">
        <v>1530</v>
      </c>
      <c r="H95" s="451">
        <v>1530</v>
      </c>
      <c r="I95" s="450" t="s">
        <v>2806</v>
      </c>
    </row>
    <row r="96" spans="1:9" ht="47.25" x14ac:dyDescent="0.25">
      <c r="A96" s="450">
        <v>10611</v>
      </c>
      <c r="B96" s="450" t="s">
        <v>280</v>
      </c>
      <c r="C96" s="450">
        <v>100</v>
      </c>
      <c r="D96" s="450">
        <v>101</v>
      </c>
      <c r="E96" s="450">
        <v>1030211</v>
      </c>
      <c r="F96" s="450" t="s">
        <v>1483</v>
      </c>
      <c r="G96" s="451">
        <v>700</v>
      </c>
      <c r="H96" s="451">
        <v>700</v>
      </c>
      <c r="I96" s="450" t="s">
        <v>2806</v>
      </c>
    </row>
    <row r="97" spans="1:9" x14ac:dyDescent="0.25">
      <c r="A97" s="450">
        <v>10663</v>
      </c>
      <c r="B97" s="450" t="s">
        <v>280</v>
      </c>
      <c r="C97" s="450">
        <v>100</v>
      </c>
      <c r="D97" s="450">
        <v>101</v>
      </c>
      <c r="E97" s="450">
        <v>1030201</v>
      </c>
      <c r="F97" s="450" t="s">
        <v>2981</v>
      </c>
      <c r="G97" s="451">
        <v>6634491.3200000003</v>
      </c>
      <c r="H97" s="451">
        <v>6623000</v>
      </c>
      <c r="I97" s="450" t="s">
        <v>2806</v>
      </c>
    </row>
    <row r="98" spans="1:9" x14ac:dyDescent="0.25">
      <c r="A98" s="450">
        <v>10664</v>
      </c>
      <c r="B98" s="450" t="s">
        <v>280</v>
      </c>
      <c r="C98" s="450">
        <v>100</v>
      </c>
      <c r="D98" s="450">
        <v>101</v>
      </c>
      <c r="E98" s="450">
        <v>1020101</v>
      </c>
      <c r="F98" s="450" t="s">
        <v>2982</v>
      </c>
      <c r="G98" s="451">
        <v>417000</v>
      </c>
      <c r="H98" s="451">
        <v>417000</v>
      </c>
      <c r="I98" s="450" t="s">
        <v>2806</v>
      </c>
    </row>
    <row r="99" spans="1:9" ht="31.5" x14ac:dyDescent="0.25">
      <c r="A99" s="450">
        <v>10665</v>
      </c>
      <c r="B99" s="450" t="s">
        <v>280</v>
      </c>
      <c r="C99" s="450">
        <v>100</v>
      </c>
      <c r="D99" s="450">
        <v>103</v>
      </c>
      <c r="E99" s="450">
        <v>1030102</v>
      </c>
      <c r="F99" s="450" t="s">
        <v>2983</v>
      </c>
      <c r="G99" s="451">
        <v>1000</v>
      </c>
      <c r="H99" s="451">
        <v>1000</v>
      </c>
      <c r="I99" s="450" t="s">
        <v>2806</v>
      </c>
    </row>
    <row r="100" spans="1:9" x14ac:dyDescent="0.25">
      <c r="A100" s="450">
        <v>10666</v>
      </c>
      <c r="B100" s="450" t="s">
        <v>280</v>
      </c>
      <c r="C100" s="450">
        <v>100</v>
      </c>
      <c r="D100" s="450">
        <v>110</v>
      </c>
      <c r="E100" s="450">
        <v>1020101</v>
      </c>
      <c r="F100" s="450" t="s">
        <v>2984</v>
      </c>
      <c r="G100" s="451">
        <v>2871</v>
      </c>
      <c r="H100" s="451">
        <v>2871</v>
      </c>
      <c r="I100" s="450" t="s">
        <v>2806</v>
      </c>
    </row>
    <row r="101" spans="1:9" ht="31.5" x14ac:dyDescent="0.25">
      <c r="A101" s="450">
        <v>10667</v>
      </c>
      <c r="B101" s="450" t="s">
        <v>280</v>
      </c>
      <c r="C101" s="450">
        <v>100</v>
      </c>
      <c r="D101" s="450">
        <v>110</v>
      </c>
      <c r="E101" s="450">
        <v>1030211</v>
      </c>
      <c r="F101" s="450" t="s">
        <v>2985</v>
      </c>
      <c r="G101" s="451">
        <v>800</v>
      </c>
      <c r="H101" s="451">
        <v>800</v>
      </c>
      <c r="I101" s="450" t="s">
        <v>2806</v>
      </c>
    </row>
    <row r="102" spans="1:9" ht="31.5" x14ac:dyDescent="0.25">
      <c r="A102" s="450">
        <v>20052</v>
      </c>
      <c r="B102" s="450" t="s">
        <v>280</v>
      </c>
      <c r="C102" s="450">
        <v>100</v>
      </c>
      <c r="D102" s="450">
        <v>103</v>
      </c>
      <c r="E102" s="450">
        <v>2020105</v>
      </c>
      <c r="F102" s="450" t="s">
        <v>2986</v>
      </c>
      <c r="G102" s="451">
        <v>1000</v>
      </c>
      <c r="H102" s="451">
        <v>1000</v>
      </c>
      <c r="I102" s="450" t="s">
        <v>2806</v>
      </c>
    </row>
    <row r="103" spans="1:9" ht="31.5" x14ac:dyDescent="0.25">
      <c r="A103" s="450">
        <v>20053</v>
      </c>
      <c r="B103" s="450" t="s">
        <v>280</v>
      </c>
      <c r="C103" s="450">
        <v>100</v>
      </c>
      <c r="D103" s="450">
        <v>103</v>
      </c>
      <c r="E103" s="450">
        <v>2020107</v>
      </c>
      <c r="F103" s="450" t="s">
        <v>2987</v>
      </c>
      <c r="G103" s="451">
        <v>700</v>
      </c>
      <c r="H103" s="451">
        <v>700</v>
      </c>
      <c r="I103" s="450" t="s">
        <v>2806</v>
      </c>
    </row>
    <row r="104" spans="1:9" ht="31.5" x14ac:dyDescent="0.25">
      <c r="A104" s="450">
        <v>20054</v>
      </c>
      <c r="B104" s="450" t="s">
        <v>280</v>
      </c>
      <c r="C104" s="450">
        <v>100</v>
      </c>
      <c r="D104" s="450">
        <v>103</v>
      </c>
      <c r="E104" s="450">
        <v>2020104</v>
      </c>
      <c r="F104" s="450" t="s">
        <v>2988</v>
      </c>
      <c r="G104" s="451">
        <v>700</v>
      </c>
      <c r="H104" s="451">
        <v>700</v>
      </c>
      <c r="I104" s="450" t="s">
        <v>2806</v>
      </c>
    </row>
    <row r="105" spans="1:9" ht="31.5" x14ac:dyDescent="0.25">
      <c r="A105" s="450">
        <v>20055</v>
      </c>
      <c r="B105" s="450" t="s">
        <v>280</v>
      </c>
      <c r="C105" s="450">
        <v>100</v>
      </c>
      <c r="D105" s="450">
        <v>103</v>
      </c>
      <c r="E105" s="450">
        <v>2020106</v>
      </c>
      <c r="F105" s="450" t="s">
        <v>2989</v>
      </c>
      <c r="G105" s="451">
        <v>600</v>
      </c>
      <c r="H105" s="451">
        <v>600</v>
      </c>
      <c r="I105" s="450" t="s">
        <v>2806</v>
      </c>
    </row>
    <row r="106" spans="1:9" x14ac:dyDescent="0.25">
      <c r="A106" s="450">
        <v>70004</v>
      </c>
      <c r="B106" s="450" t="s">
        <v>280</v>
      </c>
      <c r="C106" s="450">
        <v>9900</v>
      </c>
      <c r="D106" s="450">
        <v>9901</v>
      </c>
      <c r="E106" s="450">
        <v>7010101</v>
      </c>
      <c r="F106" s="450" t="s">
        <v>2837</v>
      </c>
      <c r="G106" s="451">
        <v>15000</v>
      </c>
      <c r="H106" s="451">
        <v>15000</v>
      </c>
      <c r="I106" s="450" t="s">
        <v>2806</v>
      </c>
    </row>
    <row r="107" spans="1:9" ht="47.25" x14ac:dyDescent="0.25">
      <c r="A107" s="450">
        <v>70005</v>
      </c>
      <c r="B107" s="450" t="s">
        <v>280</v>
      </c>
      <c r="C107" s="450">
        <v>9900</v>
      </c>
      <c r="D107" s="450">
        <v>9901</v>
      </c>
      <c r="E107" s="450">
        <v>7010201</v>
      </c>
      <c r="F107" s="450" t="s">
        <v>2990</v>
      </c>
      <c r="G107" s="451">
        <v>3200000</v>
      </c>
      <c r="H107" s="451">
        <v>3200000</v>
      </c>
      <c r="I107" s="450" t="s">
        <v>2806</v>
      </c>
    </row>
    <row r="108" spans="1:9" ht="31.5" x14ac:dyDescent="0.25">
      <c r="A108" s="450">
        <v>70006</v>
      </c>
      <c r="B108" s="450" t="s">
        <v>280</v>
      </c>
      <c r="C108" s="450">
        <v>9900</v>
      </c>
      <c r="D108" s="450">
        <v>9901</v>
      </c>
      <c r="E108" s="450">
        <v>7010301</v>
      </c>
      <c r="F108" s="450" t="s">
        <v>2843</v>
      </c>
      <c r="G108" s="451">
        <v>30000</v>
      </c>
      <c r="H108" s="451">
        <v>30000</v>
      </c>
      <c r="I108" s="450" t="s">
        <v>2806</v>
      </c>
    </row>
    <row r="109" spans="1:9" ht="31.5" x14ac:dyDescent="0.25">
      <c r="A109" s="450">
        <v>70007</v>
      </c>
      <c r="B109" s="450" t="s">
        <v>280</v>
      </c>
      <c r="C109" s="450">
        <v>9900</v>
      </c>
      <c r="D109" s="450">
        <v>9901</v>
      </c>
      <c r="E109" s="450">
        <v>7010102</v>
      </c>
      <c r="F109" s="450" t="s">
        <v>2991</v>
      </c>
      <c r="G109" s="451">
        <v>1070006.27</v>
      </c>
      <c r="H109" s="451">
        <v>1070009.92</v>
      </c>
      <c r="I109" s="450" t="s">
        <v>2806</v>
      </c>
    </row>
    <row r="110" spans="1:9" ht="31.5" x14ac:dyDescent="0.25">
      <c r="A110" s="450">
        <v>70010</v>
      </c>
      <c r="B110" s="450" t="s">
        <v>280</v>
      </c>
      <c r="C110" s="450">
        <v>9900</v>
      </c>
      <c r="D110" s="450">
        <v>9901</v>
      </c>
      <c r="E110" s="450">
        <v>7010199</v>
      </c>
      <c r="F110" s="450" t="s">
        <v>2992</v>
      </c>
      <c r="G110" s="451">
        <v>5000</v>
      </c>
      <c r="H110" s="451">
        <v>5000</v>
      </c>
      <c r="I110" s="450" t="s">
        <v>2806</v>
      </c>
    </row>
    <row r="111" spans="1:9" ht="31.5" x14ac:dyDescent="0.25">
      <c r="A111" s="450">
        <v>70013</v>
      </c>
      <c r="B111" s="450" t="s">
        <v>280</v>
      </c>
      <c r="C111" s="450">
        <v>9900</v>
      </c>
      <c r="D111" s="450">
        <v>9901</v>
      </c>
      <c r="E111" s="450">
        <v>7010302</v>
      </c>
      <c r="F111" s="450" t="s">
        <v>2993</v>
      </c>
      <c r="G111" s="451">
        <v>1500</v>
      </c>
      <c r="H111" s="451">
        <v>1500</v>
      </c>
      <c r="I111" s="450" t="s">
        <v>2806</v>
      </c>
    </row>
    <row r="112" spans="1:9" ht="31.5" x14ac:dyDescent="0.25">
      <c r="A112" s="450">
        <v>70014</v>
      </c>
      <c r="B112" s="450" t="s">
        <v>280</v>
      </c>
      <c r="C112" s="450">
        <v>9900</v>
      </c>
      <c r="D112" s="450">
        <v>9901</v>
      </c>
      <c r="E112" s="450">
        <v>7010202</v>
      </c>
      <c r="F112" s="450" t="s">
        <v>2994</v>
      </c>
      <c r="G112" s="451">
        <v>1000</v>
      </c>
      <c r="H112" s="451">
        <v>1000</v>
      </c>
      <c r="I112" s="450" t="s">
        <v>2806</v>
      </c>
    </row>
    <row r="113" spans="1:9" x14ac:dyDescent="0.25">
      <c r="A113" s="450">
        <v>70016</v>
      </c>
      <c r="B113" s="450" t="s">
        <v>280</v>
      </c>
      <c r="C113" s="450">
        <v>9900</v>
      </c>
      <c r="D113" s="450">
        <v>9901</v>
      </c>
      <c r="E113" s="450">
        <v>7010199</v>
      </c>
      <c r="F113" s="450" t="s">
        <v>2995</v>
      </c>
      <c r="G113" s="451">
        <v>25000</v>
      </c>
      <c r="H113" s="451">
        <v>25000</v>
      </c>
      <c r="I113" s="450" t="s">
        <v>2806</v>
      </c>
    </row>
    <row r="114" spans="1:9" ht="31.5" x14ac:dyDescent="0.25">
      <c r="A114" s="450">
        <v>70021</v>
      </c>
      <c r="B114" s="450" t="s">
        <v>280</v>
      </c>
      <c r="C114" s="450">
        <v>9900</v>
      </c>
      <c r="D114" s="450">
        <v>9901</v>
      </c>
      <c r="E114" s="450">
        <v>7019903</v>
      </c>
      <c r="F114" s="450" t="s">
        <v>2996</v>
      </c>
      <c r="G114" s="451">
        <v>5000</v>
      </c>
      <c r="H114" s="451">
        <v>5000</v>
      </c>
      <c r="I114" s="450" t="s">
        <v>2806</v>
      </c>
    </row>
    <row r="115" spans="1:9" x14ac:dyDescent="0.25">
      <c r="A115" s="450">
        <v>70023</v>
      </c>
      <c r="B115" s="450" t="s">
        <v>280</v>
      </c>
      <c r="C115" s="450">
        <v>9900</v>
      </c>
      <c r="D115" s="450">
        <v>9901</v>
      </c>
      <c r="E115" s="450">
        <v>7010199</v>
      </c>
      <c r="F115" s="450" t="s">
        <v>2997</v>
      </c>
      <c r="G115" s="451">
        <v>30000</v>
      </c>
      <c r="H115" s="451">
        <v>30000</v>
      </c>
      <c r="I115" s="450" t="s">
        <v>2806</v>
      </c>
    </row>
    <row r="116" spans="1:9" ht="31.5" x14ac:dyDescent="0.25">
      <c r="A116" s="450">
        <v>70026</v>
      </c>
      <c r="B116" s="450" t="s">
        <v>280</v>
      </c>
      <c r="C116" s="450">
        <v>9900</v>
      </c>
      <c r="D116" s="450">
        <v>9901</v>
      </c>
      <c r="E116" s="450">
        <v>7019903</v>
      </c>
      <c r="F116" s="450" t="s">
        <v>2998</v>
      </c>
      <c r="G116" s="451">
        <v>25000</v>
      </c>
      <c r="H116" s="451">
        <v>25000</v>
      </c>
      <c r="I116" s="450" t="s">
        <v>2806</v>
      </c>
    </row>
    <row r="117" spans="1:9" x14ac:dyDescent="0.25">
      <c r="A117" s="450">
        <v>70028</v>
      </c>
      <c r="B117" s="450" t="s">
        <v>280</v>
      </c>
      <c r="C117" s="450">
        <v>9900</v>
      </c>
      <c r="D117" s="450">
        <v>9901</v>
      </c>
      <c r="E117" s="450">
        <v>7019901</v>
      </c>
      <c r="F117" s="450" t="s">
        <v>2999</v>
      </c>
      <c r="G117" s="451">
        <v>50000</v>
      </c>
      <c r="H117" s="451">
        <v>50000</v>
      </c>
      <c r="I117" s="450" t="s">
        <v>2806</v>
      </c>
    </row>
    <row r="118" spans="1:9" x14ac:dyDescent="0.25">
      <c r="A118" s="450">
        <v>70032</v>
      </c>
      <c r="B118" s="450" t="s">
        <v>280</v>
      </c>
      <c r="C118" s="450">
        <v>9900</v>
      </c>
      <c r="D118" s="450">
        <v>9901</v>
      </c>
      <c r="E118" s="450">
        <v>7019903</v>
      </c>
      <c r="F118" s="450" t="s">
        <v>2381</v>
      </c>
      <c r="G118" s="451">
        <v>10000</v>
      </c>
      <c r="H118" s="451">
        <v>10000</v>
      </c>
      <c r="I118" s="450" t="s">
        <v>2806</v>
      </c>
    </row>
    <row r="119" spans="1:9" ht="31.5" x14ac:dyDescent="0.25">
      <c r="A119" s="450">
        <v>70033</v>
      </c>
      <c r="B119" s="450" t="s">
        <v>280</v>
      </c>
      <c r="C119" s="450">
        <v>9900</v>
      </c>
      <c r="D119" s="450">
        <v>9901</v>
      </c>
      <c r="E119" s="450">
        <v>7010199</v>
      </c>
      <c r="F119" s="450" t="s">
        <v>3000</v>
      </c>
      <c r="G119" s="451">
        <v>215650</v>
      </c>
      <c r="H119" s="451">
        <v>217000</v>
      </c>
      <c r="I119" s="450" t="s">
        <v>2806</v>
      </c>
    </row>
    <row r="120" spans="1:9" ht="47.25" x14ac:dyDescent="0.25">
      <c r="A120" s="450">
        <v>70034</v>
      </c>
      <c r="B120" s="450" t="s">
        <v>280</v>
      </c>
      <c r="C120" s="450">
        <v>9900</v>
      </c>
      <c r="D120" s="450">
        <v>9901</v>
      </c>
      <c r="E120" s="450">
        <v>7010199</v>
      </c>
      <c r="F120" s="450" t="s">
        <v>3001</v>
      </c>
      <c r="G120" s="451">
        <v>100000</v>
      </c>
      <c r="H120" s="451">
        <v>100000</v>
      </c>
      <c r="I120" s="450" t="s">
        <v>2806</v>
      </c>
    </row>
    <row r="121" spans="1:9" ht="63" x14ac:dyDescent="0.25">
      <c r="A121" s="450">
        <v>70035</v>
      </c>
      <c r="B121" s="450" t="s">
        <v>280</v>
      </c>
      <c r="C121" s="450">
        <v>9900</v>
      </c>
      <c r="D121" s="450">
        <v>9901</v>
      </c>
      <c r="E121" s="450">
        <v>7010199</v>
      </c>
      <c r="F121" s="450" t="s">
        <v>3002</v>
      </c>
      <c r="G121" s="451">
        <v>476800</v>
      </c>
      <c r="H121" s="451">
        <v>475000</v>
      </c>
      <c r="I121" s="450" t="s">
        <v>2806</v>
      </c>
    </row>
    <row r="122" spans="1:9" ht="47.25" x14ac:dyDescent="0.25">
      <c r="A122" s="450">
        <v>70036</v>
      </c>
      <c r="B122" s="450" t="s">
        <v>280</v>
      </c>
      <c r="C122" s="450">
        <v>9900</v>
      </c>
      <c r="D122" s="450">
        <v>9901</v>
      </c>
      <c r="E122" s="450">
        <v>7010199</v>
      </c>
      <c r="F122" s="450" t="s">
        <v>3003</v>
      </c>
      <c r="G122" s="451">
        <v>10000</v>
      </c>
      <c r="H122" s="451">
        <v>10000</v>
      </c>
      <c r="I122" s="450" t="s">
        <v>2806</v>
      </c>
    </row>
    <row r="123" spans="1:9" ht="31.5" x14ac:dyDescent="0.25">
      <c r="A123" s="450">
        <v>70037</v>
      </c>
      <c r="B123" s="450" t="s">
        <v>280</v>
      </c>
      <c r="C123" s="450">
        <v>9900</v>
      </c>
      <c r="D123" s="450">
        <v>9901</v>
      </c>
      <c r="E123" s="450">
        <v>7010199</v>
      </c>
      <c r="F123" s="450" t="s">
        <v>3004</v>
      </c>
      <c r="G123" s="451">
        <v>10000</v>
      </c>
      <c r="H123" s="451">
        <v>10000</v>
      </c>
      <c r="I123" s="450" t="s">
        <v>2806</v>
      </c>
    </row>
    <row r="124" spans="1:9" ht="47.25" x14ac:dyDescent="0.25">
      <c r="A124" s="450">
        <v>70038</v>
      </c>
      <c r="B124" s="450" t="s">
        <v>280</v>
      </c>
      <c r="C124" s="450">
        <v>9900</v>
      </c>
      <c r="D124" s="450">
        <v>9901</v>
      </c>
      <c r="E124" s="450">
        <v>7010199</v>
      </c>
      <c r="F124" s="450" t="s">
        <v>3005</v>
      </c>
      <c r="G124" s="451">
        <v>30000</v>
      </c>
      <c r="H124" s="451">
        <v>30000</v>
      </c>
      <c r="I124" s="450" t="s">
        <v>2806</v>
      </c>
    </row>
    <row r="125" spans="1:9" ht="31.5" x14ac:dyDescent="0.25">
      <c r="A125" s="450">
        <v>70040</v>
      </c>
      <c r="B125" s="450" t="s">
        <v>280</v>
      </c>
      <c r="C125" s="450">
        <v>9900</v>
      </c>
      <c r="D125" s="450">
        <v>9901</v>
      </c>
      <c r="E125" s="450">
        <v>7010299</v>
      </c>
      <c r="F125" s="450" t="s">
        <v>3006</v>
      </c>
      <c r="G125" s="451">
        <v>5000</v>
      </c>
      <c r="H125" s="451">
        <v>5000</v>
      </c>
      <c r="I125" s="450" t="s">
        <v>2806</v>
      </c>
    </row>
    <row r="126" spans="1:9" ht="47.25" x14ac:dyDescent="0.25">
      <c r="A126" s="450">
        <v>70041</v>
      </c>
      <c r="B126" s="450" t="s">
        <v>280</v>
      </c>
      <c r="C126" s="450">
        <v>9900</v>
      </c>
      <c r="D126" s="450">
        <v>9901</v>
      </c>
      <c r="E126" s="450">
        <v>7019999</v>
      </c>
      <c r="F126" s="450" t="s">
        <v>3007</v>
      </c>
      <c r="G126" s="451">
        <v>10000</v>
      </c>
      <c r="H126" s="451">
        <v>10000</v>
      </c>
      <c r="I126" s="450" t="s">
        <v>2806</v>
      </c>
    </row>
    <row r="127" spans="1:9" ht="31.5" x14ac:dyDescent="0.25">
      <c r="A127" s="450">
        <v>70060</v>
      </c>
      <c r="B127" s="450" t="s">
        <v>280</v>
      </c>
      <c r="C127" s="450">
        <v>9900</v>
      </c>
      <c r="D127" s="450">
        <v>9901</v>
      </c>
      <c r="E127" s="450">
        <v>7010199</v>
      </c>
      <c r="F127" s="450" t="s">
        <v>3008</v>
      </c>
      <c r="G127" s="451">
        <v>380000</v>
      </c>
      <c r="H127" s="451">
        <v>380000</v>
      </c>
      <c r="I127" s="450" t="s">
        <v>2806</v>
      </c>
    </row>
    <row r="128" spans="1:9" x14ac:dyDescent="0.25">
      <c r="A128" s="450">
        <v>10188</v>
      </c>
      <c r="B128" s="450" t="s">
        <v>280</v>
      </c>
      <c r="C128" s="450">
        <v>100</v>
      </c>
      <c r="D128" s="450">
        <v>101</v>
      </c>
      <c r="E128" s="450">
        <v>1030201</v>
      </c>
      <c r="F128" s="450" t="s">
        <v>1476</v>
      </c>
      <c r="G128" s="451">
        <v>6000</v>
      </c>
      <c r="H128" s="451">
        <v>6000</v>
      </c>
      <c r="I128" s="450" t="s">
        <v>1995</v>
      </c>
    </row>
    <row r="129" spans="1:9" ht="31.5" x14ac:dyDescent="0.25">
      <c r="A129" s="450">
        <v>10554</v>
      </c>
      <c r="B129" s="450" t="s">
        <v>280</v>
      </c>
      <c r="C129" s="450">
        <v>100</v>
      </c>
      <c r="D129" s="450">
        <v>102</v>
      </c>
      <c r="E129" s="450">
        <v>1030213</v>
      </c>
      <c r="F129" s="450" t="s">
        <v>1487</v>
      </c>
      <c r="G129" s="451">
        <v>28060</v>
      </c>
      <c r="H129" s="451">
        <v>28060</v>
      </c>
      <c r="I129" s="450" t="s">
        <v>1995</v>
      </c>
    </row>
    <row r="130" spans="1:9" ht="31.5" x14ac:dyDescent="0.25">
      <c r="A130" s="450">
        <v>10703</v>
      </c>
      <c r="B130" s="450" t="s">
        <v>280</v>
      </c>
      <c r="C130" s="450">
        <v>100</v>
      </c>
      <c r="D130" s="450">
        <v>111</v>
      </c>
      <c r="E130" s="450">
        <v>1040104</v>
      </c>
      <c r="F130" s="450" t="s">
        <v>2921</v>
      </c>
      <c r="G130" s="451">
        <v>30</v>
      </c>
      <c r="H130" s="451">
        <v>0</v>
      </c>
      <c r="I130" s="450" t="s">
        <v>1995</v>
      </c>
    </row>
    <row r="131" spans="1:9" ht="31.5" x14ac:dyDescent="0.25">
      <c r="A131" s="450">
        <v>10081</v>
      </c>
      <c r="B131" s="450" t="s">
        <v>280</v>
      </c>
      <c r="C131" s="450">
        <v>100</v>
      </c>
      <c r="D131" s="450">
        <v>102</v>
      </c>
      <c r="E131" s="450">
        <v>1030102</v>
      </c>
      <c r="F131" s="450" t="s">
        <v>3009</v>
      </c>
      <c r="G131" s="451">
        <v>5000</v>
      </c>
      <c r="H131" s="451">
        <v>5000</v>
      </c>
      <c r="I131" s="450" t="s">
        <v>2871</v>
      </c>
    </row>
    <row r="132" spans="1:9" x14ac:dyDescent="0.25">
      <c r="A132" s="450">
        <v>10215</v>
      </c>
      <c r="B132" s="450" t="s">
        <v>280</v>
      </c>
      <c r="C132" s="450">
        <v>100</v>
      </c>
      <c r="D132" s="450">
        <v>103</v>
      </c>
      <c r="E132" s="450">
        <v>1030205</v>
      </c>
      <c r="F132" s="450" t="s">
        <v>1499</v>
      </c>
      <c r="G132" s="451">
        <v>45000</v>
      </c>
      <c r="H132" s="451">
        <v>45000</v>
      </c>
      <c r="I132" s="450" t="s">
        <v>2871</v>
      </c>
    </row>
    <row r="133" spans="1:9" x14ac:dyDescent="0.25">
      <c r="A133" s="450">
        <v>10216</v>
      </c>
      <c r="B133" s="450" t="s">
        <v>280</v>
      </c>
      <c r="C133" s="450">
        <v>100</v>
      </c>
      <c r="D133" s="450">
        <v>103</v>
      </c>
      <c r="E133" s="450">
        <v>1030205</v>
      </c>
      <c r="F133" s="450" t="s">
        <v>1500</v>
      </c>
      <c r="G133" s="451">
        <v>25000</v>
      </c>
      <c r="H133" s="451">
        <v>25000</v>
      </c>
      <c r="I133" s="450" t="s">
        <v>2871</v>
      </c>
    </row>
    <row r="134" spans="1:9" x14ac:dyDescent="0.25">
      <c r="A134" s="450">
        <v>10219</v>
      </c>
      <c r="B134" s="450" t="s">
        <v>280</v>
      </c>
      <c r="C134" s="450">
        <v>100</v>
      </c>
      <c r="D134" s="450">
        <v>103</v>
      </c>
      <c r="E134" s="450">
        <v>1030219</v>
      </c>
      <c r="F134" s="450" t="s">
        <v>1501</v>
      </c>
      <c r="G134" s="451">
        <v>53000</v>
      </c>
      <c r="H134" s="451">
        <v>53000</v>
      </c>
      <c r="I134" s="450" t="s">
        <v>2871</v>
      </c>
    </row>
    <row r="135" spans="1:9" ht="31.5" x14ac:dyDescent="0.25">
      <c r="A135" s="450">
        <v>10267</v>
      </c>
      <c r="B135" s="450" t="s">
        <v>280</v>
      </c>
      <c r="C135" s="450">
        <v>100</v>
      </c>
      <c r="D135" s="450">
        <v>108</v>
      </c>
      <c r="E135" s="450">
        <v>1030102</v>
      </c>
      <c r="F135" s="450" t="s">
        <v>1536</v>
      </c>
      <c r="G135" s="451">
        <v>12000</v>
      </c>
      <c r="H135" s="451">
        <v>12000</v>
      </c>
      <c r="I135" s="450" t="s">
        <v>2871</v>
      </c>
    </row>
    <row r="136" spans="1:9" ht="31.5" x14ac:dyDescent="0.25">
      <c r="A136" s="450">
        <v>10269</v>
      </c>
      <c r="B136" s="450" t="s">
        <v>280</v>
      </c>
      <c r="C136" s="450">
        <v>100</v>
      </c>
      <c r="D136" s="450">
        <v>108</v>
      </c>
      <c r="E136" s="450">
        <v>1030219</v>
      </c>
      <c r="F136" s="450" t="s">
        <v>1370</v>
      </c>
      <c r="G136" s="451">
        <v>130000</v>
      </c>
      <c r="H136" s="451">
        <v>130000</v>
      </c>
      <c r="I136" s="450" t="s">
        <v>2871</v>
      </c>
    </row>
    <row r="137" spans="1:9" ht="31.5" x14ac:dyDescent="0.25">
      <c r="A137" s="450">
        <v>10271</v>
      </c>
      <c r="B137" s="450" t="s">
        <v>280</v>
      </c>
      <c r="C137" s="450">
        <v>100</v>
      </c>
      <c r="D137" s="450">
        <v>108</v>
      </c>
      <c r="E137" s="450">
        <v>1030219</v>
      </c>
      <c r="F137" s="450" t="s">
        <v>1537</v>
      </c>
      <c r="G137" s="451">
        <v>75000</v>
      </c>
      <c r="H137" s="451">
        <v>100000</v>
      </c>
      <c r="I137" s="450" t="s">
        <v>2871</v>
      </c>
    </row>
    <row r="138" spans="1:9" x14ac:dyDescent="0.25">
      <c r="A138" s="450">
        <v>10272</v>
      </c>
      <c r="B138" s="450" t="s">
        <v>280</v>
      </c>
      <c r="C138" s="450">
        <v>100</v>
      </c>
      <c r="D138" s="450">
        <v>108</v>
      </c>
      <c r="E138" s="450">
        <v>1030219</v>
      </c>
      <c r="F138" s="450" t="s">
        <v>3010</v>
      </c>
      <c r="G138" s="451">
        <v>11418.66</v>
      </c>
      <c r="H138" s="451">
        <v>20000</v>
      </c>
      <c r="I138" s="450" t="s">
        <v>2871</v>
      </c>
    </row>
    <row r="139" spans="1:9" ht="31.5" x14ac:dyDescent="0.25">
      <c r="A139" s="450">
        <v>10277</v>
      </c>
      <c r="B139" s="450" t="s">
        <v>280</v>
      </c>
      <c r="C139" s="450">
        <v>100</v>
      </c>
      <c r="D139" s="450">
        <v>108</v>
      </c>
      <c r="E139" s="450">
        <v>1030219</v>
      </c>
      <c r="F139" s="450" t="s">
        <v>3011</v>
      </c>
      <c r="G139" s="451">
        <v>59000</v>
      </c>
      <c r="H139" s="451">
        <v>59000</v>
      </c>
      <c r="I139" s="450" t="s">
        <v>2871</v>
      </c>
    </row>
    <row r="140" spans="1:9" x14ac:dyDescent="0.25">
      <c r="A140" s="450">
        <v>10280</v>
      </c>
      <c r="B140" s="450" t="s">
        <v>280</v>
      </c>
      <c r="C140" s="450">
        <v>100</v>
      </c>
      <c r="D140" s="450">
        <v>108</v>
      </c>
      <c r="E140" s="450">
        <v>1030207</v>
      </c>
      <c r="F140" s="450" t="s">
        <v>1538</v>
      </c>
      <c r="G140" s="451">
        <v>62600</v>
      </c>
      <c r="H140" s="451">
        <v>59800</v>
      </c>
      <c r="I140" s="450" t="s">
        <v>2871</v>
      </c>
    </row>
    <row r="141" spans="1:9" x14ac:dyDescent="0.25">
      <c r="A141" s="450">
        <v>10281</v>
      </c>
      <c r="B141" s="450" t="s">
        <v>280</v>
      </c>
      <c r="C141" s="450">
        <v>100</v>
      </c>
      <c r="D141" s="450">
        <v>108</v>
      </c>
      <c r="E141" s="450">
        <v>1030207</v>
      </c>
      <c r="F141" s="450" t="s">
        <v>1539</v>
      </c>
      <c r="G141" s="451">
        <v>130781.34</v>
      </c>
      <c r="H141" s="451">
        <v>95000</v>
      </c>
      <c r="I141" s="450" t="s">
        <v>2871</v>
      </c>
    </row>
    <row r="142" spans="1:9" x14ac:dyDescent="0.25">
      <c r="A142" s="450">
        <v>10323</v>
      </c>
      <c r="B142" s="450" t="s">
        <v>280</v>
      </c>
      <c r="C142" s="450">
        <v>100</v>
      </c>
      <c r="D142" s="450">
        <v>101</v>
      </c>
      <c r="E142" s="450">
        <v>1030202</v>
      </c>
      <c r="F142" s="450" t="s">
        <v>3012</v>
      </c>
      <c r="G142" s="451">
        <v>29000</v>
      </c>
      <c r="H142" s="451">
        <v>29000</v>
      </c>
      <c r="I142" s="450" t="s">
        <v>2871</v>
      </c>
    </row>
    <row r="143" spans="1:9" x14ac:dyDescent="0.25">
      <c r="A143" s="450">
        <v>10324</v>
      </c>
      <c r="B143" s="450" t="s">
        <v>280</v>
      </c>
      <c r="C143" s="450">
        <v>100</v>
      </c>
      <c r="D143" s="450">
        <v>101</v>
      </c>
      <c r="E143" s="450">
        <v>1030219</v>
      </c>
      <c r="F143" s="450" t="s">
        <v>3013</v>
      </c>
      <c r="G143" s="451">
        <v>1200</v>
      </c>
      <c r="H143" s="451">
        <v>0</v>
      </c>
      <c r="I143" s="450" t="s">
        <v>2871</v>
      </c>
    </row>
    <row r="144" spans="1:9" ht="31.5" x14ac:dyDescent="0.25">
      <c r="A144" s="450">
        <v>10397</v>
      </c>
      <c r="B144" s="450" t="s">
        <v>280</v>
      </c>
      <c r="C144" s="450">
        <v>100</v>
      </c>
      <c r="D144" s="450">
        <v>111</v>
      </c>
      <c r="E144" s="450">
        <v>1040104</v>
      </c>
      <c r="F144" s="450" t="s">
        <v>2921</v>
      </c>
      <c r="G144" s="451">
        <v>200</v>
      </c>
      <c r="H144" s="451">
        <v>200</v>
      </c>
      <c r="I144" s="450" t="s">
        <v>2871</v>
      </c>
    </row>
    <row r="145" spans="1:9" x14ac:dyDescent="0.25">
      <c r="A145" s="450">
        <v>10560</v>
      </c>
      <c r="B145" s="450" t="s">
        <v>280</v>
      </c>
      <c r="C145" s="450">
        <v>100</v>
      </c>
      <c r="D145" s="450">
        <v>108</v>
      </c>
      <c r="E145" s="450">
        <v>1030219</v>
      </c>
      <c r="F145" s="450" t="s">
        <v>3014</v>
      </c>
      <c r="G145" s="451">
        <v>22000</v>
      </c>
      <c r="H145" s="451">
        <v>22000</v>
      </c>
      <c r="I145" s="450" t="s">
        <v>2871</v>
      </c>
    </row>
    <row r="146" spans="1:9" ht="31.5" x14ac:dyDescent="0.25">
      <c r="A146" s="450">
        <v>10566</v>
      </c>
      <c r="B146" s="450" t="s">
        <v>280</v>
      </c>
      <c r="C146" s="450">
        <v>500</v>
      </c>
      <c r="D146" s="450">
        <v>502</v>
      </c>
      <c r="E146" s="450">
        <v>1030219</v>
      </c>
      <c r="F146" s="450" t="s">
        <v>3015</v>
      </c>
      <c r="G146" s="451">
        <v>25000</v>
      </c>
      <c r="H146" s="451">
        <v>25000</v>
      </c>
      <c r="I146" s="450" t="s">
        <v>2871</v>
      </c>
    </row>
    <row r="147" spans="1:9" ht="31.5" x14ac:dyDescent="0.25">
      <c r="A147" s="450">
        <v>10577</v>
      </c>
      <c r="B147" s="450" t="s">
        <v>280</v>
      </c>
      <c r="C147" s="450">
        <v>100</v>
      </c>
      <c r="D147" s="450">
        <v>108</v>
      </c>
      <c r="E147" s="450">
        <v>1030219</v>
      </c>
      <c r="F147" s="450" t="s">
        <v>1533</v>
      </c>
      <c r="G147" s="451">
        <v>297000</v>
      </c>
      <c r="H147" s="451">
        <v>297000</v>
      </c>
      <c r="I147" s="450" t="s">
        <v>2871</v>
      </c>
    </row>
    <row r="148" spans="1:9" ht="31.5" x14ac:dyDescent="0.25">
      <c r="A148" s="450">
        <v>10578</v>
      </c>
      <c r="B148" s="450" t="s">
        <v>280</v>
      </c>
      <c r="C148" s="450">
        <v>100</v>
      </c>
      <c r="D148" s="450">
        <v>108</v>
      </c>
      <c r="E148" s="450">
        <v>1030209</v>
      </c>
      <c r="F148" s="450" t="s">
        <v>1540</v>
      </c>
      <c r="G148" s="451">
        <v>65000</v>
      </c>
      <c r="H148" s="451">
        <v>65000</v>
      </c>
      <c r="I148" s="450" t="s">
        <v>2871</v>
      </c>
    </row>
    <row r="149" spans="1:9" x14ac:dyDescent="0.25">
      <c r="A149" s="450">
        <v>10579</v>
      </c>
      <c r="B149" s="450" t="s">
        <v>280</v>
      </c>
      <c r="C149" s="450">
        <v>100</v>
      </c>
      <c r="D149" s="450">
        <v>101</v>
      </c>
      <c r="E149" s="450">
        <v>1030202</v>
      </c>
      <c r="F149" s="450" t="s">
        <v>1482</v>
      </c>
      <c r="G149" s="451">
        <v>35000</v>
      </c>
      <c r="H149" s="451">
        <v>35000</v>
      </c>
      <c r="I149" s="450" t="s">
        <v>2871</v>
      </c>
    </row>
    <row r="150" spans="1:9" x14ac:dyDescent="0.25">
      <c r="A150" s="450">
        <v>10637</v>
      </c>
      <c r="B150" s="450" t="s">
        <v>280</v>
      </c>
      <c r="C150" s="450">
        <v>100</v>
      </c>
      <c r="D150" s="450">
        <v>103</v>
      </c>
      <c r="E150" s="450">
        <v>1100501</v>
      </c>
      <c r="F150" s="450" t="s">
        <v>3016</v>
      </c>
      <c r="G150" s="451">
        <v>500</v>
      </c>
      <c r="H150" s="451">
        <v>500</v>
      </c>
      <c r="I150" s="450" t="s">
        <v>2871</v>
      </c>
    </row>
    <row r="151" spans="1:9" ht="31.5" x14ac:dyDescent="0.25">
      <c r="A151" s="450">
        <v>10661</v>
      </c>
      <c r="B151" s="450" t="s">
        <v>280</v>
      </c>
      <c r="C151" s="450">
        <v>100</v>
      </c>
      <c r="D151" s="450">
        <v>101</v>
      </c>
      <c r="E151" s="450">
        <v>1040301</v>
      </c>
      <c r="F151" s="450" t="s">
        <v>3017</v>
      </c>
      <c r="G151" s="451">
        <v>135000</v>
      </c>
      <c r="H151" s="451">
        <v>135000</v>
      </c>
      <c r="I151" s="450" t="s">
        <v>2871</v>
      </c>
    </row>
    <row r="152" spans="1:9" x14ac:dyDescent="0.25">
      <c r="A152" s="450">
        <v>20012</v>
      </c>
      <c r="B152" s="450" t="s">
        <v>280</v>
      </c>
      <c r="C152" s="450">
        <v>100</v>
      </c>
      <c r="D152" s="450">
        <v>108</v>
      </c>
      <c r="E152" s="450">
        <v>2020302</v>
      </c>
      <c r="F152" s="450" t="s">
        <v>1375</v>
      </c>
      <c r="G152" s="451">
        <v>565000</v>
      </c>
      <c r="H152" s="451">
        <v>235000</v>
      </c>
      <c r="I152" s="450" t="s">
        <v>2871</v>
      </c>
    </row>
    <row r="153" spans="1:9" x14ac:dyDescent="0.25">
      <c r="A153" s="450">
        <v>20013</v>
      </c>
      <c r="B153" s="450" t="s">
        <v>280</v>
      </c>
      <c r="C153" s="450">
        <v>100</v>
      </c>
      <c r="D153" s="450">
        <v>108</v>
      </c>
      <c r="E153" s="450">
        <v>2020107</v>
      </c>
      <c r="F153" s="450" t="s">
        <v>1373</v>
      </c>
      <c r="G153" s="451">
        <v>223000</v>
      </c>
      <c r="H153" s="451">
        <v>150000</v>
      </c>
      <c r="I153" s="450" t="s">
        <v>2871</v>
      </c>
    </row>
    <row r="154" spans="1:9" x14ac:dyDescent="0.25">
      <c r="A154" s="450">
        <v>20014</v>
      </c>
      <c r="B154" s="450" t="s">
        <v>280</v>
      </c>
      <c r="C154" s="450">
        <v>100</v>
      </c>
      <c r="D154" s="450">
        <v>108</v>
      </c>
      <c r="E154" s="450">
        <v>2020107</v>
      </c>
      <c r="F154" s="450" t="s">
        <v>1374</v>
      </c>
      <c r="G154" s="451">
        <v>65156</v>
      </c>
      <c r="H154" s="451">
        <v>50000</v>
      </c>
      <c r="I154" s="450" t="s">
        <v>2871</v>
      </c>
    </row>
    <row r="155" spans="1:9" x14ac:dyDescent="0.25">
      <c r="A155" s="450">
        <v>20015</v>
      </c>
      <c r="B155" s="450" t="s">
        <v>280</v>
      </c>
      <c r="C155" s="450">
        <v>100</v>
      </c>
      <c r="D155" s="450">
        <v>108</v>
      </c>
      <c r="E155" s="450">
        <v>2020107</v>
      </c>
      <c r="F155" s="450" t="s">
        <v>1542</v>
      </c>
      <c r="G155" s="451">
        <v>33000</v>
      </c>
      <c r="H155" s="451">
        <v>33000</v>
      </c>
      <c r="I155" s="450" t="s">
        <v>2871</v>
      </c>
    </row>
    <row r="156" spans="1:9" x14ac:dyDescent="0.25">
      <c r="A156" s="450">
        <v>20016</v>
      </c>
      <c r="B156" s="450" t="s">
        <v>280</v>
      </c>
      <c r="C156" s="450">
        <v>100</v>
      </c>
      <c r="D156" s="450">
        <v>108</v>
      </c>
      <c r="E156" s="450">
        <v>2020107</v>
      </c>
      <c r="F156" s="450" t="s">
        <v>3018</v>
      </c>
      <c r="G156" s="451">
        <v>12000</v>
      </c>
      <c r="H156" s="451">
        <v>0</v>
      </c>
      <c r="I156" s="450" t="s">
        <v>2871</v>
      </c>
    </row>
    <row r="157" spans="1:9" x14ac:dyDescent="0.25">
      <c r="A157" s="450">
        <v>20017</v>
      </c>
      <c r="B157" s="450" t="s">
        <v>280</v>
      </c>
      <c r="C157" s="450">
        <v>100</v>
      </c>
      <c r="D157" s="450">
        <v>108</v>
      </c>
      <c r="E157" s="450">
        <v>2020107</v>
      </c>
      <c r="F157" s="450" t="s">
        <v>1376</v>
      </c>
      <c r="G157" s="451">
        <v>95000</v>
      </c>
      <c r="H157" s="451">
        <v>20000</v>
      </c>
      <c r="I157" s="450" t="s">
        <v>2871</v>
      </c>
    </row>
    <row r="158" spans="1:9" x14ac:dyDescent="0.25">
      <c r="A158" s="450">
        <v>20050</v>
      </c>
      <c r="B158" s="450" t="s">
        <v>280</v>
      </c>
      <c r="C158" s="450">
        <v>100</v>
      </c>
      <c r="D158" s="450">
        <v>108</v>
      </c>
      <c r="E158" s="450">
        <v>2020106</v>
      </c>
      <c r="F158" s="450" t="s">
        <v>3019</v>
      </c>
      <c r="G158" s="451">
        <v>2000</v>
      </c>
      <c r="H158" s="451">
        <v>2000</v>
      </c>
      <c r="I158" s="450" t="s">
        <v>2871</v>
      </c>
    </row>
    <row r="159" spans="1:9" ht="31.5" x14ac:dyDescent="0.25">
      <c r="A159" s="450">
        <v>10012</v>
      </c>
      <c r="B159" s="450" t="s">
        <v>280</v>
      </c>
      <c r="C159" s="450">
        <v>100</v>
      </c>
      <c r="D159" s="450">
        <v>101</v>
      </c>
      <c r="E159" s="450">
        <v>1030201</v>
      </c>
      <c r="F159" s="450" t="s">
        <v>3020</v>
      </c>
      <c r="G159" s="451">
        <v>15000</v>
      </c>
      <c r="H159" s="451">
        <v>15000</v>
      </c>
      <c r="I159" s="450" t="s">
        <v>2491</v>
      </c>
    </row>
    <row r="160" spans="1:9" ht="31.5" x14ac:dyDescent="0.25">
      <c r="A160" s="450">
        <v>10041</v>
      </c>
      <c r="B160" s="450" t="s">
        <v>280</v>
      </c>
      <c r="C160" s="450">
        <v>100</v>
      </c>
      <c r="D160" s="450">
        <v>101</v>
      </c>
      <c r="E160" s="450">
        <v>1030202</v>
      </c>
      <c r="F160" s="450" t="s">
        <v>3021</v>
      </c>
      <c r="G160" s="451">
        <v>8000</v>
      </c>
      <c r="H160" s="451">
        <v>8000</v>
      </c>
      <c r="I160" s="450" t="s">
        <v>2491</v>
      </c>
    </row>
    <row r="161" spans="1:9" ht="31.5" x14ac:dyDescent="0.25">
      <c r="A161" s="450">
        <v>10042</v>
      </c>
      <c r="B161" s="450" t="s">
        <v>280</v>
      </c>
      <c r="C161" s="450">
        <v>100</v>
      </c>
      <c r="D161" s="450">
        <v>101</v>
      </c>
      <c r="E161" s="450">
        <v>1030202</v>
      </c>
      <c r="F161" s="450" t="s">
        <v>3022</v>
      </c>
      <c r="G161" s="451">
        <v>2700</v>
      </c>
      <c r="H161" s="451">
        <v>2700</v>
      </c>
      <c r="I161" s="450" t="s">
        <v>2491</v>
      </c>
    </row>
    <row r="162" spans="1:9" ht="31.5" x14ac:dyDescent="0.25">
      <c r="A162" s="450">
        <v>10045</v>
      </c>
      <c r="B162" s="450" t="s">
        <v>280</v>
      </c>
      <c r="C162" s="450">
        <v>500</v>
      </c>
      <c r="D162" s="450">
        <v>502</v>
      </c>
      <c r="E162" s="450">
        <v>1040102</v>
      </c>
      <c r="F162" s="450" t="s">
        <v>1558</v>
      </c>
      <c r="G162" s="451">
        <v>75000</v>
      </c>
      <c r="H162" s="451">
        <v>75000</v>
      </c>
      <c r="I162" s="450" t="s">
        <v>2491</v>
      </c>
    </row>
    <row r="163" spans="1:9" ht="47.25" x14ac:dyDescent="0.25">
      <c r="A163" s="450">
        <v>10046</v>
      </c>
      <c r="B163" s="450" t="s">
        <v>280</v>
      </c>
      <c r="C163" s="450">
        <v>500</v>
      </c>
      <c r="D163" s="450">
        <v>502</v>
      </c>
      <c r="E163" s="450">
        <v>1040401</v>
      </c>
      <c r="F163" s="450" t="s">
        <v>1559</v>
      </c>
      <c r="G163" s="451">
        <v>150000</v>
      </c>
      <c r="H163" s="451">
        <v>150000</v>
      </c>
      <c r="I163" s="450" t="s">
        <v>2491</v>
      </c>
    </row>
    <row r="164" spans="1:9" ht="31.5" x14ac:dyDescent="0.25">
      <c r="A164" s="450">
        <v>10051</v>
      </c>
      <c r="B164" s="450" t="s">
        <v>280</v>
      </c>
      <c r="C164" s="450">
        <v>500</v>
      </c>
      <c r="D164" s="450">
        <v>502</v>
      </c>
      <c r="E164" s="450">
        <v>1040101</v>
      </c>
      <c r="F164" s="450" t="s">
        <v>3023</v>
      </c>
      <c r="G164" s="451">
        <v>25000</v>
      </c>
      <c r="H164" s="451">
        <v>25000</v>
      </c>
      <c r="I164" s="450" t="s">
        <v>2491</v>
      </c>
    </row>
    <row r="165" spans="1:9" ht="63" x14ac:dyDescent="0.25">
      <c r="A165" s="450">
        <v>10062</v>
      </c>
      <c r="B165" s="450" t="s">
        <v>280</v>
      </c>
      <c r="C165" s="450">
        <v>100</v>
      </c>
      <c r="D165" s="450">
        <v>101</v>
      </c>
      <c r="E165" s="450">
        <v>1030299</v>
      </c>
      <c r="F165" s="450" t="s">
        <v>3024</v>
      </c>
      <c r="G165" s="451">
        <v>50000</v>
      </c>
      <c r="H165" s="451">
        <v>50000</v>
      </c>
      <c r="I165" s="450" t="s">
        <v>2491</v>
      </c>
    </row>
    <row r="166" spans="1:9" ht="31.5" x14ac:dyDescent="0.25">
      <c r="A166" s="450">
        <v>10098</v>
      </c>
      <c r="B166" s="450" t="s">
        <v>280</v>
      </c>
      <c r="C166" s="450">
        <v>100</v>
      </c>
      <c r="D166" s="450">
        <v>101</v>
      </c>
      <c r="E166" s="450">
        <v>1030102</v>
      </c>
      <c r="F166" s="450" t="s">
        <v>3025</v>
      </c>
      <c r="G166" s="451">
        <v>15000</v>
      </c>
      <c r="H166" s="451">
        <v>15000</v>
      </c>
      <c r="I166" s="450" t="s">
        <v>2491</v>
      </c>
    </row>
    <row r="167" spans="1:9" ht="31.5" x14ac:dyDescent="0.25">
      <c r="A167" s="450">
        <v>10212</v>
      </c>
      <c r="B167" s="450" t="s">
        <v>280</v>
      </c>
      <c r="C167" s="450">
        <v>100</v>
      </c>
      <c r="D167" s="450">
        <v>103</v>
      </c>
      <c r="E167" s="450">
        <v>1030207</v>
      </c>
      <c r="F167" s="450" t="s">
        <v>3026</v>
      </c>
      <c r="G167" s="451">
        <v>2400</v>
      </c>
      <c r="H167" s="451">
        <v>0</v>
      </c>
      <c r="I167" s="450" t="s">
        <v>2491</v>
      </c>
    </row>
    <row r="168" spans="1:9" ht="31.5" x14ac:dyDescent="0.25">
      <c r="A168" s="450">
        <v>10213</v>
      </c>
      <c r="B168" s="450" t="s">
        <v>280</v>
      </c>
      <c r="C168" s="450">
        <v>100</v>
      </c>
      <c r="D168" s="450">
        <v>103</v>
      </c>
      <c r="E168" s="450">
        <v>1030216</v>
      </c>
      <c r="F168" s="450" t="s">
        <v>1498</v>
      </c>
      <c r="G168" s="451">
        <v>8500</v>
      </c>
      <c r="H168" s="451">
        <v>10000</v>
      </c>
      <c r="I168" s="450" t="s">
        <v>2491</v>
      </c>
    </row>
    <row r="169" spans="1:9" ht="31.5" x14ac:dyDescent="0.25">
      <c r="A169" s="450">
        <v>10233</v>
      </c>
      <c r="B169" s="450" t="s">
        <v>280</v>
      </c>
      <c r="C169" s="450">
        <v>100</v>
      </c>
      <c r="D169" s="450">
        <v>105</v>
      </c>
      <c r="E169" s="450">
        <v>1100401</v>
      </c>
      <c r="F169" s="450" t="s">
        <v>3027</v>
      </c>
      <c r="G169" s="451">
        <v>6000</v>
      </c>
      <c r="H169" s="451">
        <v>6000</v>
      </c>
      <c r="I169" s="450" t="s">
        <v>2491</v>
      </c>
    </row>
    <row r="170" spans="1:9" ht="31.5" x14ac:dyDescent="0.25">
      <c r="A170" s="450">
        <v>10235</v>
      </c>
      <c r="B170" s="450" t="s">
        <v>280</v>
      </c>
      <c r="C170" s="450">
        <v>100</v>
      </c>
      <c r="D170" s="450">
        <v>105</v>
      </c>
      <c r="E170" s="450">
        <v>1030216</v>
      </c>
      <c r="F170" s="450" t="s">
        <v>3028</v>
      </c>
      <c r="G170" s="451">
        <v>500</v>
      </c>
      <c r="H170" s="451">
        <v>500</v>
      </c>
      <c r="I170" s="450" t="s">
        <v>2491</v>
      </c>
    </row>
    <row r="171" spans="1:9" ht="31.5" x14ac:dyDescent="0.25">
      <c r="A171" s="450">
        <v>10239</v>
      </c>
      <c r="B171" s="450" t="s">
        <v>280</v>
      </c>
      <c r="C171" s="450">
        <v>100</v>
      </c>
      <c r="D171" s="450">
        <v>108</v>
      </c>
      <c r="E171" s="450">
        <v>1030207</v>
      </c>
      <c r="F171" s="450" t="s">
        <v>1534</v>
      </c>
      <c r="G171" s="451">
        <v>246727.28</v>
      </c>
      <c r="H171" s="451">
        <v>247700</v>
      </c>
      <c r="I171" s="450" t="s">
        <v>2491</v>
      </c>
    </row>
    <row r="172" spans="1:9" ht="31.5" x14ac:dyDescent="0.25">
      <c r="A172" s="450">
        <v>10240</v>
      </c>
      <c r="B172" s="450" t="s">
        <v>280</v>
      </c>
      <c r="C172" s="450">
        <v>100</v>
      </c>
      <c r="D172" s="450">
        <v>108</v>
      </c>
      <c r="E172" s="450">
        <v>1030209</v>
      </c>
      <c r="F172" s="450" t="s">
        <v>1535</v>
      </c>
      <c r="G172" s="451">
        <v>10000</v>
      </c>
      <c r="H172" s="451">
        <v>10000</v>
      </c>
      <c r="I172" s="450" t="s">
        <v>2491</v>
      </c>
    </row>
    <row r="173" spans="1:9" ht="31.5" x14ac:dyDescent="0.25">
      <c r="A173" s="450">
        <v>10241</v>
      </c>
      <c r="B173" s="450" t="s">
        <v>280</v>
      </c>
      <c r="C173" s="450">
        <v>100</v>
      </c>
      <c r="D173" s="450">
        <v>103</v>
      </c>
      <c r="E173" s="450">
        <v>1030102</v>
      </c>
      <c r="F173" s="450" t="s">
        <v>1504</v>
      </c>
      <c r="G173" s="451">
        <v>90000</v>
      </c>
      <c r="H173" s="451">
        <v>90000</v>
      </c>
      <c r="I173" s="450" t="s">
        <v>2491</v>
      </c>
    </row>
    <row r="174" spans="1:9" ht="47.25" x14ac:dyDescent="0.25">
      <c r="A174" s="450">
        <v>10338</v>
      </c>
      <c r="B174" s="450" t="s">
        <v>280</v>
      </c>
      <c r="C174" s="450">
        <v>1200</v>
      </c>
      <c r="D174" s="450">
        <v>1210</v>
      </c>
      <c r="E174" s="450">
        <v>1040401</v>
      </c>
      <c r="F174" s="450" t="s">
        <v>3029</v>
      </c>
      <c r="G174" s="451">
        <v>11100</v>
      </c>
      <c r="H174" s="451">
        <v>11500</v>
      </c>
      <c r="I174" s="450" t="s">
        <v>2491</v>
      </c>
    </row>
    <row r="175" spans="1:9" ht="47.25" x14ac:dyDescent="0.25">
      <c r="A175" s="450">
        <v>10350</v>
      </c>
      <c r="B175" s="450" t="s">
        <v>280</v>
      </c>
      <c r="C175" s="450">
        <v>500</v>
      </c>
      <c r="D175" s="450">
        <v>502</v>
      </c>
      <c r="E175" s="450">
        <v>1040102</v>
      </c>
      <c r="F175" s="450" t="s">
        <v>3030</v>
      </c>
      <c r="G175" s="451">
        <v>5000</v>
      </c>
      <c r="H175" s="451">
        <v>0</v>
      </c>
      <c r="I175" s="450" t="s">
        <v>2491</v>
      </c>
    </row>
    <row r="176" spans="1:9" ht="31.5" x14ac:dyDescent="0.25">
      <c r="A176" s="450">
        <v>10359</v>
      </c>
      <c r="B176" s="450" t="s">
        <v>280</v>
      </c>
      <c r="C176" s="450">
        <v>500</v>
      </c>
      <c r="D176" s="450">
        <v>502</v>
      </c>
      <c r="E176" s="450">
        <v>1030202</v>
      </c>
      <c r="F176" s="450" t="s">
        <v>3031</v>
      </c>
      <c r="G176" s="451">
        <v>15000</v>
      </c>
      <c r="H176" s="451">
        <v>15000</v>
      </c>
      <c r="I176" s="450" t="s">
        <v>2491</v>
      </c>
    </row>
    <row r="177" spans="1:9" ht="31.5" x14ac:dyDescent="0.25">
      <c r="A177" s="450">
        <v>10365</v>
      </c>
      <c r="B177" s="450" t="s">
        <v>280</v>
      </c>
      <c r="C177" s="450">
        <v>100</v>
      </c>
      <c r="D177" s="450">
        <v>101</v>
      </c>
      <c r="E177" s="450">
        <v>1040102</v>
      </c>
      <c r="F177" s="450" t="s">
        <v>3032</v>
      </c>
      <c r="G177" s="451">
        <v>20000</v>
      </c>
      <c r="H177" s="451">
        <v>20000</v>
      </c>
      <c r="I177" s="450" t="s">
        <v>2491</v>
      </c>
    </row>
    <row r="178" spans="1:9" ht="47.25" x14ac:dyDescent="0.25">
      <c r="A178" s="450">
        <v>10366</v>
      </c>
      <c r="B178" s="450" t="s">
        <v>280</v>
      </c>
      <c r="C178" s="450">
        <v>100</v>
      </c>
      <c r="D178" s="450">
        <v>101</v>
      </c>
      <c r="E178" s="450">
        <v>1040401</v>
      </c>
      <c r="F178" s="450" t="s">
        <v>1345</v>
      </c>
      <c r="G178" s="451">
        <v>76000</v>
      </c>
      <c r="H178" s="451">
        <v>76000</v>
      </c>
      <c r="I178" s="450" t="s">
        <v>2491</v>
      </c>
    </row>
    <row r="179" spans="1:9" ht="47.25" x14ac:dyDescent="0.25">
      <c r="A179" s="450">
        <v>10367</v>
      </c>
      <c r="B179" s="450" t="s">
        <v>280</v>
      </c>
      <c r="C179" s="450">
        <v>100</v>
      </c>
      <c r="D179" s="450">
        <v>101</v>
      </c>
      <c r="E179" s="450">
        <v>1040101</v>
      </c>
      <c r="F179" s="450" t="s">
        <v>3033</v>
      </c>
      <c r="G179" s="451">
        <v>4000</v>
      </c>
      <c r="H179" s="451">
        <v>4000</v>
      </c>
      <c r="I179" s="450" t="s">
        <v>2491</v>
      </c>
    </row>
    <row r="180" spans="1:9" ht="31.5" x14ac:dyDescent="0.25">
      <c r="A180" s="450">
        <v>10522</v>
      </c>
      <c r="B180" s="450" t="s">
        <v>280</v>
      </c>
      <c r="C180" s="450">
        <v>500</v>
      </c>
      <c r="D180" s="450">
        <v>502</v>
      </c>
      <c r="E180" s="450">
        <v>1040102</v>
      </c>
      <c r="F180" s="450" t="s">
        <v>1386</v>
      </c>
      <c r="G180" s="451">
        <v>120000</v>
      </c>
      <c r="H180" s="451">
        <v>120000</v>
      </c>
      <c r="I180" s="450" t="s">
        <v>2491</v>
      </c>
    </row>
    <row r="181" spans="1:9" ht="31.5" x14ac:dyDescent="0.25">
      <c r="A181" s="450">
        <v>10523</v>
      </c>
      <c r="B181" s="450" t="s">
        <v>280</v>
      </c>
      <c r="C181" s="450">
        <v>500</v>
      </c>
      <c r="D181" s="450">
        <v>502</v>
      </c>
      <c r="E181" s="450">
        <v>1040401</v>
      </c>
      <c r="F181" s="450" t="s">
        <v>1389</v>
      </c>
      <c r="G181" s="451">
        <v>45000</v>
      </c>
      <c r="H181" s="451">
        <v>45000</v>
      </c>
      <c r="I181" s="450" t="s">
        <v>2491</v>
      </c>
    </row>
    <row r="182" spans="1:9" ht="31.5" x14ac:dyDescent="0.25">
      <c r="A182" s="450">
        <v>10524</v>
      </c>
      <c r="B182" s="450" t="s">
        <v>280</v>
      </c>
      <c r="C182" s="450">
        <v>500</v>
      </c>
      <c r="D182" s="450">
        <v>502</v>
      </c>
      <c r="E182" s="450">
        <v>1030299</v>
      </c>
      <c r="F182" s="450" t="s">
        <v>3034</v>
      </c>
      <c r="G182" s="451">
        <v>15000</v>
      </c>
      <c r="H182" s="451">
        <v>15000</v>
      </c>
      <c r="I182" s="450" t="s">
        <v>2491</v>
      </c>
    </row>
    <row r="183" spans="1:9" ht="31.5" x14ac:dyDescent="0.25">
      <c r="A183" s="450">
        <v>10526</v>
      </c>
      <c r="B183" s="450" t="s">
        <v>280</v>
      </c>
      <c r="C183" s="450">
        <v>500</v>
      </c>
      <c r="D183" s="450">
        <v>502</v>
      </c>
      <c r="E183" s="450">
        <v>1030202</v>
      </c>
      <c r="F183" s="450" t="s">
        <v>3035</v>
      </c>
      <c r="G183" s="451">
        <v>1000</v>
      </c>
      <c r="H183" s="451">
        <v>1000</v>
      </c>
      <c r="I183" s="450" t="s">
        <v>2491</v>
      </c>
    </row>
    <row r="184" spans="1:9" ht="31.5" x14ac:dyDescent="0.25">
      <c r="A184" s="450">
        <v>10528</v>
      </c>
      <c r="B184" s="450" t="s">
        <v>280</v>
      </c>
      <c r="C184" s="450">
        <v>500</v>
      </c>
      <c r="D184" s="450">
        <v>502</v>
      </c>
      <c r="E184" s="450">
        <v>1030101</v>
      </c>
      <c r="F184" s="450" t="s">
        <v>3036</v>
      </c>
      <c r="G184" s="451">
        <v>1000</v>
      </c>
      <c r="H184" s="451">
        <v>1000</v>
      </c>
      <c r="I184" s="450" t="s">
        <v>2491</v>
      </c>
    </row>
    <row r="185" spans="1:9" ht="31.5" x14ac:dyDescent="0.25">
      <c r="A185" s="450">
        <v>10557</v>
      </c>
      <c r="B185" s="450" t="s">
        <v>280</v>
      </c>
      <c r="C185" s="450">
        <v>100</v>
      </c>
      <c r="D185" s="450">
        <v>111</v>
      </c>
      <c r="E185" s="450">
        <v>1030102</v>
      </c>
      <c r="F185" s="450" t="s">
        <v>3037</v>
      </c>
      <c r="G185" s="451">
        <v>1000</v>
      </c>
      <c r="H185" s="451">
        <v>1000</v>
      </c>
      <c r="I185" s="450" t="s">
        <v>2491</v>
      </c>
    </row>
    <row r="186" spans="1:9" ht="31.5" x14ac:dyDescent="0.25">
      <c r="A186" s="450">
        <v>10628</v>
      </c>
      <c r="B186" s="450" t="s">
        <v>280</v>
      </c>
      <c r="C186" s="450">
        <v>100</v>
      </c>
      <c r="D186" s="450">
        <v>105</v>
      </c>
      <c r="E186" s="450">
        <v>1030211</v>
      </c>
      <c r="F186" s="450" t="s">
        <v>3038</v>
      </c>
      <c r="G186" s="451">
        <v>4000</v>
      </c>
      <c r="H186" s="451">
        <v>4000</v>
      </c>
      <c r="I186" s="450" t="s">
        <v>2491</v>
      </c>
    </row>
    <row r="187" spans="1:9" ht="31.5" x14ac:dyDescent="0.25">
      <c r="A187" s="450">
        <v>10638</v>
      </c>
      <c r="B187" s="450" t="s">
        <v>280</v>
      </c>
      <c r="C187" s="450">
        <v>100</v>
      </c>
      <c r="D187" s="450">
        <v>111</v>
      </c>
      <c r="E187" s="450">
        <v>1030202</v>
      </c>
      <c r="F187" s="450" t="s">
        <v>3039</v>
      </c>
      <c r="G187" s="451">
        <v>4000</v>
      </c>
      <c r="H187" s="451">
        <v>4000</v>
      </c>
      <c r="I187" s="450" t="s">
        <v>2491</v>
      </c>
    </row>
    <row r="188" spans="1:9" ht="31.5" x14ac:dyDescent="0.25">
      <c r="A188" s="450">
        <v>10657</v>
      </c>
      <c r="B188" s="450" t="s">
        <v>280</v>
      </c>
      <c r="C188" s="450">
        <v>500</v>
      </c>
      <c r="D188" s="450">
        <v>502</v>
      </c>
      <c r="E188" s="450">
        <v>1030211</v>
      </c>
      <c r="F188" s="450" t="s">
        <v>3040</v>
      </c>
      <c r="G188" s="451">
        <v>1000</v>
      </c>
      <c r="H188" s="451">
        <v>1000</v>
      </c>
      <c r="I188" s="450" t="s">
        <v>2491</v>
      </c>
    </row>
    <row r="189" spans="1:9" ht="31.5" x14ac:dyDescent="0.25">
      <c r="A189" s="450">
        <v>10658</v>
      </c>
      <c r="B189" s="450" t="s">
        <v>280</v>
      </c>
      <c r="C189" s="450">
        <v>500</v>
      </c>
      <c r="D189" s="450">
        <v>502</v>
      </c>
      <c r="E189" s="450">
        <v>1030211</v>
      </c>
      <c r="F189" s="450" t="s">
        <v>3041</v>
      </c>
      <c r="G189" s="451">
        <v>1000</v>
      </c>
      <c r="H189" s="451">
        <v>1000</v>
      </c>
      <c r="I189" s="450" t="s">
        <v>2491</v>
      </c>
    </row>
    <row r="190" spans="1:9" ht="31.5" x14ac:dyDescent="0.25">
      <c r="A190" s="450">
        <v>10672</v>
      </c>
      <c r="B190" s="450" t="s">
        <v>280</v>
      </c>
      <c r="C190" s="450">
        <v>100</v>
      </c>
      <c r="D190" s="450">
        <v>101</v>
      </c>
      <c r="E190" s="450">
        <v>1030202</v>
      </c>
      <c r="F190" s="450" t="s">
        <v>3042</v>
      </c>
      <c r="G190" s="451">
        <v>10000</v>
      </c>
      <c r="H190" s="451">
        <v>10000</v>
      </c>
      <c r="I190" s="450" t="s">
        <v>2491</v>
      </c>
    </row>
    <row r="191" spans="1:9" ht="31.5" x14ac:dyDescent="0.25">
      <c r="A191" s="450">
        <v>10673</v>
      </c>
      <c r="B191" s="450" t="s">
        <v>280</v>
      </c>
      <c r="C191" s="450">
        <v>100</v>
      </c>
      <c r="D191" s="450">
        <v>101</v>
      </c>
      <c r="E191" s="450">
        <v>1030211</v>
      </c>
      <c r="F191" s="450" t="s">
        <v>3043</v>
      </c>
      <c r="G191" s="451">
        <v>1000</v>
      </c>
      <c r="H191" s="451">
        <v>1000</v>
      </c>
      <c r="I191" s="450" t="s">
        <v>2491</v>
      </c>
    </row>
    <row r="192" spans="1:9" ht="31.5" x14ac:dyDescent="0.25">
      <c r="A192" s="450">
        <v>10674</v>
      </c>
      <c r="B192" s="450" t="s">
        <v>280</v>
      </c>
      <c r="C192" s="450">
        <v>100</v>
      </c>
      <c r="D192" s="450">
        <v>101</v>
      </c>
      <c r="E192" s="450">
        <v>1040102</v>
      </c>
      <c r="F192" s="450" t="s">
        <v>3044</v>
      </c>
      <c r="G192" s="451">
        <v>5000</v>
      </c>
      <c r="H192" s="451">
        <v>5000</v>
      </c>
      <c r="I192" s="450" t="s">
        <v>2491</v>
      </c>
    </row>
    <row r="193" spans="1:9" ht="31.5" x14ac:dyDescent="0.25">
      <c r="A193" s="450">
        <v>10686</v>
      </c>
      <c r="B193" s="450" t="s">
        <v>280</v>
      </c>
      <c r="C193" s="450">
        <v>500</v>
      </c>
      <c r="D193" s="450">
        <v>502</v>
      </c>
      <c r="E193" s="450">
        <v>1030202</v>
      </c>
      <c r="F193" s="450" t="s">
        <v>3045</v>
      </c>
      <c r="G193" s="451">
        <v>1000</v>
      </c>
      <c r="H193" s="451">
        <v>1000</v>
      </c>
      <c r="I193" s="450" t="s">
        <v>2491</v>
      </c>
    </row>
    <row r="194" spans="1:9" ht="31.5" x14ac:dyDescent="0.25">
      <c r="A194" s="450">
        <v>10689</v>
      </c>
      <c r="B194" s="450" t="s">
        <v>280</v>
      </c>
      <c r="C194" s="450">
        <v>100</v>
      </c>
      <c r="D194" s="450">
        <v>101</v>
      </c>
      <c r="E194" s="450">
        <v>1030202</v>
      </c>
      <c r="F194" s="450" t="s">
        <v>3046</v>
      </c>
      <c r="G194" s="451">
        <v>1000</v>
      </c>
      <c r="H194" s="451">
        <v>1000</v>
      </c>
      <c r="I194" s="450" t="s">
        <v>2491</v>
      </c>
    </row>
    <row r="195" spans="1:9" ht="31.5" x14ac:dyDescent="0.25">
      <c r="A195" s="450">
        <v>10700</v>
      </c>
      <c r="B195" s="450" t="s">
        <v>280</v>
      </c>
      <c r="C195" s="450">
        <v>100</v>
      </c>
      <c r="D195" s="450">
        <v>101</v>
      </c>
      <c r="E195" s="450">
        <v>1040205</v>
      </c>
      <c r="F195" s="450" t="s">
        <v>3047</v>
      </c>
      <c r="G195" s="451">
        <v>10000</v>
      </c>
      <c r="H195" s="451">
        <v>10000</v>
      </c>
      <c r="I195" s="450" t="s">
        <v>2491</v>
      </c>
    </row>
    <row r="196" spans="1:9" ht="31.5" x14ac:dyDescent="0.25">
      <c r="A196" s="450">
        <v>10701</v>
      </c>
      <c r="B196" s="450" t="s">
        <v>280</v>
      </c>
      <c r="C196" s="450">
        <v>100</v>
      </c>
      <c r="D196" s="450">
        <v>101</v>
      </c>
      <c r="E196" s="450">
        <v>1040504</v>
      </c>
      <c r="F196" s="450" t="s">
        <v>3048</v>
      </c>
      <c r="G196" s="451">
        <v>20000</v>
      </c>
      <c r="H196" s="451">
        <v>20000</v>
      </c>
      <c r="I196" s="450" t="s">
        <v>2491</v>
      </c>
    </row>
    <row r="197" spans="1:9" ht="31.5" x14ac:dyDescent="0.25">
      <c r="A197" s="450">
        <v>10032</v>
      </c>
      <c r="B197" s="450" t="s">
        <v>280</v>
      </c>
      <c r="C197" s="450">
        <v>500</v>
      </c>
      <c r="D197" s="450">
        <v>502</v>
      </c>
      <c r="E197" s="450">
        <v>1030202</v>
      </c>
      <c r="F197" s="450" t="s">
        <v>1553</v>
      </c>
      <c r="G197" s="451">
        <v>45000</v>
      </c>
      <c r="H197" s="451">
        <v>45000</v>
      </c>
      <c r="I197" s="450" t="s">
        <v>2026</v>
      </c>
    </row>
    <row r="198" spans="1:9" ht="31.5" x14ac:dyDescent="0.25">
      <c r="A198" s="450">
        <v>10052</v>
      </c>
      <c r="B198" s="450" t="s">
        <v>280</v>
      </c>
      <c r="C198" s="450">
        <v>500</v>
      </c>
      <c r="D198" s="450">
        <v>502</v>
      </c>
      <c r="E198" s="450">
        <v>1040101</v>
      </c>
      <c r="F198" s="450" t="s">
        <v>3049</v>
      </c>
      <c r="G198" s="451">
        <v>32000</v>
      </c>
      <c r="H198" s="451">
        <v>32000</v>
      </c>
      <c r="I198" s="450" t="s">
        <v>2026</v>
      </c>
    </row>
    <row r="199" spans="1:9" ht="63" x14ac:dyDescent="0.25">
      <c r="A199" s="450">
        <v>10067</v>
      </c>
      <c r="B199" s="450" t="s">
        <v>280</v>
      </c>
      <c r="C199" s="450">
        <v>1800</v>
      </c>
      <c r="D199" s="450">
        <v>1802</v>
      </c>
      <c r="E199" s="450">
        <v>1040401</v>
      </c>
      <c r="F199" s="450" t="s">
        <v>3050</v>
      </c>
      <c r="G199" s="451">
        <v>62000</v>
      </c>
      <c r="H199" s="451">
        <v>62000</v>
      </c>
      <c r="I199" s="450" t="s">
        <v>2026</v>
      </c>
    </row>
    <row r="200" spans="1:9" ht="31.5" x14ac:dyDescent="0.25">
      <c r="A200" s="450">
        <v>10135</v>
      </c>
      <c r="B200" s="450" t="s">
        <v>280</v>
      </c>
      <c r="C200" s="450">
        <v>100</v>
      </c>
      <c r="D200" s="450">
        <v>103</v>
      </c>
      <c r="E200" s="450">
        <v>1030213</v>
      </c>
      <c r="F200" s="450" t="s">
        <v>1497</v>
      </c>
      <c r="G200" s="451">
        <v>30000</v>
      </c>
      <c r="H200" s="451">
        <v>30000</v>
      </c>
      <c r="I200" s="450" t="s">
        <v>2026</v>
      </c>
    </row>
    <row r="201" spans="1:9" ht="31.5" x14ac:dyDescent="0.25">
      <c r="A201" s="450">
        <v>10226</v>
      </c>
      <c r="B201" s="450" t="s">
        <v>280</v>
      </c>
      <c r="C201" s="450">
        <v>100</v>
      </c>
      <c r="D201" s="450">
        <v>103</v>
      </c>
      <c r="E201" s="450">
        <v>1030102</v>
      </c>
      <c r="F201" s="450" t="s">
        <v>3051</v>
      </c>
      <c r="G201" s="451">
        <v>5000</v>
      </c>
      <c r="H201" s="451">
        <v>5000</v>
      </c>
      <c r="I201" s="450" t="s">
        <v>2026</v>
      </c>
    </row>
    <row r="202" spans="1:9" ht="31.5" x14ac:dyDescent="0.25">
      <c r="A202" s="450">
        <v>10244</v>
      </c>
      <c r="B202" s="450" t="s">
        <v>280</v>
      </c>
      <c r="C202" s="450">
        <v>100</v>
      </c>
      <c r="D202" s="450">
        <v>103</v>
      </c>
      <c r="E202" s="450">
        <v>1030213</v>
      </c>
      <c r="F202" s="450" t="s">
        <v>1505</v>
      </c>
      <c r="G202" s="451">
        <v>30000</v>
      </c>
      <c r="H202" s="451">
        <v>30000</v>
      </c>
      <c r="I202" s="450" t="s">
        <v>2026</v>
      </c>
    </row>
    <row r="203" spans="1:9" ht="31.5" x14ac:dyDescent="0.25">
      <c r="A203" s="450">
        <v>10259</v>
      </c>
      <c r="B203" s="450" t="s">
        <v>280</v>
      </c>
      <c r="C203" s="450">
        <v>100</v>
      </c>
      <c r="D203" s="450">
        <v>103</v>
      </c>
      <c r="E203" s="450">
        <v>1030213</v>
      </c>
      <c r="F203" s="450" t="s">
        <v>1511</v>
      </c>
      <c r="G203" s="451">
        <v>145000</v>
      </c>
      <c r="H203" s="451">
        <v>145000</v>
      </c>
      <c r="I203" s="450" t="s">
        <v>2026</v>
      </c>
    </row>
    <row r="204" spans="1:9" ht="31.5" x14ac:dyDescent="0.25">
      <c r="A204" s="450">
        <v>10260</v>
      </c>
      <c r="B204" s="450" t="s">
        <v>280</v>
      </c>
      <c r="C204" s="450">
        <v>100</v>
      </c>
      <c r="D204" s="450">
        <v>103</v>
      </c>
      <c r="E204" s="450">
        <v>1030213</v>
      </c>
      <c r="F204" s="450" t="s">
        <v>1512</v>
      </c>
      <c r="G204" s="451">
        <v>373000</v>
      </c>
      <c r="H204" s="451">
        <v>373000</v>
      </c>
      <c r="I204" s="450" t="s">
        <v>2026</v>
      </c>
    </row>
    <row r="205" spans="1:9" ht="31.5" x14ac:dyDescent="0.25">
      <c r="A205" s="450">
        <v>10261</v>
      </c>
      <c r="B205" s="450" t="s">
        <v>280</v>
      </c>
      <c r="C205" s="450">
        <v>100</v>
      </c>
      <c r="D205" s="450">
        <v>103</v>
      </c>
      <c r="E205" s="450">
        <v>1030213</v>
      </c>
      <c r="F205" s="450" t="s">
        <v>1513</v>
      </c>
      <c r="G205" s="451">
        <v>440000</v>
      </c>
      <c r="H205" s="451">
        <v>440000</v>
      </c>
      <c r="I205" s="450" t="s">
        <v>2026</v>
      </c>
    </row>
    <row r="206" spans="1:9" ht="31.5" x14ac:dyDescent="0.25">
      <c r="A206" s="450">
        <v>10294</v>
      </c>
      <c r="B206" s="450" t="s">
        <v>280</v>
      </c>
      <c r="C206" s="450">
        <v>100</v>
      </c>
      <c r="D206" s="450">
        <v>106</v>
      </c>
      <c r="E206" s="450">
        <v>1030209</v>
      </c>
      <c r="F206" s="450" t="s">
        <v>3052</v>
      </c>
      <c r="G206" s="451">
        <v>7000</v>
      </c>
      <c r="H206" s="451">
        <v>7000</v>
      </c>
      <c r="I206" s="450" t="s">
        <v>2026</v>
      </c>
    </row>
    <row r="207" spans="1:9" ht="31.5" x14ac:dyDescent="0.25">
      <c r="A207" s="450">
        <v>10306</v>
      </c>
      <c r="B207" s="450" t="s">
        <v>280</v>
      </c>
      <c r="C207" s="450">
        <v>100</v>
      </c>
      <c r="D207" s="450">
        <v>103</v>
      </c>
      <c r="E207" s="450">
        <v>1030102</v>
      </c>
      <c r="F207" s="450" t="s">
        <v>3053</v>
      </c>
      <c r="G207" s="451">
        <v>5000</v>
      </c>
      <c r="H207" s="451">
        <v>5000</v>
      </c>
      <c r="I207" s="450" t="s">
        <v>2026</v>
      </c>
    </row>
    <row r="208" spans="1:9" ht="31.5" x14ac:dyDescent="0.25">
      <c r="A208" s="450">
        <v>10399</v>
      </c>
      <c r="B208" s="450" t="s">
        <v>280</v>
      </c>
      <c r="C208" s="450">
        <v>100</v>
      </c>
      <c r="D208" s="450">
        <v>111</v>
      </c>
      <c r="E208" s="450">
        <v>1040104</v>
      </c>
      <c r="F208" s="450" t="s">
        <v>2921</v>
      </c>
      <c r="G208" s="451">
        <v>600</v>
      </c>
      <c r="H208" s="451">
        <v>600</v>
      </c>
      <c r="I208" s="450" t="s">
        <v>2026</v>
      </c>
    </row>
    <row r="209" spans="1:9" ht="31.5" x14ac:dyDescent="0.25">
      <c r="A209" s="450">
        <v>10406</v>
      </c>
      <c r="B209" s="450" t="s">
        <v>280</v>
      </c>
      <c r="C209" s="450">
        <v>500</v>
      </c>
      <c r="D209" s="450">
        <v>502</v>
      </c>
      <c r="E209" s="450">
        <v>1040102</v>
      </c>
      <c r="F209" s="450" t="s">
        <v>3054</v>
      </c>
      <c r="G209" s="451">
        <v>4500</v>
      </c>
      <c r="H209" s="451">
        <v>4500</v>
      </c>
      <c r="I209" s="450" t="s">
        <v>2026</v>
      </c>
    </row>
    <row r="210" spans="1:9" ht="31.5" x14ac:dyDescent="0.25">
      <c r="A210" s="450">
        <v>10530</v>
      </c>
      <c r="B210" s="450" t="s">
        <v>280</v>
      </c>
      <c r="C210" s="450">
        <v>500</v>
      </c>
      <c r="D210" s="450">
        <v>502</v>
      </c>
      <c r="E210" s="450">
        <v>1040401</v>
      </c>
      <c r="F210" s="450" t="s">
        <v>3055</v>
      </c>
      <c r="G210" s="451">
        <v>30000</v>
      </c>
      <c r="H210" s="451">
        <v>0</v>
      </c>
      <c r="I210" s="450" t="s">
        <v>2026</v>
      </c>
    </row>
    <row r="211" spans="1:9" ht="47.25" x14ac:dyDescent="0.25">
      <c r="A211" s="450">
        <v>10548</v>
      </c>
      <c r="B211" s="450" t="s">
        <v>280</v>
      </c>
      <c r="C211" s="450">
        <v>1400</v>
      </c>
      <c r="D211" s="450">
        <v>1403</v>
      </c>
      <c r="E211" s="450">
        <v>1040399</v>
      </c>
      <c r="F211" s="450" t="s">
        <v>3056</v>
      </c>
      <c r="G211" s="451">
        <v>42500</v>
      </c>
      <c r="H211" s="451">
        <v>42500</v>
      </c>
      <c r="I211" s="450" t="s">
        <v>2026</v>
      </c>
    </row>
    <row r="212" spans="1:9" ht="47.25" x14ac:dyDescent="0.25">
      <c r="A212" s="450">
        <v>10563</v>
      </c>
      <c r="B212" s="450" t="s">
        <v>280</v>
      </c>
      <c r="C212" s="450">
        <v>1400</v>
      </c>
      <c r="D212" s="450">
        <v>1403</v>
      </c>
      <c r="E212" s="450">
        <v>1040205</v>
      </c>
      <c r="F212" s="450" t="s">
        <v>3057</v>
      </c>
      <c r="G212" s="451">
        <v>42500</v>
      </c>
      <c r="H212" s="451">
        <v>42500</v>
      </c>
      <c r="I212" s="450" t="s">
        <v>2026</v>
      </c>
    </row>
    <row r="213" spans="1:9" ht="31.5" x14ac:dyDescent="0.25">
      <c r="A213" s="450">
        <v>10652</v>
      </c>
      <c r="B213" s="450" t="s">
        <v>280</v>
      </c>
      <c r="C213" s="450">
        <v>1500</v>
      </c>
      <c r="D213" s="450">
        <v>1502</v>
      </c>
      <c r="E213" s="450">
        <v>1040301</v>
      </c>
      <c r="F213" s="450" t="s">
        <v>3058</v>
      </c>
      <c r="G213" s="451">
        <v>100000</v>
      </c>
      <c r="H213" s="451">
        <v>100000</v>
      </c>
      <c r="I213" s="450" t="s">
        <v>2026</v>
      </c>
    </row>
    <row r="214" spans="1:9" ht="31.5" x14ac:dyDescent="0.25">
      <c r="A214" s="450">
        <v>10675</v>
      </c>
      <c r="B214" s="450" t="s">
        <v>280</v>
      </c>
      <c r="C214" s="450">
        <v>1400</v>
      </c>
      <c r="D214" s="450">
        <v>1403</v>
      </c>
      <c r="E214" s="450">
        <v>1040401</v>
      </c>
      <c r="F214" s="450" t="s">
        <v>3059</v>
      </c>
      <c r="G214" s="451">
        <v>15000</v>
      </c>
      <c r="H214" s="451">
        <v>15000</v>
      </c>
      <c r="I214" s="450" t="s">
        <v>2026</v>
      </c>
    </row>
    <row r="215" spans="1:9" ht="31.5" x14ac:dyDescent="0.25">
      <c r="A215" s="450">
        <v>10684</v>
      </c>
      <c r="B215" s="450" t="s">
        <v>280</v>
      </c>
      <c r="C215" s="450">
        <v>1400</v>
      </c>
      <c r="D215" s="450">
        <v>1403</v>
      </c>
      <c r="E215" s="450">
        <v>1040102</v>
      </c>
      <c r="F215" s="450" t="s">
        <v>3060</v>
      </c>
      <c r="G215" s="451">
        <f>31500-16200</f>
        <v>15300</v>
      </c>
      <c r="H215" s="451">
        <v>50000</v>
      </c>
      <c r="I215" s="450" t="s">
        <v>2026</v>
      </c>
    </row>
    <row r="216" spans="1:9" ht="31.5" x14ac:dyDescent="0.25">
      <c r="A216" s="450">
        <v>10702</v>
      </c>
      <c r="B216" s="450" t="s">
        <v>280</v>
      </c>
      <c r="C216" s="450">
        <v>1400</v>
      </c>
      <c r="D216" s="450">
        <v>1403</v>
      </c>
      <c r="E216" s="450">
        <v>1030299</v>
      </c>
      <c r="F216" s="450" t="s">
        <v>3061</v>
      </c>
      <c r="G216" s="451">
        <f>18500+16200</f>
        <v>34700</v>
      </c>
      <c r="H216" s="451">
        <v>0</v>
      </c>
      <c r="I216" s="450" t="s">
        <v>2026</v>
      </c>
    </row>
    <row r="217" spans="1:9" ht="31.5" x14ac:dyDescent="0.25">
      <c r="A217" s="450">
        <v>10707</v>
      </c>
      <c r="B217" s="450" t="s">
        <v>280</v>
      </c>
      <c r="C217" s="450">
        <v>400</v>
      </c>
      <c r="D217" s="450">
        <v>407</v>
      </c>
      <c r="E217" s="450">
        <v>1040101</v>
      </c>
      <c r="F217" s="450" t="s">
        <v>3062</v>
      </c>
      <c r="G217" s="451">
        <v>100000</v>
      </c>
      <c r="H217" s="451">
        <v>100000</v>
      </c>
      <c r="I217" s="450" t="s">
        <v>2026</v>
      </c>
    </row>
    <row r="218" spans="1:9" ht="31.5" x14ac:dyDescent="0.25">
      <c r="A218" s="450">
        <v>20005</v>
      </c>
      <c r="B218" s="450" t="s">
        <v>280</v>
      </c>
      <c r="C218" s="450">
        <v>100</v>
      </c>
      <c r="D218" s="450">
        <v>103</v>
      </c>
      <c r="E218" s="450">
        <v>2020103</v>
      </c>
      <c r="F218" s="450" t="s">
        <v>3063</v>
      </c>
      <c r="G218" s="451">
        <v>18000</v>
      </c>
      <c r="H218" s="451">
        <v>18000</v>
      </c>
      <c r="I218" s="450" t="s">
        <v>2026</v>
      </c>
    </row>
    <row r="219" spans="1:9" ht="31.5" x14ac:dyDescent="0.25">
      <c r="A219" s="450">
        <v>20006</v>
      </c>
      <c r="B219" s="450" t="s">
        <v>280</v>
      </c>
      <c r="C219" s="450">
        <v>100</v>
      </c>
      <c r="D219" s="450">
        <v>103</v>
      </c>
      <c r="E219" s="450">
        <v>2020105</v>
      </c>
      <c r="F219" s="450" t="s">
        <v>3064</v>
      </c>
      <c r="G219" s="451">
        <v>8000</v>
      </c>
      <c r="H219" s="451">
        <v>8000</v>
      </c>
      <c r="I219" s="450" t="s">
        <v>2026</v>
      </c>
    </row>
    <row r="220" spans="1:9" ht="31.5" x14ac:dyDescent="0.25">
      <c r="A220" s="450">
        <v>10068</v>
      </c>
      <c r="B220" s="450" t="s">
        <v>280</v>
      </c>
      <c r="C220" s="450">
        <v>100</v>
      </c>
      <c r="D220" s="450">
        <v>110</v>
      </c>
      <c r="E220" s="450">
        <v>1030212</v>
      </c>
      <c r="F220" s="450" t="s">
        <v>3065</v>
      </c>
      <c r="G220" s="451">
        <v>10000</v>
      </c>
      <c r="H220" s="451">
        <v>10000</v>
      </c>
      <c r="I220" s="450" t="s">
        <v>2886</v>
      </c>
    </row>
    <row r="221" spans="1:9" x14ac:dyDescent="0.25">
      <c r="A221" s="450">
        <v>10320</v>
      </c>
      <c r="B221" s="450" t="s">
        <v>280</v>
      </c>
      <c r="C221" s="450">
        <v>100</v>
      </c>
      <c r="D221" s="450">
        <v>110</v>
      </c>
      <c r="E221" s="450">
        <v>1030218</v>
      </c>
      <c r="F221" s="450" t="s">
        <v>1544</v>
      </c>
      <c r="G221" s="451">
        <v>13000</v>
      </c>
      <c r="H221" s="451">
        <v>13000</v>
      </c>
      <c r="I221" s="450" t="s">
        <v>2886</v>
      </c>
    </row>
    <row r="222" spans="1:9" ht="31.5" x14ac:dyDescent="0.25">
      <c r="A222" s="450">
        <v>10321</v>
      </c>
      <c r="B222" s="450" t="s">
        <v>280</v>
      </c>
      <c r="C222" s="450">
        <v>100</v>
      </c>
      <c r="D222" s="450">
        <v>110</v>
      </c>
      <c r="E222" s="450">
        <v>1030204</v>
      </c>
      <c r="F222" s="450" t="s">
        <v>1545</v>
      </c>
      <c r="G222" s="451">
        <v>15000</v>
      </c>
      <c r="H222" s="451">
        <v>15000</v>
      </c>
      <c r="I222" s="450" t="s">
        <v>2886</v>
      </c>
    </row>
    <row r="223" spans="1:9" ht="47.25" x14ac:dyDescent="0.25">
      <c r="A223" s="450">
        <v>10372</v>
      </c>
      <c r="B223" s="450" t="s">
        <v>280</v>
      </c>
      <c r="C223" s="450">
        <v>100</v>
      </c>
      <c r="D223" s="450">
        <v>110</v>
      </c>
      <c r="E223" s="450">
        <v>1090101</v>
      </c>
      <c r="F223" s="450" t="s">
        <v>1548</v>
      </c>
      <c r="G223" s="451">
        <v>60000</v>
      </c>
      <c r="H223" s="451">
        <v>60000</v>
      </c>
      <c r="I223" s="450" t="s">
        <v>2886</v>
      </c>
    </row>
    <row r="224" spans="1:9" ht="31.5" x14ac:dyDescent="0.25">
      <c r="A224" s="450">
        <v>10513</v>
      </c>
      <c r="B224" s="450" t="s">
        <v>280</v>
      </c>
      <c r="C224" s="450">
        <v>100</v>
      </c>
      <c r="D224" s="450">
        <v>103</v>
      </c>
      <c r="E224" s="450">
        <v>1030102</v>
      </c>
      <c r="F224" s="450" t="s">
        <v>3066</v>
      </c>
      <c r="G224" s="451">
        <v>300</v>
      </c>
      <c r="H224" s="451">
        <v>300</v>
      </c>
      <c r="I224" s="450" t="s">
        <v>2886</v>
      </c>
    </row>
    <row r="225" spans="1:9" ht="31.5" x14ac:dyDescent="0.25">
      <c r="A225" s="450">
        <v>10575</v>
      </c>
      <c r="B225" s="450" t="s">
        <v>280</v>
      </c>
      <c r="C225" s="450">
        <v>100</v>
      </c>
      <c r="D225" s="450">
        <v>110</v>
      </c>
      <c r="E225" s="450">
        <v>1030204</v>
      </c>
      <c r="F225" s="450" t="s">
        <v>3067</v>
      </c>
      <c r="G225" s="451">
        <v>30000</v>
      </c>
      <c r="H225" s="451">
        <v>30000</v>
      </c>
      <c r="I225" s="450" t="s">
        <v>2886</v>
      </c>
    </row>
    <row r="226" spans="1:9" ht="47.25" x14ac:dyDescent="0.25">
      <c r="A226" s="450">
        <v>10576</v>
      </c>
      <c r="B226" s="450" t="s">
        <v>280</v>
      </c>
      <c r="C226" s="450">
        <v>100</v>
      </c>
      <c r="D226" s="450">
        <v>103</v>
      </c>
      <c r="E226" s="450">
        <v>1090101</v>
      </c>
      <c r="F226" s="450" t="s">
        <v>1518</v>
      </c>
      <c r="G226" s="451">
        <v>6000</v>
      </c>
      <c r="H226" s="451">
        <v>6000</v>
      </c>
      <c r="I226" s="450" t="s">
        <v>2886</v>
      </c>
    </row>
    <row r="227" spans="1:9" ht="47.25" x14ac:dyDescent="0.25">
      <c r="A227" s="450">
        <v>10620</v>
      </c>
      <c r="B227" s="450" t="s">
        <v>280</v>
      </c>
      <c r="C227" s="450">
        <v>100</v>
      </c>
      <c r="D227" s="450">
        <v>110</v>
      </c>
      <c r="E227" s="450">
        <v>1090101</v>
      </c>
      <c r="F227" s="450" t="s">
        <v>1549</v>
      </c>
      <c r="G227" s="451">
        <f>15000-7200</f>
        <v>7800</v>
      </c>
      <c r="H227" s="451">
        <f>15000-7200</f>
        <v>7800</v>
      </c>
      <c r="I227" s="450" t="s">
        <v>2886</v>
      </c>
    </row>
    <row r="228" spans="1:9" ht="31.5" x14ac:dyDescent="0.25">
      <c r="A228" s="450">
        <v>10621</v>
      </c>
      <c r="B228" s="450" t="s">
        <v>280</v>
      </c>
      <c r="C228" s="450">
        <v>100</v>
      </c>
      <c r="D228" s="450">
        <v>110</v>
      </c>
      <c r="E228" s="450">
        <v>1030202</v>
      </c>
      <c r="F228" s="450" t="s">
        <v>3068</v>
      </c>
      <c r="G228" s="451">
        <f>2000+7200</f>
        <v>9200</v>
      </c>
      <c r="H228" s="451">
        <f>2000+7200</f>
        <v>9200</v>
      </c>
      <c r="I228" s="450" t="s">
        <v>2886</v>
      </c>
    </row>
    <row r="229" spans="1:9" ht="47.25" x14ac:dyDescent="0.25">
      <c r="A229" s="450">
        <v>10622</v>
      </c>
      <c r="B229" s="450" t="s">
        <v>280</v>
      </c>
      <c r="C229" s="450">
        <v>100</v>
      </c>
      <c r="D229" s="450">
        <v>110</v>
      </c>
      <c r="E229" s="450">
        <v>1090101</v>
      </c>
      <c r="F229" s="450" t="s">
        <v>1550</v>
      </c>
      <c r="G229" s="451">
        <v>5676.07</v>
      </c>
      <c r="H229" s="451">
        <v>5676.07</v>
      </c>
      <c r="I229" s="450" t="s">
        <v>2886</v>
      </c>
    </row>
    <row r="230" spans="1:9" x14ac:dyDescent="0.25">
      <c r="A230" s="450">
        <v>10230</v>
      </c>
      <c r="B230" s="450" t="s">
        <v>280</v>
      </c>
      <c r="C230" s="450">
        <v>100</v>
      </c>
      <c r="D230" s="450">
        <v>103</v>
      </c>
      <c r="E230" s="450">
        <v>1100401</v>
      </c>
      <c r="F230" s="450" t="s">
        <v>3069</v>
      </c>
      <c r="G230" s="451">
        <v>12100</v>
      </c>
      <c r="H230" s="451">
        <v>12100</v>
      </c>
      <c r="I230" s="450" t="s">
        <v>2887</v>
      </c>
    </row>
    <row r="231" spans="1:9" x14ac:dyDescent="0.25">
      <c r="A231" s="450">
        <v>10231</v>
      </c>
      <c r="B231" s="450" t="s">
        <v>280</v>
      </c>
      <c r="C231" s="450">
        <v>100</v>
      </c>
      <c r="D231" s="450">
        <v>103</v>
      </c>
      <c r="E231" s="450">
        <v>1100401</v>
      </c>
      <c r="F231" s="450" t="s">
        <v>3070</v>
      </c>
      <c r="G231" s="451">
        <v>17485</v>
      </c>
      <c r="H231" s="451">
        <v>17485</v>
      </c>
      <c r="I231" s="450" t="s">
        <v>2887</v>
      </c>
    </row>
    <row r="232" spans="1:9" ht="31.5" x14ac:dyDescent="0.25">
      <c r="A232" s="450">
        <v>10234</v>
      </c>
      <c r="B232" s="450" t="s">
        <v>280</v>
      </c>
      <c r="C232" s="450">
        <v>100</v>
      </c>
      <c r="D232" s="450">
        <v>103</v>
      </c>
      <c r="E232" s="450">
        <v>1100401</v>
      </c>
      <c r="F232" s="450" t="s">
        <v>1520</v>
      </c>
      <c r="G232" s="451">
        <v>41870.5</v>
      </c>
      <c r="H232" s="451">
        <v>41870.5</v>
      </c>
      <c r="I232" s="450" t="s">
        <v>2887</v>
      </c>
    </row>
    <row r="233" spans="1:9" x14ac:dyDescent="0.25">
      <c r="A233" s="450">
        <v>10236</v>
      </c>
      <c r="B233" s="450" t="s">
        <v>280</v>
      </c>
      <c r="C233" s="450">
        <v>100</v>
      </c>
      <c r="D233" s="450">
        <v>103</v>
      </c>
      <c r="E233" s="450">
        <v>1030102</v>
      </c>
      <c r="F233" s="450" t="s">
        <v>1502</v>
      </c>
      <c r="G233" s="451">
        <v>5000</v>
      </c>
      <c r="H233" s="451">
        <v>5000</v>
      </c>
      <c r="I233" s="450" t="s">
        <v>2887</v>
      </c>
    </row>
    <row r="234" spans="1:9" x14ac:dyDescent="0.25">
      <c r="A234" s="450">
        <v>10237</v>
      </c>
      <c r="B234" s="450" t="s">
        <v>280</v>
      </c>
      <c r="C234" s="450">
        <v>100</v>
      </c>
      <c r="D234" s="450">
        <v>103</v>
      </c>
      <c r="E234" s="450">
        <v>1030209</v>
      </c>
      <c r="F234" s="450" t="s">
        <v>3071</v>
      </c>
      <c r="G234" s="451">
        <v>1000</v>
      </c>
      <c r="H234" s="451">
        <v>1000</v>
      </c>
      <c r="I234" s="450" t="s">
        <v>2887</v>
      </c>
    </row>
    <row r="235" spans="1:9" x14ac:dyDescent="0.25">
      <c r="A235" s="450">
        <v>10238</v>
      </c>
      <c r="B235" s="450" t="s">
        <v>280</v>
      </c>
      <c r="C235" s="450">
        <v>100</v>
      </c>
      <c r="D235" s="450">
        <v>103</v>
      </c>
      <c r="E235" s="450">
        <v>1030207</v>
      </c>
      <c r="F235" s="450" t="s">
        <v>1503</v>
      </c>
      <c r="G235" s="451">
        <v>1500</v>
      </c>
      <c r="H235" s="451">
        <v>1500</v>
      </c>
      <c r="I235" s="450" t="s">
        <v>2887</v>
      </c>
    </row>
    <row r="236" spans="1:9" x14ac:dyDescent="0.25">
      <c r="A236" s="450">
        <v>10245</v>
      </c>
      <c r="B236" s="450" t="s">
        <v>280</v>
      </c>
      <c r="C236" s="450">
        <v>100</v>
      </c>
      <c r="D236" s="450">
        <v>103</v>
      </c>
      <c r="E236" s="450">
        <v>1030207</v>
      </c>
      <c r="F236" s="450" t="s">
        <v>1506</v>
      </c>
      <c r="G236" s="451">
        <v>30000</v>
      </c>
      <c r="H236" s="451">
        <v>30000</v>
      </c>
      <c r="I236" s="450" t="s">
        <v>2887</v>
      </c>
    </row>
    <row r="237" spans="1:9" x14ac:dyDescent="0.25">
      <c r="A237" s="450">
        <v>10246</v>
      </c>
      <c r="B237" s="450" t="s">
        <v>280</v>
      </c>
      <c r="C237" s="450">
        <v>100</v>
      </c>
      <c r="D237" s="450">
        <v>103</v>
      </c>
      <c r="E237" s="450">
        <v>1030102</v>
      </c>
      <c r="F237" s="450" t="s">
        <v>1507</v>
      </c>
      <c r="G237" s="451">
        <v>20000</v>
      </c>
      <c r="H237" s="451">
        <v>20000</v>
      </c>
      <c r="I237" s="450" t="s">
        <v>2887</v>
      </c>
    </row>
    <row r="238" spans="1:9" x14ac:dyDescent="0.25">
      <c r="A238" s="450">
        <v>10247</v>
      </c>
      <c r="B238" s="450" t="s">
        <v>280</v>
      </c>
      <c r="C238" s="450">
        <v>100</v>
      </c>
      <c r="D238" s="450">
        <v>103</v>
      </c>
      <c r="E238" s="450">
        <v>1030205</v>
      </c>
      <c r="F238" s="450" t="s">
        <v>1508</v>
      </c>
      <c r="G238" s="451">
        <v>4700</v>
      </c>
      <c r="H238" s="451">
        <v>4700</v>
      </c>
      <c r="I238" s="450" t="s">
        <v>2887</v>
      </c>
    </row>
    <row r="239" spans="1:9" ht="31.5" x14ac:dyDescent="0.25">
      <c r="A239" s="450">
        <v>10248</v>
      </c>
      <c r="B239" s="450" t="s">
        <v>280</v>
      </c>
      <c r="C239" s="450">
        <v>100</v>
      </c>
      <c r="D239" s="450">
        <v>103</v>
      </c>
      <c r="E239" s="450">
        <v>1030213</v>
      </c>
      <c r="F239" s="450" t="s">
        <v>3072</v>
      </c>
      <c r="G239" s="451">
        <v>200</v>
      </c>
      <c r="H239" s="451">
        <v>200</v>
      </c>
      <c r="I239" s="450" t="s">
        <v>2887</v>
      </c>
    </row>
    <row r="240" spans="1:9" x14ac:dyDescent="0.25">
      <c r="A240" s="450">
        <v>10251</v>
      </c>
      <c r="B240" s="450" t="s">
        <v>280</v>
      </c>
      <c r="C240" s="450">
        <v>100</v>
      </c>
      <c r="D240" s="450">
        <v>103</v>
      </c>
      <c r="E240" s="450">
        <v>1030205</v>
      </c>
      <c r="F240" s="450" t="s">
        <v>1495</v>
      </c>
      <c r="G240" s="451">
        <v>485000</v>
      </c>
      <c r="H240" s="451">
        <v>416291.84000000003</v>
      </c>
      <c r="I240" s="450" t="s">
        <v>2887</v>
      </c>
    </row>
    <row r="241" spans="1:9" x14ac:dyDescent="0.25">
      <c r="A241" s="450">
        <v>10252</v>
      </c>
      <c r="B241" s="450" t="s">
        <v>280</v>
      </c>
      <c r="C241" s="450">
        <v>100</v>
      </c>
      <c r="D241" s="450">
        <v>103</v>
      </c>
      <c r="E241" s="450">
        <v>1030205</v>
      </c>
      <c r="F241" s="450" t="s">
        <v>1496</v>
      </c>
      <c r="G241" s="451">
        <v>86000</v>
      </c>
      <c r="H241" s="451">
        <v>46000</v>
      </c>
      <c r="I241" s="450" t="s">
        <v>2887</v>
      </c>
    </row>
    <row r="242" spans="1:9" x14ac:dyDescent="0.25">
      <c r="A242" s="450">
        <v>10253</v>
      </c>
      <c r="B242" s="450" t="s">
        <v>280</v>
      </c>
      <c r="C242" s="450">
        <v>100</v>
      </c>
      <c r="D242" s="450">
        <v>103</v>
      </c>
      <c r="E242" s="450">
        <v>1030205</v>
      </c>
      <c r="F242" s="450" t="s">
        <v>1509</v>
      </c>
      <c r="G242" s="451">
        <v>34300</v>
      </c>
      <c r="H242" s="451">
        <v>34300</v>
      </c>
      <c r="I242" s="450" t="s">
        <v>2887</v>
      </c>
    </row>
    <row r="243" spans="1:9" x14ac:dyDescent="0.25">
      <c r="A243" s="450">
        <v>10254</v>
      </c>
      <c r="B243" s="450" t="s">
        <v>280</v>
      </c>
      <c r="C243" s="450">
        <v>100</v>
      </c>
      <c r="D243" s="450">
        <v>103</v>
      </c>
      <c r="E243" s="450">
        <v>1030205</v>
      </c>
      <c r="F243" s="450" t="s">
        <v>3073</v>
      </c>
      <c r="G243" s="451">
        <v>50000</v>
      </c>
      <c r="H243" s="451">
        <v>50000</v>
      </c>
      <c r="I243" s="450" t="s">
        <v>2887</v>
      </c>
    </row>
    <row r="244" spans="1:9" x14ac:dyDescent="0.25">
      <c r="A244" s="450">
        <v>10255</v>
      </c>
      <c r="B244" s="450" t="s">
        <v>280</v>
      </c>
      <c r="C244" s="450">
        <v>900</v>
      </c>
      <c r="D244" s="450">
        <v>903</v>
      </c>
      <c r="E244" s="450">
        <v>1030213</v>
      </c>
      <c r="F244" s="450" t="s">
        <v>1561</v>
      </c>
      <c r="G244" s="451">
        <v>13400</v>
      </c>
      <c r="H244" s="451">
        <v>13400</v>
      </c>
      <c r="I244" s="450" t="s">
        <v>2887</v>
      </c>
    </row>
    <row r="245" spans="1:9" x14ac:dyDescent="0.25">
      <c r="A245" s="450">
        <v>10256</v>
      </c>
      <c r="B245" s="450" t="s">
        <v>280</v>
      </c>
      <c r="C245" s="450">
        <v>100</v>
      </c>
      <c r="D245" s="450">
        <v>105</v>
      </c>
      <c r="E245" s="450">
        <v>1020106</v>
      </c>
      <c r="F245" s="450" t="s">
        <v>3074</v>
      </c>
      <c r="G245" s="451">
        <v>235000</v>
      </c>
      <c r="H245" s="451">
        <v>235000</v>
      </c>
      <c r="I245" s="450" t="s">
        <v>2887</v>
      </c>
    </row>
    <row r="246" spans="1:9" x14ac:dyDescent="0.25">
      <c r="A246" s="450">
        <v>10257</v>
      </c>
      <c r="B246" s="450" t="s">
        <v>280</v>
      </c>
      <c r="C246" s="450">
        <v>100</v>
      </c>
      <c r="D246" s="450">
        <v>103</v>
      </c>
      <c r="E246" s="450">
        <v>1030213</v>
      </c>
      <c r="F246" s="450" t="s">
        <v>3075</v>
      </c>
      <c r="G246" s="451">
        <v>462000</v>
      </c>
      <c r="H246" s="451">
        <v>462000</v>
      </c>
      <c r="I246" s="450" t="s">
        <v>2887</v>
      </c>
    </row>
    <row r="247" spans="1:9" x14ac:dyDescent="0.25">
      <c r="A247" s="450">
        <v>10258</v>
      </c>
      <c r="B247" s="450" t="s">
        <v>280</v>
      </c>
      <c r="C247" s="450">
        <v>100</v>
      </c>
      <c r="D247" s="450">
        <v>103</v>
      </c>
      <c r="E247" s="450">
        <v>1030213</v>
      </c>
      <c r="F247" s="450" t="s">
        <v>1510</v>
      </c>
      <c r="G247" s="451">
        <v>8000</v>
      </c>
      <c r="H247" s="451">
        <v>8000</v>
      </c>
      <c r="I247" s="450" t="s">
        <v>2887</v>
      </c>
    </row>
    <row r="248" spans="1:9" ht="31.5" x14ac:dyDescent="0.25">
      <c r="A248" s="450">
        <v>10265</v>
      </c>
      <c r="B248" s="450" t="s">
        <v>280</v>
      </c>
      <c r="C248" s="450">
        <v>100</v>
      </c>
      <c r="D248" s="450">
        <v>103</v>
      </c>
      <c r="E248" s="450">
        <v>1030102</v>
      </c>
      <c r="F248" s="450" t="s">
        <v>3076</v>
      </c>
      <c r="G248" s="451">
        <v>500</v>
      </c>
      <c r="H248" s="451">
        <v>500</v>
      </c>
      <c r="I248" s="450" t="s">
        <v>2887</v>
      </c>
    </row>
    <row r="249" spans="1:9" x14ac:dyDescent="0.25">
      <c r="A249" s="450">
        <v>10313</v>
      </c>
      <c r="B249" s="450" t="s">
        <v>280</v>
      </c>
      <c r="C249" s="450">
        <v>100</v>
      </c>
      <c r="D249" s="450">
        <v>103</v>
      </c>
      <c r="E249" s="450">
        <v>1010102</v>
      </c>
      <c r="F249" s="450" t="s">
        <v>1491</v>
      </c>
      <c r="G249" s="451">
        <v>10000</v>
      </c>
      <c r="H249" s="451">
        <v>10000</v>
      </c>
      <c r="I249" s="450" t="s">
        <v>2887</v>
      </c>
    </row>
    <row r="250" spans="1:9" x14ac:dyDescent="0.25">
      <c r="A250" s="450">
        <v>10315</v>
      </c>
      <c r="B250" s="450" t="s">
        <v>280</v>
      </c>
      <c r="C250" s="450">
        <v>100</v>
      </c>
      <c r="D250" s="450">
        <v>103</v>
      </c>
      <c r="E250" s="450">
        <v>1010102</v>
      </c>
      <c r="F250" s="450" t="s">
        <v>1492</v>
      </c>
      <c r="G250" s="451">
        <v>251610.5</v>
      </c>
      <c r="H250" s="451">
        <v>264057.98</v>
      </c>
      <c r="I250" s="450" t="s">
        <v>2887</v>
      </c>
    </row>
    <row r="251" spans="1:9" x14ac:dyDescent="0.25">
      <c r="A251" s="450">
        <v>10316</v>
      </c>
      <c r="B251" s="450" t="s">
        <v>280</v>
      </c>
      <c r="C251" s="450">
        <v>100</v>
      </c>
      <c r="D251" s="450">
        <v>103</v>
      </c>
      <c r="E251" s="450">
        <v>1030214</v>
      </c>
      <c r="F251" s="450" t="s">
        <v>1514</v>
      </c>
      <c r="G251" s="451">
        <v>138141.16</v>
      </c>
      <c r="H251" s="451">
        <v>144357.51</v>
      </c>
      <c r="I251" s="450" t="s">
        <v>2887</v>
      </c>
    </row>
    <row r="252" spans="1:9" ht="31.5" x14ac:dyDescent="0.25">
      <c r="A252" s="450">
        <v>10404</v>
      </c>
      <c r="B252" s="450" t="s">
        <v>280</v>
      </c>
      <c r="C252" s="450">
        <v>100</v>
      </c>
      <c r="D252" s="450">
        <v>111</v>
      </c>
      <c r="E252" s="450">
        <v>1040104</v>
      </c>
      <c r="F252" s="450" t="s">
        <v>2921</v>
      </c>
      <c r="G252" s="451">
        <v>3500</v>
      </c>
      <c r="H252" s="451">
        <v>3500</v>
      </c>
      <c r="I252" s="450" t="s">
        <v>2887</v>
      </c>
    </row>
    <row r="253" spans="1:9" x14ac:dyDescent="0.25">
      <c r="A253" s="450">
        <v>10542</v>
      </c>
      <c r="B253" s="450" t="s">
        <v>280</v>
      </c>
      <c r="C253" s="450">
        <v>100</v>
      </c>
      <c r="D253" s="450">
        <v>103</v>
      </c>
      <c r="E253" s="450">
        <v>1030105</v>
      </c>
      <c r="F253" s="450" t="s">
        <v>3077</v>
      </c>
      <c r="G253" s="451">
        <v>5000</v>
      </c>
      <c r="H253" s="451">
        <v>5000</v>
      </c>
      <c r="I253" s="450" t="s">
        <v>2887</v>
      </c>
    </row>
    <row r="254" spans="1:9" ht="31.5" x14ac:dyDescent="0.25">
      <c r="A254" s="450">
        <v>10565</v>
      </c>
      <c r="B254" s="450" t="s">
        <v>280</v>
      </c>
      <c r="C254" s="450">
        <v>100</v>
      </c>
      <c r="D254" s="450">
        <v>106</v>
      </c>
      <c r="E254" s="450">
        <v>1030209</v>
      </c>
      <c r="F254" s="450" t="s">
        <v>1530</v>
      </c>
      <c r="G254" s="451">
        <v>5200</v>
      </c>
      <c r="H254" s="451">
        <v>3500</v>
      </c>
      <c r="I254" s="450" t="s">
        <v>2887</v>
      </c>
    </row>
    <row r="255" spans="1:9" x14ac:dyDescent="0.25">
      <c r="A255" s="450">
        <v>10572</v>
      </c>
      <c r="B255" s="450" t="s">
        <v>280</v>
      </c>
      <c r="C255" s="450">
        <v>100</v>
      </c>
      <c r="D255" s="450">
        <v>103</v>
      </c>
      <c r="E255" s="450">
        <v>1030216</v>
      </c>
      <c r="F255" s="450" t="s">
        <v>1515</v>
      </c>
      <c r="G255" s="451">
        <v>15000</v>
      </c>
      <c r="H255" s="451">
        <v>15000</v>
      </c>
      <c r="I255" s="450" t="s">
        <v>2887</v>
      </c>
    </row>
    <row r="256" spans="1:9" x14ac:dyDescent="0.25">
      <c r="A256" s="450">
        <v>10573</v>
      </c>
      <c r="B256" s="450" t="s">
        <v>280</v>
      </c>
      <c r="C256" s="450">
        <v>100</v>
      </c>
      <c r="D256" s="450">
        <v>103</v>
      </c>
      <c r="E256" s="450">
        <v>1030102</v>
      </c>
      <c r="F256" t="s">
        <v>3078</v>
      </c>
      <c r="G256" s="451">
        <v>11000</v>
      </c>
      <c r="H256" s="451">
        <v>11000</v>
      </c>
      <c r="I256" s="450" t="s">
        <v>2887</v>
      </c>
    </row>
    <row r="257" spans="1:9" ht="31.5" x14ac:dyDescent="0.25">
      <c r="A257" s="450">
        <v>10582</v>
      </c>
      <c r="B257" s="450" t="s">
        <v>280</v>
      </c>
      <c r="C257" s="450">
        <v>100</v>
      </c>
      <c r="D257" s="450">
        <v>108</v>
      </c>
      <c r="E257" s="450">
        <v>1030207</v>
      </c>
      <c r="F257" s="450" t="s">
        <v>1541</v>
      </c>
      <c r="G257" s="451">
        <v>31901.29</v>
      </c>
      <c r="H257" s="451">
        <v>33244.199999999997</v>
      </c>
      <c r="I257" s="450" t="s">
        <v>2887</v>
      </c>
    </row>
    <row r="258" spans="1:9" ht="31.5" x14ac:dyDescent="0.25">
      <c r="A258" s="450">
        <v>10591</v>
      </c>
      <c r="B258" s="450" t="s">
        <v>280</v>
      </c>
      <c r="C258" s="450">
        <v>100</v>
      </c>
      <c r="D258" s="450">
        <v>103</v>
      </c>
      <c r="E258" s="450">
        <v>1030216</v>
      </c>
      <c r="F258" s="450" t="s">
        <v>3079</v>
      </c>
      <c r="G258" s="451">
        <v>500</v>
      </c>
      <c r="H258" s="451">
        <v>500</v>
      </c>
      <c r="I258" s="450" t="s">
        <v>2887</v>
      </c>
    </row>
    <row r="259" spans="1:9" ht="31.5" x14ac:dyDescent="0.25">
      <c r="A259" s="450">
        <v>10596</v>
      </c>
      <c r="B259" s="450" t="s">
        <v>280</v>
      </c>
      <c r="C259" s="450">
        <v>100</v>
      </c>
      <c r="D259" s="450">
        <v>103</v>
      </c>
      <c r="E259" s="450">
        <v>1030213</v>
      </c>
      <c r="F259" s="450" t="s">
        <v>3080</v>
      </c>
      <c r="G259" s="451">
        <v>500</v>
      </c>
      <c r="H259" s="451">
        <v>500</v>
      </c>
      <c r="I259" s="450" t="s">
        <v>2887</v>
      </c>
    </row>
    <row r="260" spans="1:9" x14ac:dyDescent="0.25">
      <c r="A260" s="450">
        <v>10602</v>
      </c>
      <c r="B260" s="450" t="s">
        <v>280</v>
      </c>
      <c r="C260" s="450">
        <v>100</v>
      </c>
      <c r="D260" s="450">
        <v>106</v>
      </c>
      <c r="E260" s="450">
        <v>1030209</v>
      </c>
      <c r="F260" s="450" t="s">
        <v>3081</v>
      </c>
      <c r="G260" s="451">
        <v>315450</v>
      </c>
      <c r="H260" s="451">
        <v>315450</v>
      </c>
      <c r="I260" s="450" t="s">
        <v>2887</v>
      </c>
    </row>
    <row r="261" spans="1:9" x14ac:dyDescent="0.25">
      <c r="A261" s="450">
        <v>10660</v>
      </c>
      <c r="B261" s="450" t="s">
        <v>280</v>
      </c>
      <c r="C261" s="450">
        <v>100</v>
      </c>
      <c r="D261" s="450">
        <v>103</v>
      </c>
      <c r="E261" s="450">
        <v>1030299</v>
      </c>
      <c r="F261" s="450" t="s">
        <v>3082</v>
      </c>
      <c r="G261" s="451">
        <v>4000</v>
      </c>
      <c r="H261" s="451">
        <v>4000</v>
      </c>
      <c r="I261" s="450" t="s">
        <v>2887</v>
      </c>
    </row>
    <row r="262" spans="1:9" x14ac:dyDescent="0.25">
      <c r="A262" s="450">
        <v>20007</v>
      </c>
      <c r="B262" s="450" t="s">
        <v>280</v>
      </c>
      <c r="C262" s="450">
        <v>100</v>
      </c>
      <c r="D262" s="450">
        <v>103</v>
      </c>
      <c r="E262" s="450">
        <v>2020103</v>
      </c>
      <c r="F262" s="450" t="s">
        <v>3083</v>
      </c>
      <c r="G262" s="451">
        <v>500</v>
      </c>
      <c r="H262" s="451">
        <v>500</v>
      </c>
      <c r="I262" s="450" t="s">
        <v>2887</v>
      </c>
    </row>
    <row r="263" spans="1:9" x14ac:dyDescent="0.25">
      <c r="A263" s="450">
        <v>20008</v>
      </c>
      <c r="B263" s="450" t="s">
        <v>280</v>
      </c>
      <c r="C263" s="450">
        <v>100</v>
      </c>
      <c r="D263" s="450">
        <v>103</v>
      </c>
      <c r="E263" s="450">
        <v>2020105</v>
      </c>
      <c r="F263" s="450" t="s">
        <v>3084</v>
      </c>
      <c r="G263" s="451">
        <v>5000</v>
      </c>
      <c r="H263" s="451">
        <v>5000</v>
      </c>
      <c r="I263" s="450" t="s">
        <v>2887</v>
      </c>
    </row>
    <row r="264" spans="1:9" ht="31.5" x14ac:dyDescent="0.25">
      <c r="A264" s="450">
        <v>20043</v>
      </c>
      <c r="B264" s="450" t="s">
        <v>280</v>
      </c>
      <c r="C264" s="450">
        <v>100</v>
      </c>
      <c r="D264" s="450">
        <v>106</v>
      </c>
      <c r="E264" s="450">
        <v>2020104</v>
      </c>
      <c r="F264" s="450" t="s">
        <v>3085</v>
      </c>
      <c r="G264" s="451">
        <v>110430</v>
      </c>
      <c r="H264" s="451">
        <v>110430</v>
      </c>
      <c r="I264" s="450" t="s">
        <v>2887</v>
      </c>
    </row>
    <row r="265" spans="1:9" ht="31.5" x14ac:dyDescent="0.25">
      <c r="A265" s="450">
        <v>20044</v>
      </c>
      <c r="B265" s="450" t="s">
        <v>280</v>
      </c>
      <c r="C265" s="450">
        <v>100</v>
      </c>
      <c r="D265" s="450">
        <v>106</v>
      </c>
      <c r="E265" s="450">
        <v>2020305</v>
      </c>
      <c r="F265" s="450" t="s">
        <v>3086</v>
      </c>
      <c r="G265" s="451">
        <v>63100</v>
      </c>
      <c r="H265" s="451">
        <v>63100</v>
      </c>
      <c r="I265" s="450" t="s">
        <v>2887</v>
      </c>
    </row>
    <row r="266" spans="1:9" x14ac:dyDescent="0.25">
      <c r="A266" s="450">
        <v>70001</v>
      </c>
      <c r="B266" s="450" t="s">
        <v>280</v>
      </c>
      <c r="C266" s="450">
        <v>9900</v>
      </c>
      <c r="D266" s="450">
        <v>9901</v>
      </c>
      <c r="E266" s="450">
        <v>7020401</v>
      </c>
      <c r="F266" s="450" t="s">
        <v>3087</v>
      </c>
      <c r="G266" s="451">
        <v>1000</v>
      </c>
      <c r="H266" s="451">
        <v>1000</v>
      </c>
      <c r="I266" s="450" t="s">
        <v>2887</v>
      </c>
    </row>
    <row r="267" spans="1:9" ht="31.5" x14ac:dyDescent="0.25">
      <c r="A267" s="450">
        <v>70042</v>
      </c>
      <c r="B267" s="450" t="s">
        <v>280</v>
      </c>
      <c r="C267" s="450">
        <v>9900</v>
      </c>
      <c r="D267" s="450">
        <v>9901</v>
      </c>
      <c r="E267" s="450">
        <v>7020402</v>
      </c>
      <c r="F267" s="450" t="s">
        <v>3088</v>
      </c>
      <c r="G267" s="451">
        <v>1000</v>
      </c>
      <c r="H267" s="451">
        <v>1000</v>
      </c>
      <c r="I267" s="450" t="s">
        <v>2887</v>
      </c>
    </row>
    <row r="268" spans="1:9" ht="31.5" x14ac:dyDescent="0.25">
      <c r="A268" s="450">
        <v>10065</v>
      </c>
      <c r="B268" s="450" t="s">
        <v>280</v>
      </c>
      <c r="C268" s="450">
        <v>100</v>
      </c>
      <c r="D268" s="450">
        <v>111</v>
      </c>
      <c r="E268" s="450">
        <v>1100503</v>
      </c>
      <c r="F268" s="450" t="s">
        <v>3089</v>
      </c>
      <c r="G268" s="451">
        <v>500</v>
      </c>
      <c r="H268" s="451">
        <v>500</v>
      </c>
      <c r="I268" s="450" t="s">
        <v>3090</v>
      </c>
    </row>
    <row r="269" spans="1:9" x14ac:dyDescent="0.25">
      <c r="A269" s="450">
        <v>10066</v>
      </c>
      <c r="B269" s="450" t="s">
        <v>280</v>
      </c>
      <c r="C269" s="450">
        <v>100</v>
      </c>
      <c r="D269" s="450">
        <v>111</v>
      </c>
      <c r="E269" s="450">
        <v>1100503</v>
      </c>
      <c r="F269" s="450" t="s">
        <v>3091</v>
      </c>
      <c r="G269" s="451">
        <v>500</v>
      </c>
      <c r="H269" s="451">
        <v>500</v>
      </c>
      <c r="I269" s="450" t="s">
        <v>3090</v>
      </c>
    </row>
    <row r="270" spans="1:9" ht="31.5" x14ac:dyDescent="0.25">
      <c r="A270" s="450">
        <v>10330</v>
      </c>
      <c r="B270" s="450" t="s">
        <v>280</v>
      </c>
      <c r="C270" s="450">
        <v>2000</v>
      </c>
      <c r="D270" s="450">
        <v>2001</v>
      </c>
      <c r="E270" s="450">
        <v>1100101</v>
      </c>
      <c r="F270" s="450" t="s">
        <v>3092</v>
      </c>
      <c r="G270" s="451">
        <v>31150</v>
      </c>
      <c r="H270" s="451">
        <v>31150</v>
      </c>
      <c r="I270" s="450" t="s">
        <v>3090</v>
      </c>
    </row>
    <row r="271" spans="1:9" x14ac:dyDescent="0.25">
      <c r="A271" s="450">
        <v>10331</v>
      </c>
      <c r="B271" s="450" t="s">
        <v>280</v>
      </c>
      <c r="C271" s="450">
        <v>2000</v>
      </c>
      <c r="D271" s="450">
        <v>2001</v>
      </c>
      <c r="E271" s="450">
        <v>1100101</v>
      </c>
      <c r="F271" s="450" t="s">
        <v>3093</v>
      </c>
      <c r="G271" s="451">
        <v>31150</v>
      </c>
      <c r="H271" s="451">
        <v>31150</v>
      </c>
      <c r="I271" s="450" t="s">
        <v>3090</v>
      </c>
    </row>
    <row r="272" spans="1:9" x14ac:dyDescent="0.25">
      <c r="A272" s="450">
        <v>10334</v>
      </c>
      <c r="B272" s="450" t="s">
        <v>280</v>
      </c>
      <c r="C272" s="450">
        <v>100</v>
      </c>
      <c r="D272" s="450">
        <v>111</v>
      </c>
      <c r="E272" s="450">
        <v>1100504</v>
      </c>
      <c r="F272" s="450" t="s">
        <v>3094</v>
      </c>
      <c r="G272" s="451">
        <v>1000</v>
      </c>
      <c r="H272" s="451">
        <v>1000</v>
      </c>
      <c r="I272" s="450" t="s">
        <v>3090</v>
      </c>
    </row>
    <row r="273" spans="1:9" x14ac:dyDescent="0.25">
      <c r="A273" s="450">
        <v>10337</v>
      </c>
      <c r="B273" s="450" t="s">
        <v>280</v>
      </c>
      <c r="C273" s="450">
        <v>100</v>
      </c>
      <c r="D273" s="450">
        <v>111</v>
      </c>
      <c r="E273" s="450">
        <v>1070602</v>
      </c>
      <c r="F273" s="450" t="s">
        <v>3095</v>
      </c>
      <c r="G273" s="451">
        <v>500</v>
      </c>
      <c r="H273" s="451">
        <v>500</v>
      </c>
      <c r="I273" s="450" t="s">
        <v>3090</v>
      </c>
    </row>
    <row r="274" spans="1:9" x14ac:dyDescent="0.25">
      <c r="A274" s="450">
        <v>20035</v>
      </c>
      <c r="B274" s="450" t="s">
        <v>280</v>
      </c>
      <c r="C274" s="450">
        <v>2000</v>
      </c>
      <c r="D274" s="450">
        <v>2003</v>
      </c>
      <c r="E274" s="450">
        <v>2050101</v>
      </c>
      <c r="F274" s="450" t="s">
        <v>3096</v>
      </c>
      <c r="G274" s="451">
        <v>35000</v>
      </c>
      <c r="H274" s="451">
        <v>35000</v>
      </c>
      <c r="I274" s="450" t="s">
        <v>3090</v>
      </c>
    </row>
    <row r="275" spans="1:9" ht="31.5" x14ac:dyDescent="0.25">
      <c r="A275" s="450">
        <v>10325</v>
      </c>
      <c r="B275" s="450" t="s">
        <v>280</v>
      </c>
      <c r="C275" s="450">
        <v>100</v>
      </c>
      <c r="D275" s="450">
        <v>101</v>
      </c>
      <c r="E275" s="450">
        <v>1030205</v>
      </c>
      <c r="F275" s="450" t="s">
        <v>1478</v>
      </c>
      <c r="G275" s="451">
        <v>320000</v>
      </c>
      <c r="H275" s="451">
        <v>320000</v>
      </c>
      <c r="I275" s="450" t="s">
        <v>2067</v>
      </c>
    </row>
    <row r="276" spans="1:9" x14ac:dyDescent="0.25">
      <c r="A276" s="450">
        <v>10326</v>
      </c>
      <c r="B276" s="450" t="s">
        <v>280</v>
      </c>
      <c r="C276" s="450">
        <v>100</v>
      </c>
      <c r="D276" s="450">
        <v>101</v>
      </c>
      <c r="E276" s="450">
        <v>1040399</v>
      </c>
      <c r="F276" s="450" t="s">
        <v>1484</v>
      </c>
      <c r="G276" s="451">
        <v>850000</v>
      </c>
      <c r="H276" s="451">
        <v>850000</v>
      </c>
      <c r="I276" s="450" t="s">
        <v>2067</v>
      </c>
    </row>
    <row r="277" spans="1:9" x14ac:dyDescent="0.25">
      <c r="A277" s="450">
        <v>10328</v>
      </c>
      <c r="B277" s="450" t="s">
        <v>280</v>
      </c>
      <c r="C277" s="450">
        <v>100</v>
      </c>
      <c r="D277" s="450">
        <v>101</v>
      </c>
      <c r="E277" s="450">
        <v>1030299</v>
      </c>
      <c r="F277" s="450" t="s">
        <v>1479</v>
      </c>
      <c r="G277" s="451">
        <v>31262</v>
      </c>
      <c r="H277" s="451">
        <v>35000</v>
      </c>
      <c r="I277" s="450" t="s">
        <v>2067</v>
      </c>
    </row>
    <row r="278" spans="1:9" ht="31.5" x14ac:dyDescent="0.25">
      <c r="A278" s="450">
        <v>10398</v>
      </c>
      <c r="B278" s="450" t="s">
        <v>280</v>
      </c>
      <c r="C278" s="450">
        <v>100</v>
      </c>
      <c r="D278" s="450">
        <v>111</v>
      </c>
      <c r="E278" s="450">
        <v>1040104</v>
      </c>
      <c r="F278" s="450" t="s">
        <v>3097</v>
      </c>
      <c r="G278" s="451">
        <v>200</v>
      </c>
      <c r="H278" s="451">
        <v>200</v>
      </c>
      <c r="I278" s="450" t="s">
        <v>2067</v>
      </c>
    </row>
    <row r="279" spans="1:9" ht="31.5" x14ac:dyDescent="0.25">
      <c r="A279" s="450">
        <v>10632</v>
      </c>
      <c r="B279" s="450" t="s">
        <v>280</v>
      </c>
      <c r="C279" s="450">
        <v>100</v>
      </c>
      <c r="D279" s="450">
        <v>108</v>
      </c>
      <c r="E279" s="450">
        <v>1030207</v>
      </c>
      <c r="F279" s="450" t="s">
        <v>3098</v>
      </c>
      <c r="G279" s="451">
        <v>6315.63</v>
      </c>
      <c r="H279" s="451">
        <v>0</v>
      </c>
      <c r="I279" s="450" t="s">
        <v>2067</v>
      </c>
    </row>
  </sheetData>
  <pageMargins left="0.7" right="0.7" top="0.75" bottom="0.75" header="0.3" footer="0.3"/>
  <pageSetup paperSize="9" orientation="portrait" horizontalDpi="4294967293" verticalDpi="4294967293"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view="pageBreakPreview" topLeftCell="A37" zoomScale="120" zoomScaleNormal="82" zoomScaleSheetLayoutView="120" workbookViewId="0">
      <selection activeCell="I35" sqref="I35"/>
    </sheetView>
  </sheetViews>
  <sheetFormatPr defaultRowHeight="15" x14ac:dyDescent="0.25"/>
  <cols>
    <col min="1" max="1" width="12.7109375" customWidth="1"/>
    <col min="2" max="2" width="10.85546875" customWidth="1"/>
    <col min="3" max="3" width="77" customWidth="1"/>
    <col min="4" max="4" width="30.5703125" style="506" customWidth="1"/>
    <col min="5" max="5" width="2.28515625" customWidth="1"/>
  </cols>
  <sheetData>
    <row r="1" spans="1:5" ht="20.25" customHeight="1" x14ac:dyDescent="0.25">
      <c r="A1" s="823" t="s">
        <v>3099</v>
      </c>
      <c r="B1" s="823"/>
      <c r="C1" s="823"/>
      <c r="D1" s="823"/>
    </row>
    <row r="2" spans="1:5" ht="64.5" customHeight="1" x14ac:dyDescent="0.25">
      <c r="A2" s="824" t="s">
        <v>3100</v>
      </c>
      <c r="B2" s="824"/>
      <c r="C2" s="824"/>
      <c r="D2" s="824"/>
    </row>
    <row r="3" spans="1:5" ht="13.5" customHeight="1" thickBot="1" x14ac:dyDescent="0.3">
      <c r="A3" s="457"/>
      <c r="B3" s="457"/>
      <c r="C3" s="458" t="s">
        <v>184</v>
      </c>
      <c r="D3" s="459"/>
    </row>
    <row r="4" spans="1:5" ht="21.75" hidden="1" thickBot="1" x14ac:dyDescent="0.3">
      <c r="A4" s="824"/>
      <c r="B4" s="824"/>
      <c r="C4" s="824"/>
      <c r="D4" s="824"/>
    </row>
    <row r="5" spans="1:5" ht="15.75" customHeight="1" thickTop="1" x14ac:dyDescent="0.25">
      <c r="A5" s="825" t="s">
        <v>1397</v>
      </c>
      <c r="B5" s="825"/>
      <c r="C5" s="825" t="s">
        <v>1294</v>
      </c>
      <c r="D5" s="830" t="s">
        <v>3101</v>
      </c>
      <c r="E5" s="460"/>
    </row>
    <row r="6" spans="1:5" x14ac:dyDescent="0.25">
      <c r="A6" s="826"/>
      <c r="B6" s="826"/>
      <c r="C6" s="828"/>
      <c r="D6" s="831"/>
      <c r="E6" s="460"/>
    </row>
    <row r="7" spans="1:5" x14ac:dyDescent="0.25">
      <c r="A7" s="826"/>
      <c r="B7" s="826"/>
      <c r="C7" s="828"/>
      <c r="D7" s="831"/>
      <c r="E7" s="460"/>
    </row>
    <row r="8" spans="1:5" ht="15.75" thickBot="1" x14ac:dyDescent="0.3">
      <c r="A8" s="827"/>
      <c r="B8" s="827"/>
      <c r="C8" s="829"/>
      <c r="D8" s="832"/>
      <c r="E8" s="460"/>
    </row>
    <row r="9" spans="1:5" ht="16.5" hidden="1" thickTop="1" thickBot="1" x14ac:dyDescent="0.3">
      <c r="A9" s="819" t="s">
        <v>3102</v>
      </c>
      <c r="B9" s="820"/>
      <c r="C9" s="822" t="s">
        <v>3103</v>
      </c>
      <c r="D9" s="822"/>
      <c r="E9" s="460"/>
    </row>
    <row r="10" spans="1:5" ht="15.75" hidden="1" thickTop="1" x14ac:dyDescent="0.25">
      <c r="A10" s="462"/>
      <c r="B10" s="463"/>
      <c r="C10" s="464"/>
      <c r="D10" s="465"/>
      <c r="E10" s="460"/>
    </row>
    <row r="11" spans="1:5" ht="15.75" hidden="1" thickTop="1" x14ac:dyDescent="0.25">
      <c r="A11" s="466" t="s">
        <v>3104</v>
      </c>
      <c r="B11" s="463"/>
      <c r="C11" s="464" t="s">
        <v>3105</v>
      </c>
      <c r="D11" s="459">
        <v>0</v>
      </c>
      <c r="E11" s="460"/>
    </row>
    <row r="12" spans="1:5" ht="15.75" hidden="1" thickTop="1" x14ac:dyDescent="0.25">
      <c r="A12" s="466"/>
      <c r="B12" s="463"/>
      <c r="C12" s="467"/>
      <c r="D12" s="459"/>
      <c r="E12" s="460"/>
    </row>
    <row r="13" spans="1:5" ht="15.75" hidden="1" thickTop="1" x14ac:dyDescent="0.25">
      <c r="A13" s="462"/>
      <c r="B13" s="463"/>
      <c r="C13" s="467"/>
      <c r="D13" s="459"/>
      <c r="E13" s="460"/>
    </row>
    <row r="14" spans="1:5" ht="15.75" hidden="1" thickTop="1" x14ac:dyDescent="0.25">
      <c r="A14" s="466" t="s">
        <v>3106</v>
      </c>
      <c r="B14" s="463"/>
      <c r="C14" s="464" t="s">
        <v>3107</v>
      </c>
      <c r="D14" s="459">
        <v>0</v>
      </c>
      <c r="E14" s="460"/>
    </row>
    <row r="15" spans="1:5" ht="15.75" hidden="1" thickTop="1" x14ac:dyDescent="0.25">
      <c r="A15" s="466"/>
      <c r="B15" s="463"/>
      <c r="C15" s="467"/>
      <c r="D15" s="459"/>
      <c r="E15" s="460"/>
    </row>
    <row r="16" spans="1:5" ht="15.75" hidden="1" thickTop="1" x14ac:dyDescent="0.25">
      <c r="A16" s="462"/>
      <c r="B16" s="463"/>
      <c r="C16" s="467"/>
      <c r="D16" s="459"/>
      <c r="E16" s="460"/>
    </row>
    <row r="17" spans="1:5" ht="27" hidden="1" thickTop="1" x14ac:dyDescent="0.25">
      <c r="A17" s="466" t="s">
        <v>3108</v>
      </c>
      <c r="B17" s="463"/>
      <c r="C17" s="464" t="s">
        <v>3109</v>
      </c>
      <c r="D17" s="459">
        <v>0</v>
      </c>
      <c r="E17" s="460"/>
    </row>
    <row r="18" spans="1:5" ht="15.75" hidden="1" thickTop="1" x14ac:dyDescent="0.25">
      <c r="A18" s="466"/>
      <c r="B18" s="463"/>
      <c r="C18" s="467"/>
      <c r="D18" s="459"/>
      <c r="E18" s="460"/>
    </row>
    <row r="19" spans="1:5" ht="15.75" hidden="1" thickTop="1" x14ac:dyDescent="0.25">
      <c r="A19" s="466"/>
      <c r="B19" s="463"/>
      <c r="C19" s="467"/>
      <c r="D19" s="459"/>
      <c r="E19" s="460"/>
    </row>
    <row r="20" spans="1:5" ht="15.75" hidden="1" thickTop="1" x14ac:dyDescent="0.25">
      <c r="A20" s="466" t="s">
        <v>3110</v>
      </c>
      <c r="B20" s="463"/>
      <c r="C20" s="464" t="s">
        <v>3111</v>
      </c>
      <c r="D20" s="459">
        <v>0</v>
      </c>
      <c r="E20" s="460"/>
    </row>
    <row r="21" spans="1:5" ht="15.75" hidden="1" thickTop="1" x14ac:dyDescent="0.25">
      <c r="A21" s="466"/>
      <c r="B21" s="463"/>
      <c r="C21" s="467"/>
      <c r="D21" s="459"/>
      <c r="E21" s="460"/>
    </row>
    <row r="22" spans="1:5" ht="15.75" hidden="1" thickTop="1" x14ac:dyDescent="0.25">
      <c r="A22" s="462"/>
      <c r="B22" s="463"/>
      <c r="C22" s="467"/>
      <c r="D22" s="459"/>
      <c r="E22" s="460"/>
    </row>
    <row r="23" spans="1:5" ht="15.75" hidden="1" thickTop="1" x14ac:dyDescent="0.25">
      <c r="A23" s="466" t="s">
        <v>3112</v>
      </c>
      <c r="B23" s="463"/>
      <c r="C23" s="464" t="s">
        <v>3113</v>
      </c>
      <c r="D23" s="459">
        <v>0</v>
      </c>
      <c r="E23" s="460"/>
    </row>
    <row r="24" spans="1:5" ht="15.75" hidden="1" thickTop="1" x14ac:dyDescent="0.25">
      <c r="A24" s="466"/>
      <c r="B24" s="463"/>
      <c r="C24" s="467"/>
      <c r="D24" s="459"/>
      <c r="E24" s="460"/>
    </row>
    <row r="25" spans="1:5" ht="15.75" hidden="1" thickTop="1" x14ac:dyDescent="0.25">
      <c r="A25" s="466"/>
      <c r="B25" s="463"/>
      <c r="C25" s="467"/>
      <c r="D25" s="459"/>
      <c r="E25" s="460"/>
    </row>
    <row r="26" spans="1:5" ht="15.75" hidden="1" thickTop="1" x14ac:dyDescent="0.25">
      <c r="A26" s="466" t="s">
        <v>3114</v>
      </c>
      <c r="B26" s="463"/>
      <c r="C26" s="464" t="s">
        <v>3115</v>
      </c>
      <c r="D26" s="459">
        <v>0</v>
      </c>
      <c r="E26" s="460"/>
    </row>
    <row r="27" spans="1:5" ht="15.75" hidden="1" thickTop="1" x14ac:dyDescent="0.25">
      <c r="A27" s="466"/>
      <c r="B27" s="463"/>
      <c r="C27" s="467"/>
      <c r="D27" s="459"/>
      <c r="E27" s="460"/>
    </row>
    <row r="28" spans="1:5" ht="15.75" hidden="1" thickTop="1" x14ac:dyDescent="0.25">
      <c r="A28" s="468"/>
      <c r="B28" s="469"/>
      <c r="C28" s="470"/>
      <c r="D28" s="471"/>
      <c r="E28" s="460"/>
    </row>
    <row r="29" spans="1:5" ht="15.75" hidden="1" thickTop="1" x14ac:dyDescent="0.25">
      <c r="A29" s="807" t="s">
        <v>3116</v>
      </c>
      <c r="B29" s="808"/>
      <c r="C29" s="473" t="s">
        <v>3103</v>
      </c>
      <c r="D29" s="474">
        <f>+D11+D14+D17+D20+D23+D26</f>
        <v>0</v>
      </c>
      <c r="E29" s="460"/>
    </row>
    <row r="30" spans="1:5" ht="15.75" hidden="1" thickTop="1" x14ac:dyDescent="0.25">
      <c r="A30" s="809"/>
      <c r="B30" s="810"/>
      <c r="C30" s="475"/>
      <c r="D30" s="476"/>
      <c r="E30" s="460"/>
    </row>
    <row r="31" spans="1:5" ht="12.75" customHeight="1" thickTop="1" x14ac:dyDescent="0.25">
      <c r="A31" s="466"/>
      <c r="B31" s="463"/>
      <c r="C31" s="467"/>
      <c r="D31" s="459"/>
      <c r="E31" s="460"/>
    </row>
    <row r="32" spans="1:5" ht="15.75" hidden="1" thickBot="1" x14ac:dyDescent="0.3">
      <c r="A32" s="477"/>
      <c r="B32" s="478"/>
      <c r="C32" s="479"/>
      <c r="D32" s="480"/>
      <c r="E32" s="460"/>
    </row>
    <row r="33" spans="1:5" ht="15.75" thickBot="1" x14ac:dyDescent="0.3">
      <c r="A33" s="811" t="s">
        <v>3117</v>
      </c>
      <c r="B33" s="812"/>
      <c r="C33" s="481" t="s">
        <v>53</v>
      </c>
      <c r="D33" s="482"/>
      <c r="E33" s="460"/>
    </row>
    <row r="34" spans="1:5" ht="15.75" thickTop="1" x14ac:dyDescent="0.25">
      <c r="A34" s="462"/>
      <c r="B34" s="463"/>
      <c r="C34" s="464"/>
      <c r="D34" s="474"/>
      <c r="E34" s="460"/>
    </row>
    <row r="35" spans="1:5" x14ac:dyDescent="0.25">
      <c r="A35" s="466" t="s">
        <v>1405</v>
      </c>
      <c r="B35" s="463"/>
      <c r="C35" s="464" t="s">
        <v>1622</v>
      </c>
      <c r="D35" s="459">
        <v>25882.53</v>
      </c>
      <c r="E35" s="460"/>
    </row>
    <row r="36" spans="1:5" x14ac:dyDescent="0.25">
      <c r="A36" s="466"/>
      <c r="B36" s="463"/>
      <c r="C36" s="467"/>
      <c r="D36" s="459"/>
      <c r="E36" s="460"/>
    </row>
    <row r="37" spans="1:5" x14ac:dyDescent="0.25">
      <c r="A37" s="462"/>
      <c r="B37" s="463"/>
      <c r="C37" s="467"/>
      <c r="D37" s="459"/>
      <c r="E37" s="460"/>
    </row>
    <row r="38" spans="1:5" x14ac:dyDescent="0.25">
      <c r="A38" s="466" t="s">
        <v>3118</v>
      </c>
      <c r="B38" s="463"/>
      <c r="C38" s="464" t="s">
        <v>3119</v>
      </c>
      <c r="D38" s="459">
        <v>0</v>
      </c>
      <c r="E38" s="460"/>
    </row>
    <row r="39" spans="1:5" x14ac:dyDescent="0.25">
      <c r="A39" s="466"/>
      <c r="B39" s="463"/>
      <c r="C39" s="467"/>
      <c r="D39" s="459"/>
      <c r="E39" s="460"/>
    </row>
    <row r="40" spans="1:5" x14ac:dyDescent="0.25">
      <c r="A40" s="462"/>
      <c r="B40" s="463"/>
      <c r="C40" s="467"/>
      <c r="D40" s="459"/>
      <c r="E40" s="460"/>
    </row>
    <row r="41" spans="1:5" x14ac:dyDescent="0.25">
      <c r="A41" s="466" t="s">
        <v>3120</v>
      </c>
      <c r="B41" s="463"/>
      <c r="C41" s="464" t="s">
        <v>3121</v>
      </c>
      <c r="D41" s="459">
        <v>0</v>
      </c>
      <c r="E41" s="460"/>
    </row>
    <row r="42" spans="1:5" x14ac:dyDescent="0.25">
      <c r="A42" s="466"/>
      <c r="B42" s="463"/>
      <c r="C42" s="467"/>
      <c r="D42" s="459"/>
      <c r="E42" s="460"/>
    </row>
    <row r="43" spans="1:5" x14ac:dyDescent="0.25">
      <c r="A43" s="462"/>
      <c r="B43" s="463"/>
      <c r="C43" s="467"/>
      <c r="D43" s="459"/>
      <c r="E43" s="460"/>
    </row>
    <row r="44" spans="1:5" x14ac:dyDescent="0.25">
      <c r="A44" s="466" t="s">
        <v>3122</v>
      </c>
      <c r="B44" s="463"/>
      <c r="C44" s="464" t="s">
        <v>1629</v>
      </c>
      <c r="D44" s="459">
        <v>0</v>
      </c>
      <c r="E44" s="460"/>
    </row>
    <row r="45" spans="1:5" x14ac:dyDescent="0.25">
      <c r="A45" s="466"/>
      <c r="B45" s="463"/>
      <c r="C45" s="467"/>
      <c r="D45" s="459"/>
      <c r="E45" s="460"/>
    </row>
    <row r="46" spans="1:5" x14ac:dyDescent="0.25">
      <c r="A46" s="462"/>
      <c r="B46" s="463"/>
      <c r="C46" s="467"/>
      <c r="D46" s="459"/>
      <c r="E46" s="460"/>
    </row>
    <row r="47" spans="1:5" x14ac:dyDescent="0.25">
      <c r="A47" s="466" t="s">
        <v>3123</v>
      </c>
      <c r="B47" s="463"/>
      <c r="C47" s="464" t="s">
        <v>3124</v>
      </c>
      <c r="D47" s="459">
        <v>0</v>
      </c>
      <c r="E47" s="460"/>
    </row>
    <row r="48" spans="1:5" ht="13.5" customHeight="1" x14ac:dyDescent="0.25">
      <c r="A48" s="466"/>
      <c r="B48" s="463"/>
      <c r="C48" s="467"/>
      <c r="D48" s="459"/>
      <c r="E48" s="460"/>
    </row>
    <row r="49" spans="1:5" hidden="1" x14ac:dyDescent="0.25">
      <c r="A49" s="483"/>
      <c r="B49" s="469"/>
      <c r="C49" s="470"/>
      <c r="D49" s="471"/>
      <c r="E49" s="460"/>
    </row>
    <row r="50" spans="1:5" hidden="1" x14ac:dyDescent="0.25">
      <c r="A50" s="462"/>
      <c r="B50" s="463"/>
      <c r="C50" s="473"/>
      <c r="D50" s="474"/>
      <c r="E50" s="460"/>
    </row>
    <row r="51" spans="1:5" ht="24.75" customHeight="1" x14ac:dyDescent="0.25">
      <c r="A51" s="815" t="s">
        <v>3125</v>
      </c>
      <c r="B51" s="816"/>
      <c r="C51" s="473" t="s">
        <v>53</v>
      </c>
      <c r="D51" s="474">
        <f>+D35+D38+D41+D44+D47</f>
        <v>25882.53</v>
      </c>
      <c r="E51" s="460"/>
    </row>
    <row r="52" spans="1:5" ht="15.75" thickBot="1" x14ac:dyDescent="0.3">
      <c r="A52" s="809"/>
      <c r="B52" s="810"/>
      <c r="C52" s="484"/>
      <c r="D52" s="476"/>
      <c r="E52" s="460"/>
    </row>
    <row r="53" spans="1:5" ht="16.5" thickTop="1" thickBot="1" x14ac:dyDescent="0.3">
      <c r="A53" s="819" t="s">
        <v>3126</v>
      </c>
      <c r="B53" s="820"/>
      <c r="C53" s="461" t="s">
        <v>3127</v>
      </c>
      <c r="D53" s="485"/>
      <c r="E53" s="460"/>
    </row>
    <row r="54" spans="1:5" ht="15.75" thickTop="1" x14ac:dyDescent="0.25">
      <c r="A54" s="462"/>
      <c r="B54" s="463"/>
      <c r="C54" s="464"/>
      <c r="D54" s="474"/>
      <c r="E54" s="460"/>
    </row>
    <row r="55" spans="1:5" x14ac:dyDescent="0.25">
      <c r="A55" s="466" t="s">
        <v>3128</v>
      </c>
      <c r="B55" s="463"/>
      <c r="C55" s="464" t="s">
        <v>1634</v>
      </c>
      <c r="D55" s="459">
        <v>0</v>
      </c>
      <c r="E55" s="460"/>
    </row>
    <row r="56" spans="1:5" x14ac:dyDescent="0.25">
      <c r="A56" s="462"/>
      <c r="B56" s="463"/>
      <c r="C56" s="467"/>
      <c r="D56" s="459"/>
      <c r="E56" s="460"/>
    </row>
    <row r="57" spans="1:5" x14ac:dyDescent="0.25">
      <c r="A57" s="462"/>
      <c r="B57" s="463"/>
      <c r="C57" s="467"/>
      <c r="D57" s="459"/>
      <c r="E57" s="460"/>
    </row>
    <row r="58" spans="1:5" ht="26.25" x14ac:dyDescent="0.25">
      <c r="A58" s="466" t="s">
        <v>3129</v>
      </c>
      <c r="B58" s="463"/>
      <c r="C58" s="464" t="s">
        <v>1640</v>
      </c>
      <c r="D58" s="459">
        <v>0</v>
      </c>
      <c r="E58" s="460"/>
    </row>
    <row r="59" spans="1:5" x14ac:dyDescent="0.25">
      <c r="A59" s="462"/>
      <c r="B59" s="463"/>
      <c r="C59" s="467"/>
      <c r="D59" s="459"/>
      <c r="E59" s="460"/>
    </row>
    <row r="60" spans="1:5" x14ac:dyDescent="0.25">
      <c r="A60" s="462"/>
      <c r="B60" s="463"/>
      <c r="C60" s="467"/>
      <c r="D60" s="459"/>
      <c r="E60" s="460"/>
    </row>
    <row r="61" spans="1:5" x14ac:dyDescent="0.25">
      <c r="A61" s="466" t="s">
        <v>3130</v>
      </c>
      <c r="B61" s="463"/>
      <c r="C61" s="464" t="s">
        <v>1644</v>
      </c>
      <c r="D61" s="459">
        <v>0</v>
      </c>
      <c r="E61" s="460"/>
    </row>
    <row r="62" spans="1:5" x14ac:dyDescent="0.25">
      <c r="A62" s="462"/>
      <c r="B62" s="463"/>
      <c r="C62" s="467"/>
      <c r="D62" s="459"/>
      <c r="E62" s="460"/>
    </row>
    <row r="63" spans="1:5" x14ac:dyDescent="0.25">
      <c r="A63" s="462"/>
      <c r="B63" s="463"/>
      <c r="C63" s="467"/>
      <c r="D63" s="459"/>
      <c r="E63" s="460"/>
    </row>
    <row r="64" spans="1:5" x14ac:dyDescent="0.25">
      <c r="A64" s="466" t="s">
        <v>3131</v>
      </c>
      <c r="B64" s="463"/>
      <c r="C64" s="464" t="s">
        <v>3132</v>
      </c>
      <c r="D64" s="459">
        <v>0</v>
      </c>
      <c r="E64" s="460"/>
    </row>
    <row r="65" spans="1:5" x14ac:dyDescent="0.25">
      <c r="A65" s="462"/>
      <c r="B65" s="463"/>
      <c r="C65" s="467"/>
      <c r="D65" s="459"/>
      <c r="E65" s="460"/>
    </row>
    <row r="66" spans="1:5" x14ac:dyDescent="0.25">
      <c r="A66" s="462"/>
      <c r="B66" s="463"/>
      <c r="C66" s="467"/>
      <c r="D66" s="459"/>
      <c r="E66" s="460"/>
    </row>
    <row r="67" spans="1:5" x14ac:dyDescent="0.25">
      <c r="A67" s="466" t="s">
        <v>1409</v>
      </c>
      <c r="B67" s="463"/>
      <c r="C67" s="464" t="s">
        <v>1648</v>
      </c>
      <c r="D67" s="459">
        <v>49654.58</v>
      </c>
      <c r="E67" s="460"/>
    </row>
    <row r="68" spans="1:5" ht="28.5" customHeight="1" x14ac:dyDescent="0.25">
      <c r="A68" s="815" t="s">
        <v>3133</v>
      </c>
      <c r="B68" s="816"/>
      <c r="C68" s="473" t="s">
        <v>3127</v>
      </c>
      <c r="D68" s="474">
        <f>D67+D64+D61+D58+D55</f>
        <v>49654.58</v>
      </c>
      <c r="E68" s="460"/>
    </row>
    <row r="69" spans="1:5" x14ac:dyDescent="0.25">
      <c r="A69" s="809"/>
      <c r="B69" s="810"/>
      <c r="C69" s="484"/>
      <c r="D69" s="476"/>
      <c r="E69" s="460"/>
    </row>
    <row r="70" spans="1:5" hidden="1" x14ac:dyDescent="0.25">
      <c r="A70" s="462"/>
      <c r="B70" s="463"/>
      <c r="C70" s="467"/>
      <c r="D70" s="459"/>
      <c r="E70" s="460"/>
    </row>
    <row r="71" spans="1:5" ht="15.75" hidden="1" thickBot="1" x14ac:dyDescent="0.3">
      <c r="A71" s="477"/>
      <c r="B71" s="478"/>
      <c r="C71" s="479"/>
      <c r="D71" s="480"/>
      <c r="E71" s="460"/>
    </row>
    <row r="72" spans="1:5" ht="15.75" thickBot="1" x14ac:dyDescent="0.3">
      <c r="A72" s="811" t="s">
        <v>3134</v>
      </c>
      <c r="B72" s="812"/>
      <c r="C72" s="481" t="s">
        <v>3135</v>
      </c>
      <c r="D72" s="482"/>
      <c r="E72" s="460"/>
    </row>
    <row r="73" spans="1:5" ht="15.75" thickTop="1" x14ac:dyDescent="0.25">
      <c r="A73" s="462"/>
      <c r="B73" s="463"/>
      <c r="C73" s="464"/>
      <c r="D73" s="474"/>
      <c r="E73" s="460"/>
    </row>
    <row r="74" spans="1:5" x14ac:dyDescent="0.25">
      <c r="A74" s="821"/>
      <c r="B74" s="816"/>
      <c r="C74" s="486"/>
      <c r="D74" s="459"/>
      <c r="E74" s="460"/>
    </row>
    <row r="75" spans="1:5" x14ac:dyDescent="0.25">
      <c r="A75" s="466" t="s">
        <v>3136</v>
      </c>
      <c r="B75" s="463"/>
      <c r="C75" s="464" t="s">
        <v>3137</v>
      </c>
      <c r="D75" s="459">
        <v>0</v>
      </c>
      <c r="E75" s="460"/>
    </row>
    <row r="76" spans="1:5" x14ac:dyDescent="0.25">
      <c r="A76" s="462"/>
      <c r="B76" s="463"/>
      <c r="C76" s="467"/>
      <c r="D76" s="459"/>
      <c r="E76" s="460"/>
    </row>
    <row r="77" spans="1:5" x14ac:dyDescent="0.25">
      <c r="A77" s="462"/>
      <c r="B77" s="463"/>
      <c r="C77" s="467"/>
      <c r="D77" s="459"/>
      <c r="E77" s="460"/>
    </row>
    <row r="78" spans="1:5" x14ac:dyDescent="0.25">
      <c r="A78" s="466" t="s">
        <v>3138</v>
      </c>
      <c r="B78" s="463"/>
      <c r="C78" s="464" t="s">
        <v>1654</v>
      </c>
      <c r="D78" s="487">
        <v>0</v>
      </c>
      <c r="E78" s="460"/>
    </row>
    <row r="79" spans="1:5" x14ac:dyDescent="0.25">
      <c r="A79" s="462"/>
      <c r="B79" s="463"/>
      <c r="C79" s="467"/>
      <c r="D79" s="459"/>
      <c r="E79" s="460"/>
    </row>
    <row r="80" spans="1:5" x14ac:dyDescent="0.25">
      <c r="A80" s="462"/>
      <c r="B80" s="463"/>
      <c r="C80" s="467"/>
      <c r="D80" s="459"/>
      <c r="E80" s="460"/>
    </row>
    <row r="81" spans="1:5" x14ac:dyDescent="0.25">
      <c r="A81" s="466" t="s">
        <v>3139</v>
      </c>
      <c r="B81" s="463"/>
      <c r="C81" s="464" t="s">
        <v>1658</v>
      </c>
      <c r="D81" s="459">
        <v>0</v>
      </c>
      <c r="E81" s="460"/>
    </row>
    <row r="82" spans="1:5" x14ac:dyDescent="0.25">
      <c r="A82" s="462"/>
      <c r="B82" s="463"/>
      <c r="C82" s="467"/>
      <c r="D82" s="459"/>
      <c r="E82" s="460"/>
    </row>
    <row r="83" spans="1:5" x14ac:dyDescent="0.25">
      <c r="A83" s="462"/>
      <c r="B83" s="463"/>
      <c r="C83" s="467"/>
      <c r="D83" s="459"/>
      <c r="E83" s="460"/>
    </row>
    <row r="84" spans="1:5" x14ac:dyDescent="0.25">
      <c r="A84" s="466" t="s">
        <v>3140</v>
      </c>
      <c r="B84" s="463"/>
      <c r="C84" s="464" t="s">
        <v>3141</v>
      </c>
      <c r="D84" s="459">
        <v>0</v>
      </c>
      <c r="E84" s="460"/>
    </row>
    <row r="85" spans="1:5" x14ac:dyDescent="0.25">
      <c r="A85" s="462"/>
      <c r="B85" s="463"/>
      <c r="C85" s="467"/>
      <c r="D85" s="459"/>
      <c r="E85" s="460"/>
    </row>
    <row r="86" spans="1:5" x14ac:dyDescent="0.25">
      <c r="A86" s="462"/>
      <c r="B86" s="463"/>
      <c r="C86" s="467"/>
      <c r="D86" s="459"/>
      <c r="E86" s="460"/>
    </row>
    <row r="87" spans="1:5" x14ac:dyDescent="0.25">
      <c r="A87" s="466" t="s">
        <v>3142</v>
      </c>
      <c r="B87" s="463"/>
      <c r="C87" s="464" t="s">
        <v>1662</v>
      </c>
      <c r="D87" s="459">
        <v>0</v>
      </c>
      <c r="E87" s="460"/>
    </row>
    <row r="88" spans="1:5" x14ac:dyDescent="0.25">
      <c r="A88" s="462"/>
      <c r="B88" s="463"/>
      <c r="C88" s="467"/>
      <c r="D88" s="459"/>
      <c r="E88" s="460"/>
    </row>
    <row r="89" spans="1:5" x14ac:dyDescent="0.25">
      <c r="A89" s="483"/>
      <c r="B89" s="469"/>
      <c r="C89" s="470"/>
      <c r="D89" s="471"/>
      <c r="E89" s="460"/>
    </row>
    <row r="90" spans="1:5" x14ac:dyDescent="0.25">
      <c r="A90" s="462"/>
      <c r="B90" s="463"/>
      <c r="C90" s="473"/>
      <c r="D90" s="474"/>
      <c r="E90" s="460"/>
    </row>
    <row r="91" spans="1:5" x14ac:dyDescent="0.25">
      <c r="A91" s="815" t="s">
        <v>3143</v>
      </c>
      <c r="B91" s="816"/>
      <c r="C91" s="473" t="s">
        <v>3135</v>
      </c>
      <c r="D91" s="474">
        <f>+D75+D78+D81+D84+D87</f>
        <v>0</v>
      </c>
      <c r="E91" s="460"/>
    </row>
    <row r="92" spans="1:5" ht="12.75" customHeight="1" x14ac:dyDescent="0.25">
      <c r="A92" s="809"/>
      <c r="B92" s="810"/>
      <c r="C92" s="484"/>
      <c r="D92" s="476"/>
      <c r="E92" s="460"/>
    </row>
    <row r="93" spans="1:5" hidden="1" x14ac:dyDescent="0.25">
      <c r="A93" s="462"/>
      <c r="B93" s="463"/>
      <c r="C93" s="464"/>
      <c r="D93" s="474"/>
      <c r="E93" s="460"/>
    </row>
    <row r="94" spans="1:5" ht="15.75" hidden="1" thickBot="1" x14ac:dyDescent="0.3">
      <c r="A94" s="477"/>
      <c r="B94" s="478"/>
      <c r="C94" s="488"/>
      <c r="D94" s="482"/>
      <c r="E94" s="460"/>
    </row>
    <row r="95" spans="1:5" ht="16.5" hidden="1" thickTop="1" thickBot="1" x14ac:dyDescent="0.3">
      <c r="A95" s="819" t="s">
        <v>3144</v>
      </c>
      <c r="B95" s="820"/>
      <c r="C95" s="461" t="s">
        <v>3145</v>
      </c>
      <c r="D95" s="485"/>
      <c r="E95" s="460"/>
    </row>
    <row r="96" spans="1:5" hidden="1" x14ac:dyDescent="0.25">
      <c r="A96" s="462"/>
      <c r="B96" s="463"/>
      <c r="C96" s="464"/>
      <c r="D96" s="474"/>
      <c r="E96" s="460"/>
    </row>
    <row r="97" spans="1:5" hidden="1" x14ac:dyDescent="0.25">
      <c r="A97" s="821"/>
      <c r="B97" s="816"/>
      <c r="C97" s="457"/>
      <c r="D97" s="459"/>
      <c r="E97" s="460"/>
    </row>
    <row r="98" spans="1:5" hidden="1" x14ac:dyDescent="0.25">
      <c r="A98" s="466" t="s">
        <v>3146</v>
      </c>
      <c r="B98" s="463"/>
      <c r="C98" s="464" t="s">
        <v>3147</v>
      </c>
      <c r="D98" s="459">
        <v>0</v>
      </c>
      <c r="E98" s="460"/>
    </row>
    <row r="99" spans="1:5" hidden="1" x14ac:dyDescent="0.25">
      <c r="A99" s="462"/>
      <c r="B99" s="463"/>
      <c r="C99" s="467"/>
      <c r="D99" s="459"/>
      <c r="E99" s="460"/>
    </row>
    <row r="100" spans="1:5" hidden="1" x14ac:dyDescent="0.25">
      <c r="A100" s="821"/>
      <c r="B100" s="816"/>
      <c r="C100" s="457"/>
      <c r="D100" s="459"/>
      <c r="E100" s="460"/>
    </row>
    <row r="101" spans="1:5" hidden="1" x14ac:dyDescent="0.25">
      <c r="A101" s="466" t="s">
        <v>3148</v>
      </c>
      <c r="B101" s="463"/>
      <c r="C101" s="464" t="s">
        <v>3149</v>
      </c>
      <c r="D101" s="459">
        <v>0</v>
      </c>
      <c r="E101" s="460"/>
    </row>
    <row r="102" spans="1:5" hidden="1" x14ac:dyDescent="0.25">
      <c r="A102" s="462"/>
      <c r="B102" s="463"/>
      <c r="C102" s="467"/>
      <c r="D102" s="459"/>
      <c r="E102" s="460"/>
    </row>
    <row r="103" spans="1:5" hidden="1" x14ac:dyDescent="0.25">
      <c r="A103" s="462"/>
      <c r="B103" s="463"/>
      <c r="C103" s="467"/>
      <c r="D103" s="459"/>
      <c r="E103" s="460"/>
    </row>
    <row r="104" spans="1:5" hidden="1" x14ac:dyDescent="0.25">
      <c r="A104" s="466" t="s">
        <v>3150</v>
      </c>
      <c r="B104" s="463"/>
      <c r="C104" s="464" t="s">
        <v>3151</v>
      </c>
      <c r="D104" s="459">
        <v>0</v>
      </c>
      <c r="E104" s="460"/>
    </row>
    <row r="105" spans="1:5" hidden="1" x14ac:dyDescent="0.25">
      <c r="A105" s="462"/>
      <c r="B105" s="463"/>
      <c r="C105" s="467"/>
      <c r="D105" s="459"/>
      <c r="E105" s="460"/>
    </row>
    <row r="106" spans="1:5" hidden="1" x14ac:dyDescent="0.25">
      <c r="A106" s="462"/>
      <c r="B106" s="463"/>
      <c r="C106" s="467"/>
      <c r="D106" s="459"/>
      <c r="E106" s="460"/>
    </row>
    <row r="107" spans="1:5" hidden="1" x14ac:dyDescent="0.25">
      <c r="A107" s="466" t="s">
        <v>3152</v>
      </c>
      <c r="B107" s="463"/>
      <c r="C107" s="464" t="s">
        <v>3153</v>
      </c>
      <c r="D107" s="459">
        <v>0</v>
      </c>
      <c r="E107" s="460"/>
    </row>
    <row r="108" spans="1:5" hidden="1" x14ac:dyDescent="0.25">
      <c r="A108" s="462"/>
      <c r="B108" s="463"/>
      <c r="C108" s="467"/>
      <c r="D108" s="459"/>
      <c r="E108" s="460"/>
    </row>
    <row r="109" spans="1:5" hidden="1" x14ac:dyDescent="0.25">
      <c r="A109" s="483"/>
      <c r="B109" s="469"/>
      <c r="C109" s="470"/>
      <c r="D109" s="471"/>
      <c r="E109" s="460"/>
    </row>
    <row r="110" spans="1:5" hidden="1" x14ac:dyDescent="0.25">
      <c r="A110" s="489"/>
      <c r="B110" s="490"/>
      <c r="C110" s="491"/>
      <c r="D110" s="492"/>
      <c r="E110" s="460"/>
    </row>
    <row r="111" spans="1:5" hidden="1" x14ac:dyDescent="0.25">
      <c r="A111" s="815" t="s">
        <v>3154</v>
      </c>
      <c r="B111" s="816"/>
      <c r="C111" s="473" t="s">
        <v>3145</v>
      </c>
      <c r="D111" s="474">
        <f>+D98+D101+D104+D107</f>
        <v>0</v>
      </c>
      <c r="E111" s="460"/>
    </row>
    <row r="112" spans="1:5" hidden="1" x14ac:dyDescent="0.25">
      <c r="A112" s="809"/>
      <c r="B112" s="810"/>
      <c r="C112" s="484"/>
      <c r="D112" s="476"/>
      <c r="E112" s="460"/>
    </row>
    <row r="113" spans="1:5" hidden="1" x14ac:dyDescent="0.25">
      <c r="A113" s="466"/>
      <c r="B113" s="463"/>
      <c r="C113" s="467"/>
      <c r="D113" s="459"/>
      <c r="E113" s="460"/>
    </row>
    <row r="114" spans="1:5" ht="15.75" hidden="1" thickBot="1" x14ac:dyDescent="0.3">
      <c r="A114" s="477"/>
      <c r="B114" s="478"/>
      <c r="C114" s="488"/>
      <c r="D114" s="482"/>
      <c r="E114" s="460"/>
    </row>
    <row r="115" spans="1:5" ht="15.75" hidden="1" thickBot="1" x14ac:dyDescent="0.3">
      <c r="A115" s="811" t="s">
        <v>3155</v>
      </c>
      <c r="B115" s="812"/>
      <c r="C115" s="481" t="s">
        <v>3156</v>
      </c>
      <c r="D115" s="482"/>
      <c r="E115" s="460"/>
    </row>
    <row r="116" spans="1:5" hidden="1" x14ac:dyDescent="0.25">
      <c r="A116" s="462"/>
      <c r="B116" s="463"/>
      <c r="C116" s="464"/>
      <c r="D116" s="474"/>
      <c r="E116" s="460"/>
    </row>
    <row r="117" spans="1:5" hidden="1" x14ac:dyDescent="0.25">
      <c r="A117" s="466" t="s">
        <v>3157</v>
      </c>
      <c r="B117" s="463"/>
      <c r="C117" s="464" t="s">
        <v>3158</v>
      </c>
      <c r="D117" s="459">
        <v>0</v>
      </c>
      <c r="E117" s="460"/>
    </row>
    <row r="118" spans="1:5" hidden="1" x14ac:dyDescent="0.25">
      <c r="A118" s="462"/>
      <c r="B118" s="463"/>
      <c r="C118" s="467"/>
      <c r="D118" s="459"/>
      <c r="E118" s="460"/>
    </row>
    <row r="119" spans="1:5" hidden="1" x14ac:dyDescent="0.25">
      <c r="A119" s="462"/>
      <c r="B119" s="463"/>
      <c r="C119" s="467"/>
      <c r="D119" s="459"/>
      <c r="E119" s="460"/>
    </row>
    <row r="120" spans="1:5" hidden="1" x14ac:dyDescent="0.25">
      <c r="A120" s="466" t="s">
        <v>3159</v>
      </c>
      <c r="B120" s="463"/>
      <c r="C120" s="464" t="s">
        <v>3160</v>
      </c>
      <c r="D120" s="459">
        <v>0</v>
      </c>
      <c r="E120" s="460"/>
    </row>
    <row r="121" spans="1:5" hidden="1" x14ac:dyDescent="0.25">
      <c r="A121" s="462"/>
      <c r="B121" s="463"/>
      <c r="C121" s="467"/>
      <c r="D121" s="459"/>
      <c r="E121" s="460"/>
    </row>
    <row r="122" spans="1:5" hidden="1" x14ac:dyDescent="0.25">
      <c r="A122" s="462"/>
      <c r="B122" s="463"/>
      <c r="C122" s="467"/>
      <c r="D122" s="459"/>
      <c r="E122" s="460"/>
    </row>
    <row r="123" spans="1:5" hidden="1" x14ac:dyDescent="0.25">
      <c r="A123" s="466" t="s">
        <v>3161</v>
      </c>
      <c r="B123" s="463"/>
      <c r="C123" s="464" t="s">
        <v>3162</v>
      </c>
      <c r="D123" s="459">
        <v>0</v>
      </c>
      <c r="E123" s="460"/>
    </row>
    <row r="124" spans="1:5" hidden="1" x14ac:dyDescent="0.25">
      <c r="A124" s="462"/>
      <c r="B124" s="463"/>
      <c r="C124" s="467"/>
      <c r="D124" s="459"/>
      <c r="E124" s="460"/>
    </row>
    <row r="125" spans="1:5" hidden="1" x14ac:dyDescent="0.25">
      <c r="A125" s="462"/>
      <c r="B125" s="463"/>
      <c r="C125" s="467"/>
      <c r="D125" s="459"/>
      <c r="E125" s="460"/>
    </row>
    <row r="126" spans="1:5" hidden="1" x14ac:dyDescent="0.25">
      <c r="A126" s="466" t="s">
        <v>3163</v>
      </c>
      <c r="B126" s="463"/>
      <c r="C126" s="464" t="s">
        <v>3164</v>
      </c>
      <c r="D126" s="459">
        <v>0</v>
      </c>
      <c r="E126" s="460"/>
    </row>
    <row r="127" spans="1:5" hidden="1" x14ac:dyDescent="0.25">
      <c r="A127" s="462"/>
      <c r="B127" s="463"/>
      <c r="C127" s="467"/>
      <c r="D127" s="459"/>
      <c r="E127" s="460"/>
    </row>
    <row r="128" spans="1:5" hidden="1" x14ac:dyDescent="0.25">
      <c r="A128" s="483"/>
      <c r="B128" s="469"/>
      <c r="C128" s="470"/>
      <c r="D128" s="471"/>
      <c r="E128" s="460"/>
    </row>
    <row r="129" spans="1:5" hidden="1" x14ac:dyDescent="0.25">
      <c r="A129" s="462"/>
      <c r="B129" s="463"/>
      <c r="C129" s="473"/>
      <c r="D129" s="474"/>
      <c r="E129" s="460"/>
    </row>
    <row r="130" spans="1:5" hidden="1" x14ac:dyDescent="0.25">
      <c r="A130" s="815" t="s">
        <v>3165</v>
      </c>
      <c r="B130" s="816"/>
      <c r="C130" s="473" t="s">
        <v>3156</v>
      </c>
      <c r="D130" s="474">
        <f>+D117+D120+D123+D126</f>
        <v>0</v>
      </c>
      <c r="E130" s="460"/>
    </row>
    <row r="131" spans="1:5" ht="24.75" hidden="1" customHeight="1" x14ac:dyDescent="0.25">
      <c r="A131" s="809"/>
      <c r="B131" s="810"/>
      <c r="C131" s="484"/>
      <c r="D131" s="476"/>
      <c r="E131" s="460"/>
    </row>
    <row r="132" spans="1:5" ht="12.75" hidden="1" customHeight="1" x14ac:dyDescent="0.25">
      <c r="A132" s="466"/>
      <c r="B132" s="463"/>
      <c r="C132" s="467"/>
      <c r="D132" s="459"/>
      <c r="E132" s="460"/>
    </row>
    <row r="133" spans="1:5" ht="12.75" hidden="1" customHeight="1" x14ac:dyDescent="0.25">
      <c r="A133" s="477"/>
      <c r="B133" s="478"/>
      <c r="C133" s="488"/>
      <c r="D133" s="482"/>
      <c r="E133" s="460"/>
    </row>
    <row r="134" spans="1:5" ht="15.75" hidden="1" thickBot="1" x14ac:dyDescent="0.3">
      <c r="A134" s="811" t="s">
        <v>3166</v>
      </c>
      <c r="B134" s="812"/>
      <c r="C134" s="481" t="s">
        <v>3167</v>
      </c>
      <c r="D134" s="482"/>
      <c r="E134" s="460"/>
    </row>
    <row r="135" spans="1:5" hidden="1" x14ac:dyDescent="0.25">
      <c r="A135" s="493"/>
      <c r="B135" s="494"/>
      <c r="C135" s="473"/>
      <c r="D135" s="474"/>
      <c r="E135" s="460"/>
    </row>
    <row r="136" spans="1:5" s="457" customFormat="1" ht="12.75" hidden="1" x14ac:dyDescent="0.2">
      <c r="A136" s="462"/>
      <c r="B136" s="463"/>
      <c r="C136" s="464"/>
      <c r="D136" s="474"/>
      <c r="E136" s="495"/>
    </row>
    <row r="137" spans="1:5" s="457" customFormat="1" ht="12.75" hidden="1" x14ac:dyDescent="0.2">
      <c r="A137" s="466" t="s">
        <v>3168</v>
      </c>
      <c r="B137" s="463"/>
      <c r="C137" s="464" t="s">
        <v>3169</v>
      </c>
      <c r="D137" s="459">
        <v>0</v>
      </c>
      <c r="E137" s="495"/>
    </row>
    <row r="138" spans="1:5" s="457" customFormat="1" ht="12.75" hidden="1" x14ac:dyDescent="0.2">
      <c r="A138" s="462"/>
      <c r="B138" s="463"/>
      <c r="C138" s="467"/>
      <c r="D138" s="459"/>
      <c r="E138" s="495"/>
    </row>
    <row r="139" spans="1:5" hidden="1" x14ac:dyDescent="0.25">
      <c r="A139" s="462"/>
      <c r="B139" s="463"/>
      <c r="C139" s="464"/>
      <c r="D139" s="474"/>
      <c r="E139" s="460"/>
    </row>
    <row r="140" spans="1:5" hidden="1" x14ac:dyDescent="0.25">
      <c r="A140" s="489"/>
      <c r="B140" s="490"/>
      <c r="C140" s="491"/>
      <c r="D140" s="496"/>
      <c r="E140" s="460"/>
    </row>
    <row r="141" spans="1:5" hidden="1" x14ac:dyDescent="0.25">
      <c r="A141" s="807" t="s">
        <v>3170</v>
      </c>
      <c r="B141" s="808"/>
      <c r="C141" s="473" t="s">
        <v>3167</v>
      </c>
      <c r="D141" s="474">
        <f>+D137</f>
        <v>0</v>
      </c>
      <c r="E141" s="460"/>
    </row>
    <row r="142" spans="1:5" hidden="1" x14ac:dyDescent="0.25">
      <c r="A142" s="809"/>
      <c r="B142" s="810"/>
      <c r="C142" s="497"/>
      <c r="D142" s="476"/>
      <c r="E142" s="460"/>
    </row>
    <row r="143" spans="1:5" ht="0.75" customHeight="1" x14ac:dyDescent="0.25">
      <c r="A143" s="498"/>
      <c r="B143" s="457"/>
      <c r="C143" s="467"/>
      <c r="D143" s="459"/>
      <c r="E143" s="460"/>
    </row>
    <row r="144" spans="1:5" hidden="1" x14ac:dyDescent="0.25">
      <c r="A144" s="498"/>
      <c r="B144" s="457"/>
      <c r="C144" s="467"/>
      <c r="D144" s="459"/>
      <c r="E144" s="460"/>
    </row>
    <row r="145" spans="1:5" ht="16.5" customHeight="1" thickBot="1" x14ac:dyDescent="0.3">
      <c r="A145" s="811" t="s">
        <v>3171</v>
      </c>
      <c r="B145" s="812"/>
      <c r="C145" s="481" t="s">
        <v>1859</v>
      </c>
      <c r="D145" s="482"/>
      <c r="E145" s="460"/>
    </row>
    <row r="146" spans="1:5" ht="15.75" thickTop="1" x14ac:dyDescent="0.25">
      <c r="A146" s="462"/>
      <c r="B146" s="463"/>
      <c r="C146" s="464"/>
      <c r="D146" s="474"/>
      <c r="E146" s="460"/>
    </row>
    <row r="147" spans="1:5" ht="26.25" customHeight="1" x14ac:dyDescent="0.25">
      <c r="A147" s="466" t="s">
        <v>3172</v>
      </c>
      <c r="B147" s="463"/>
      <c r="C147" s="464" t="s">
        <v>1669</v>
      </c>
      <c r="D147" s="459">
        <v>29549.29</v>
      </c>
      <c r="E147" s="460"/>
    </row>
    <row r="148" spans="1:5" ht="26.25" customHeight="1" x14ac:dyDescent="0.25">
      <c r="A148" s="466" t="s">
        <v>3173</v>
      </c>
      <c r="B148" s="463"/>
      <c r="C148" s="464" t="s">
        <v>1678</v>
      </c>
      <c r="D148" s="459">
        <v>671.39</v>
      </c>
      <c r="E148" s="460"/>
    </row>
    <row r="149" spans="1:5" x14ac:dyDescent="0.25">
      <c r="A149" s="489"/>
      <c r="B149" s="490"/>
      <c r="C149" s="491"/>
      <c r="D149" s="496"/>
      <c r="E149" s="460"/>
    </row>
    <row r="150" spans="1:5" x14ac:dyDescent="0.25">
      <c r="A150" s="807" t="s">
        <v>3174</v>
      </c>
      <c r="B150" s="808"/>
      <c r="C150" s="473" t="s">
        <v>1859</v>
      </c>
      <c r="D150" s="474">
        <f>D148+D147</f>
        <v>30220.68</v>
      </c>
      <c r="E150" s="460"/>
    </row>
    <row r="151" spans="1:5" x14ac:dyDescent="0.25">
      <c r="A151" s="809"/>
      <c r="B151" s="810"/>
      <c r="C151" s="497"/>
      <c r="D151" s="476"/>
      <c r="E151" s="460"/>
    </row>
    <row r="152" spans="1:5" x14ac:dyDescent="0.25">
      <c r="A152" s="489"/>
      <c r="B152" s="490"/>
      <c r="C152" s="491"/>
      <c r="D152" s="496"/>
      <c r="E152" s="460"/>
    </row>
    <row r="153" spans="1:5" x14ac:dyDescent="0.25">
      <c r="A153" s="813" t="s">
        <v>1422</v>
      </c>
      <c r="B153" s="814"/>
      <c r="C153" s="473"/>
      <c r="D153" s="474">
        <f>+D29+D51+D68+D91+D111+D130+D141+D150</f>
        <v>105757.79000000001</v>
      </c>
      <c r="E153" s="460"/>
    </row>
    <row r="154" spans="1:5" ht="1.5" customHeight="1" thickBot="1" x14ac:dyDescent="0.3">
      <c r="A154" s="817"/>
      <c r="B154" s="818"/>
      <c r="C154" s="481"/>
      <c r="D154" s="482"/>
      <c r="E154" s="460"/>
    </row>
    <row r="155" spans="1:5" ht="15.75" thickTop="1" x14ac:dyDescent="0.25">
      <c r="A155" s="499"/>
      <c r="B155" s="500"/>
      <c r="C155" s="501"/>
      <c r="D155" s="465"/>
      <c r="E155" s="460"/>
    </row>
    <row r="156" spans="1:5" x14ac:dyDescent="0.25">
      <c r="A156" s="502" t="s">
        <v>1683</v>
      </c>
      <c r="B156" s="463"/>
      <c r="C156" s="503"/>
      <c r="D156" s="474">
        <f>+D29+D51+D68+D91+D111+D130+D141+D150</f>
        <v>105757.79000000001</v>
      </c>
      <c r="E156" s="460"/>
    </row>
    <row r="157" spans="1:5" ht="15.75" thickBot="1" x14ac:dyDescent="0.3">
      <c r="A157" s="504"/>
      <c r="B157" s="478"/>
      <c r="C157" s="505"/>
      <c r="D157" s="482"/>
    </row>
    <row r="158" spans="1:5" ht="15.75" thickTop="1" x14ac:dyDescent="0.25">
      <c r="A158" s="805" t="s">
        <v>184</v>
      </c>
      <c r="B158" s="805"/>
      <c r="C158" s="805"/>
      <c r="D158" s="805"/>
    </row>
    <row r="160" spans="1:5" x14ac:dyDescent="0.25">
      <c r="A160" s="806"/>
      <c r="B160" s="806"/>
      <c r="C160" s="806"/>
      <c r="D160" s="806"/>
    </row>
  </sheetData>
  <mergeCells count="38">
    <mergeCell ref="A1:D1"/>
    <mergeCell ref="A2:D2"/>
    <mergeCell ref="A4:D4"/>
    <mergeCell ref="A5:B8"/>
    <mergeCell ref="C5:C8"/>
    <mergeCell ref="D5:D8"/>
    <mergeCell ref="A9:B9"/>
    <mergeCell ref="C9:D9"/>
    <mergeCell ref="A29:B29"/>
    <mergeCell ref="A30:B30"/>
    <mergeCell ref="A33:B33"/>
    <mergeCell ref="A51:B51"/>
    <mergeCell ref="A52:B52"/>
    <mergeCell ref="A53:B53"/>
    <mergeCell ref="A68:B68"/>
    <mergeCell ref="A69:B69"/>
    <mergeCell ref="A72:B72"/>
    <mergeCell ref="A74:B74"/>
    <mergeCell ref="A91:B91"/>
    <mergeCell ref="A92:B92"/>
    <mergeCell ref="A95:B95"/>
    <mergeCell ref="A97:B97"/>
    <mergeCell ref="A100:B100"/>
    <mergeCell ref="A111:B111"/>
    <mergeCell ref="A112:B112"/>
    <mergeCell ref="A115:B115"/>
    <mergeCell ref="A130:B130"/>
    <mergeCell ref="A131:B131"/>
    <mergeCell ref="A134:B134"/>
    <mergeCell ref="A154:B154"/>
    <mergeCell ref="A158:D158"/>
    <mergeCell ref="A160:D160"/>
    <mergeCell ref="A141:B141"/>
    <mergeCell ref="A142:B142"/>
    <mergeCell ref="A145:B145"/>
    <mergeCell ref="A150:B150"/>
    <mergeCell ref="A151:B151"/>
    <mergeCell ref="A153:B153"/>
  </mergeCells>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46"/>
  <sheetViews>
    <sheetView view="pageBreakPreview" topLeftCell="A1140" zoomScale="110" zoomScaleNormal="100" zoomScaleSheetLayoutView="110" workbookViewId="0">
      <selection activeCell="H1042" sqref="H1:H65536"/>
    </sheetView>
  </sheetViews>
  <sheetFormatPr defaultRowHeight="12.75" x14ac:dyDescent="0.2"/>
  <cols>
    <col min="1" max="1" width="12.5703125" style="588" customWidth="1"/>
    <col min="2" max="2" width="19.42578125" style="457" customWidth="1"/>
    <col min="3" max="3" width="5.28515625" style="508" customWidth="1"/>
    <col min="4" max="4" width="51.140625" style="467" customWidth="1"/>
    <col min="5" max="5" width="26.28515625" style="459" hidden="1" customWidth="1"/>
    <col min="6" max="6" width="32.28515625" style="459" customWidth="1"/>
    <col min="7" max="7" width="1.7109375" style="457" customWidth="1"/>
    <col min="8" max="16384" width="9.140625" style="457"/>
  </cols>
  <sheetData>
    <row r="1" spans="1:7" ht="21" x14ac:dyDescent="0.2">
      <c r="A1" s="823" t="s">
        <v>3099</v>
      </c>
      <c r="B1" s="823"/>
      <c r="C1" s="823"/>
      <c r="D1" s="823"/>
      <c r="E1" s="823"/>
      <c r="F1" s="823"/>
    </row>
    <row r="2" spans="1:7" ht="58.9" customHeight="1" x14ac:dyDescent="0.2">
      <c r="A2" s="824" t="s">
        <v>3175</v>
      </c>
      <c r="B2" s="824"/>
      <c r="C2" s="824"/>
      <c r="D2" s="824"/>
      <c r="E2" s="824"/>
      <c r="F2" s="824"/>
    </row>
    <row r="3" spans="1:7" ht="13.5" thickBot="1" x14ac:dyDescent="0.25">
      <c r="A3" s="507"/>
    </row>
    <row r="4" spans="1:7" ht="13.5" customHeight="1" thickTop="1" x14ac:dyDescent="0.2">
      <c r="A4" s="854" t="s">
        <v>3176</v>
      </c>
      <c r="B4" s="855"/>
      <c r="C4" s="856"/>
      <c r="D4" s="825" t="s">
        <v>1294</v>
      </c>
      <c r="E4" s="860" t="s">
        <v>3177</v>
      </c>
      <c r="F4" s="830" t="s">
        <v>3178</v>
      </c>
      <c r="G4" s="495"/>
    </row>
    <row r="5" spans="1:7" x14ac:dyDescent="0.2">
      <c r="A5" s="815"/>
      <c r="B5" s="816"/>
      <c r="C5" s="857"/>
      <c r="D5" s="826"/>
      <c r="E5" s="861"/>
      <c r="F5" s="831"/>
      <c r="G5" s="495"/>
    </row>
    <row r="6" spans="1:7" ht="12.75" customHeight="1" x14ac:dyDescent="0.2">
      <c r="A6" s="815"/>
      <c r="B6" s="816"/>
      <c r="C6" s="857"/>
      <c r="D6" s="826"/>
      <c r="E6" s="861"/>
      <c r="F6" s="831"/>
      <c r="G6" s="495"/>
    </row>
    <row r="7" spans="1:7" ht="21.75" customHeight="1" thickBot="1" x14ac:dyDescent="0.25">
      <c r="A7" s="858"/>
      <c r="B7" s="818"/>
      <c r="C7" s="859"/>
      <c r="D7" s="827"/>
      <c r="E7" s="862"/>
      <c r="F7" s="832"/>
      <c r="G7" s="495"/>
    </row>
    <row r="8" spans="1:7" ht="14.25" thickTop="1" thickBot="1" x14ac:dyDescent="0.25">
      <c r="A8" s="852" t="s">
        <v>3179</v>
      </c>
      <c r="B8" s="853"/>
      <c r="C8" s="509" t="s">
        <v>1741</v>
      </c>
      <c r="D8" s="510" t="s">
        <v>3180</v>
      </c>
      <c r="E8" s="511"/>
      <c r="F8" s="511"/>
      <c r="G8" s="495"/>
    </row>
    <row r="9" spans="1:7" ht="13.5" thickTop="1" x14ac:dyDescent="0.2">
      <c r="A9" s="499"/>
      <c r="B9" s="472"/>
      <c r="C9" s="472"/>
      <c r="D9" s="464"/>
      <c r="G9" s="495"/>
    </row>
    <row r="10" spans="1:7" x14ac:dyDescent="0.2">
      <c r="A10" s="512" t="s">
        <v>1298</v>
      </c>
      <c r="B10" s="513" t="s">
        <v>2071</v>
      </c>
      <c r="C10" s="472" t="s">
        <v>1741</v>
      </c>
      <c r="D10" s="464" t="s">
        <v>67</v>
      </c>
      <c r="E10" s="514"/>
      <c r="F10" s="514"/>
      <c r="G10" s="495"/>
    </row>
    <row r="11" spans="1:7" x14ac:dyDescent="0.2">
      <c r="A11" s="462"/>
      <c r="B11" s="486" t="s">
        <v>1301</v>
      </c>
      <c r="C11" s="472"/>
      <c r="D11" s="467" t="s">
        <v>11</v>
      </c>
      <c r="E11" s="515">
        <v>459600</v>
      </c>
      <c r="F11" s="515">
        <v>334726.12</v>
      </c>
      <c r="G11" s="495"/>
    </row>
    <row r="12" spans="1:7" x14ac:dyDescent="0.2">
      <c r="A12" s="462"/>
      <c r="B12" s="472"/>
      <c r="C12" s="472"/>
      <c r="E12" s="514"/>
      <c r="F12" s="514"/>
      <c r="G12" s="495"/>
    </row>
    <row r="13" spans="1:7" x14ac:dyDescent="0.2">
      <c r="A13" s="462"/>
      <c r="B13" s="472"/>
      <c r="C13" s="472"/>
      <c r="E13" s="514"/>
      <c r="F13" s="514"/>
      <c r="G13" s="495"/>
    </row>
    <row r="14" spans="1:7" x14ac:dyDescent="0.2">
      <c r="A14" s="462"/>
      <c r="B14" s="486" t="s">
        <v>1307</v>
      </c>
      <c r="C14" s="472"/>
      <c r="D14" s="467" t="s">
        <v>23</v>
      </c>
      <c r="E14" s="515">
        <v>0</v>
      </c>
      <c r="F14" s="515">
        <v>0</v>
      </c>
      <c r="G14" s="495"/>
    </row>
    <row r="15" spans="1:7" x14ac:dyDescent="0.2">
      <c r="A15" s="462"/>
      <c r="B15" s="472"/>
      <c r="C15" s="472"/>
      <c r="E15" s="514"/>
      <c r="F15" s="514"/>
      <c r="G15" s="495"/>
    </row>
    <row r="16" spans="1:7" s="464" customFormat="1" x14ac:dyDescent="0.2">
      <c r="A16" s="516"/>
      <c r="B16" s="464" t="s">
        <v>3181</v>
      </c>
      <c r="C16" s="464" t="s">
        <v>1741</v>
      </c>
      <c r="D16" s="464" t="s">
        <v>67</v>
      </c>
      <c r="E16" s="474">
        <f>+E11+E14</f>
        <v>459600</v>
      </c>
      <c r="F16" s="474">
        <f>+F11+F14</f>
        <v>334726.12</v>
      </c>
      <c r="G16" s="517"/>
    </row>
    <row r="17" spans="1:7" s="464" customFormat="1" x14ac:dyDescent="0.2">
      <c r="A17" s="516"/>
      <c r="E17" s="474"/>
      <c r="F17" s="474"/>
      <c r="G17" s="517"/>
    </row>
    <row r="18" spans="1:7" s="464" customFormat="1" x14ac:dyDescent="0.2">
      <c r="A18" s="516"/>
      <c r="E18" s="474"/>
      <c r="F18" s="474"/>
      <c r="G18" s="517"/>
    </row>
    <row r="19" spans="1:7" x14ac:dyDescent="0.2">
      <c r="A19" s="512" t="s">
        <v>1443</v>
      </c>
      <c r="B19" s="513" t="s">
        <v>2071</v>
      </c>
      <c r="C19" s="518" t="s">
        <v>1743</v>
      </c>
      <c r="D19" s="519" t="s">
        <v>3182</v>
      </c>
      <c r="E19" s="515"/>
      <c r="F19" s="515"/>
      <c r="G19" s="495"/>
    </row>
    <row r="20" spans="1:7" x14ac:dyDescent="0.2">
      <c r="A20" s="512"/>
      <c r="B20" s="486" t="s">
        <v>1301</v>
      </c>
      <c r="C20" s="472"/>
      <c r="D20" s="467" t="s">
        <v>11</v>
      </c>
      <c r="E20" s="515">
        <v>4000</v>
      </c>
      <c r="F20" s="515">
        <v>1924.26</v>
      </c>
      <c r="G20" s="495"/>
    </row>
    <row r="21" spans="1:7" x14ac:dyDescent="0.2">
      <c r="A21" s="462"/>
      <c r="B21" s="486"/>
      <c r="C21" s="472"/>
      <c r="E21" s="515"/>
      <c r="F21" s="515"/>
      <c r="G21" s="495"/>
    </row>
    <row r="22" spans="1:7" x14ac:dyDescent="0.2">
      <c r="A22" s="462"/>
      <c r="B22" s="472"/>
      <c r="C22" s="472"/>
      <c r="E22" s="514"/>
      <c r="F22" s="514"/>
      <c r="G22" s="495"/>
    </row>
    <row r="23" spans="1:7" x14ac:dyDescent="0.2">
      <c r="A23" s="462"/>
      <c r="B23" s="486" t="s">
        <v>1307</v>
      </c>
      <c r="C23" s="472"/>
      <c r="D23" s="467" t="s">
        <v>23</v>
      </c>
      <c r="E23" s="515">
        <v>0</v>
      </c>
      <c r="F23" s="515">
        <v>0</v>
      </c>
      <c r="G23" s="495"/>
    </row>
    <row r="24" spans="1:7" x14ac:dyDescent="0.2">
      <c r="A24" s="462"/>
      <c r="B24" s="472"/>
      <c r="C24" s="472"/>
      <c r="E24" s="514"/>
      <c r="F24" s="514"/>
      <c r="G24" s="495"/>
    </row>
    <row r="25" spans="1:7" s="464" customFormat="1" x14ac:dyDescent="0.2">
      <c r="A25" s="520"/>
      <c r="B25" s="484"/>
      <c r="C25" s="484"/>
      <c r="D25" s="484"/>
      <c r="E25" s="476"/>
      <c r="F25" s="476"/>
      <c r="G25" s="517"/>
    </row>
    <row r="26" spans="1:7" s="464" customFormat="1" x14ac:dyDescent="0.2">
      <c r="A26" s="516"/>
      <c r="B26" s="464" t="s">
        <v>3181</v>
      </c>
      <c r="C26" s="464" t="s">
        <v>1743</v>
      </c>
      <c r="D26" s="464" t="s">
        <v>3182</v>
      </c>
      <c r="E26" s="474">
        <f>E23+E20</f>
        <v>4000</v>
      </c>
      <c r="F26" s="492">
        <f>F23+F20</f>
        <v>1924.26</v>
      </c>
      <c r="G26" s="517"/>
    </row>
    <row r="27" spans="1:7" s="464" customFormat="1" x14ac:dyDescent="0.2">
      <c r="A27" s="516"/>
      <c r="E27" s="474"/>
      <c r="F27" s="474"/>
      <c r="G27" s="517"/>
    </row>
    <row r="28" spans="1:7" s="464" customFormat="1" x14ac:dyDescent="0.2">
      <c r="A28" s="516"/>
      <c r="E28" s="474"/>
      <c r="F28" s="474"/>
      <c r="G28" s="517"/>
    </row>
    <row r="29" spans="1:7" ht="27.75" customHeight="1" x14ac:dyDescent="0.2">
      <c r="A29" s="521" t="s">
        <v>1445</v>
      </c>
      <c r="B29" s="522" t="s">
        <v>2071</v>
      </c>
      <c r="C29" s="518" t="s">
        <v>1744</v>
      </c>
      <c r="D29" s="842" t="s">
        <v>1745</v>
      </c>
      <c r="E29" s="842"/>
      <c r="F29" s="514"/>
      <c r="G29" s="495"/>
    </row>
    <row r="30" spans="1:7" s="486" customFormat="1" x14ac:dyDescent="0.2">
      <c r="A30" s="462"/>
      <c r="B30" s="486" t="s">
        <v>1301</v>
      </c>
      <c r="C30" s="472"/>
      <c r="D30" s="467" t="s">
        <v>11</v>
      </c>
      <c r="E30" s="515">
        <v>458140</v>
      </c>
      <c r="F30" s="515">
        <f>453761.72-553.76</f>
        <v>453207.95999999996</v>
      </c>
      <c r="G30" s="523"/>
    </row>
    <row r="31" spans="1:7" s="486" customFormat="1" x14ac:dyDescent="0.2">
      <c r="A31" s="462"/>
      <c r="B31" s="472"/>
      <c r="C31" s="472"/>
      <c r="D31" s="467"/>
      <c r="E31" s="514"/>
      <c r="F31" s="514"/>
      <c r="G31" s="523"/>
    </row>
    <row r="32" spans="1:7" s="486" customFormat="1" x14ac:dyDescent="0.2">
      <c r="A32" s="462"/>
      <c r="B32" s="472"/>
      <c r="C32" s="472"/>
      <c r="D32" s="467"/>
      <c r="E32" s="514"/>
      <c r="F32" s="514"/>
      <c r="G32" s="523"/>
    </row>
    <row r="33" spans="1:7" s="486" customFormat="1" x14ac:dyDescent="0.2">
      <c r="A33" s="462"/>
      <c r="B33" s="486" t="s">
        <v>1307</v>
      </c>
      <c r="C33" s="472"/>
      <c r="D33" s="467" t="s">
        <v>23</v>
      </c>
      <c r="E33" s="515">
        <v>0</v>
      </c>
      <c r="F33" s="515">
        <v>4099.2</v>
      </c>
      <c r="G33" s="523"/>
    </row>
    <row r="34" spans="1:7" s="486" customFormat="1" x14ac:dyDescent="0.2">
      <c r="A34" s="462"/>
      <c r="B34" s="472"/>
      <c r="C34" s="472"/>
      <c r="D34" s="467"/>
      <c r="E34" s="514"/>
      <c r="F34" s="514"/>
      <c r="G34" s="523"/>
    </row>
    <row r="35" spans="1:7" s="486" customFormat="1" x14ac:dyDescent="0.2">
      <c r="A35" s="462"/>
      <c r="B35" s="472"/>
      <c r="C35" s="472"/>
      <c r="D35" s="467"/>
      <c r="E35" s="514"/>
      <c r="F35" s="514"/>
      <c r="G35" s="523"/>
    </row>
    <row r="36" spans="1:7" s="486" customFormat="1" x14ac:dyDescent="0.2">
      <c r="A36" s="462"/>
      <c r="B36" s="486" t="s">
        <v>3183</v>
      </c>
      <c r="C36" s="472"/>
      <c r="D36" s="467" t="s">
        <v>3184</v>
      </c>
      <c r="E36" s="515">
        <v>0</v>
      </c>
      <c r="F36" s="515">
        <v>0</v>
      </c>
      <c r="G36" s="523"/>
    </row>
    <row r="37" spans="1:7" s="486" customFormat="1" x14ac:dyDescent="0.2">
      <c r="A37" s="462"/>
      <c r="B37" s="472"/>
      <c r="C37" s="472"/>
      <c r="D37" s="467"/>
      <c r="E37" s="514"/>
      <c r="F37" s="514"/>
      <c r="G37" s="523"/>
    </row>
    <row r="38" spans="1:7" s="486" customFormat="1" x14ac:dyDescent="0.2">
      <c r="A38" s="462"/>
      <c r="B38" s="472"/>
      <c r="C38" s="472"/>
      <c r="D38" s="467"/>
      <c r="E38" s="514"/>
      <c r="F38" s="514"/>
      <c r="G38" s="523"/>
    </row>
    <row r="39" spans="1:7" s="464" customFormat="1" ht="25.5" x14ac:dyDescent="0.2">
      <c r="A39" s="516"/>
      <c r="B39" s="464" t="s">
        <v>3181</v>
      </c>
      <c r="C39" s="464" t="s">
        <v>1744</v>
      </c>
      <c r="D39" s="464" t="s">
        <v>3185</v>
      </c>
      <c r="E39" s="474">
        <f>+E30+E33+E36</f>
        <v>458140</v>
      </c>
      <c r="F39" s="474">
        <f>+F30+F33+F36</f>
        <v>457307.16</v>
      </c>
      <c r="G39" s="517"/>
    </row>
    <row r="40" spans="1:7" s="464" customFormat="1" x14ac:dyDescent="0.2">
      <c r="A40" s="516"/>
      <c r="E40" s="474"/>
      <c r="F40" s="474"/>
      <c r="G40" s="517"/>
    </row>
    <row r="41" spans="1:7" s="464" customFormat="1" x14ac:dyDescent="0.2">
      <c r="A41" s="520"/>
      <c r="B41" s="484"/>
      <c r="C41" s="484"/>
      <c r="D41" s="484"/>
      <c r="E41" s="476"/>
      <c r="F41" s="476"/>
      <c r="G41" s="517"/>
    </row>
    <row r="42" spans="1:7" s="486" customFormat="1" x14ac:dyDescent="0.2">
      <c r="A42" s="512" t="s">
        <v>1738</v>
      </c>
      <c r="B42" s="513" t="s">
        <v>2071</v>
      </c>
      <c r="C42" s="518" t="s">
        <v>1752</v>
      </c>
      <c r="D42" s="464" t="s">
        <v>3186</v>
      </c>
      <c r="E42" s="514"/>
      <c r="F42" s="514"/>
      <c r="G42" s="523"/>
    </row>
    <row r="43" spans="1:7" s="486" customFormat="1" x14ac:dyDescent="0.2">
      <c r="A43" s="462"/>
      <c r="B43" s="486" t="s">
        <v>1301</v>
      </c>
      <c r="C43" s="472"/>
      <c r="D43" s="467" t="s">
        <v>11</v>
      </c>
      <c r="E43" s="515">
        <v>0</v>
      </c>
      <c r="F43" s="515">
        <v>0</v>
      </c>
      <c r="G43" s="523"/>
    </row>
    <row r="44" spans="1:7" s="486" customFormat="1" x14ac:dyDescent="0.2">
      <c r="A44" s="462"/>
      <c r="B44" s="472"/>
      <c r="C44" s="472"/>
      <c r="D44" s="467"/>
      <c r="E44" s="514"/>
      <c r="F44" s="514"/>
      <c r="G44" s="523"/>
    </row>
    <row r="45" spans="1:7" s="486" customFormat="1" x14ac:dyDescent="0.2">
      <c r="A45" s="462"/>
      <c r="B45" s="472"/>
      <c r="C45" s="472"/>
      <c r="D45" s="467"/>
      <c r="E45" s="514"/>
      <c r="F45" s="514"/>
      <c r="G45" s="523"/>
    </row>
    <row r="46" spans="1:7" s="486" customFormat="1" x14ac:dyDescent="0.2">
      <c r="A46" s="462"/>
      <c r="B46" s="486" t="s">
        <v>1307</v>
      </c>
      <c r="C46" s="472"/>
      <c r="D46" s="467" t="s">
        <v>23</v>
      </c>
      <c r="E46" s="515">
        <v>0</v>
      </c>
      <c r="F46" s="515">
        <v>0</v>
      </c>
      <c r="G46" s="523"/>
    </row>
    <row r="47" spans="1:7" s="486" customFormat="1" x14ac:dyDescent="0.2">
      <c r="A47" s="462"/>
      <c r="B47" s="472"/>
      <c r="C47" s="472"/>
      <c r="D47" s="467"/>
      <c r="E47" s="514"/>
      <c r="F47" s="514"/>
      <c r="G47" s="523"/>
    </row>
    <row r="48" spans="1:7" s="464" customFormat="1" x14ac:dyDescent="0.2">
      <c r="A48" s="516"/>
      <c r="B48" s="464" t="s">
        <v>3181</v>
      </c>
      <c r="C48" s="464" t="s">
        <v>1752</v>
      </c>
      <c r="D48" s="464" t="s">
        <v>3186</v>
      </c>
      <c r="E48" s="474">
        <f>+E43+E46</f>
        <v>0</v>
      </c>
      <c r="F48" s="474">
        <f>+F43+F46</f>
        <v>0</v>
      </c>
      <c r="G48" s="517"/>
    </row>
    <row r="49" spans="1:7" s="464" customFormat="1" ht="9.75" customHeight="1" x14ac:dyDescent="0.2">
      <c r="A49" s="516"/>
      <c r="E49" s="474"/>
      <c r="F49" s="474"/>
      <c r="G49" s="517"/>
    </row>
    <row r="50" spans="1:7" s="464" customFormat="1" hidden="1" x14ac:dyDescent="0.2">
      <c r="A50" s="516"/>
      <c r="E50" s="474"/>
      <c r="F50" s="474"/>
      <c r="G50" s="517"/>
    </row>
    <row r="51" spans="1:7" s="486" customFormat="1" x14ac:dyDescent="0.2">
      <c r="A51" s="512" t="s">
        <v>1449</v>
      </c>
      <c r="B51" s="513" t="s">
        <v>2071</v>
      </c>
      <c r="C51" s="518" t="s">
        <v>1746</v>
      </c>
      <c r="D51" s="464" t="s">
        <v>115</v>
      </c>
      <c r="E51" s="514"/>
      <c r="F51" s="514"/>
      <c r="G51" s="523"/>
    </row>
    <row r="52" spans="1:7" s="486" customFormat="1" ht="15" x14ac:dyDescent="0.25">
      <c r="A52" s="462"/>
      <c r="B52" s="486" t="s">
        <v>1301</v>
      </c>
      <c r="C52" s="472"/>
      <c r="D52" s="467" t="s">
        <v>11</v>
      </c>
      <c r="E52" s="515">
        <v>5000</v>
      </c>
      <c r="F52" s="524">
        <v>1300</v>
      </c>
      <c r="G52" s="523"/>
    </row>
    <row r="53" spans="1:7" s="486" customFormat="1" ht="10.5" customHeight="1" x14ac:dyDescent="0.2">
      <c r="A53" s="462"/>
      <c r="B53" s="472"/>
      <c r="C53" s="472"/>
      <c r="D53" s="467"/>
      <c r="E53" s="514"/>
      <c r="F53" s="514"/>
      <c r="G53" s="523"/>
    </row>
    <row r="54" spans="1:7" s="486" customFormat="1" hidden="1" x14ac:dyDescent="0.2">
      <c r="A54" s="462"/>
      <c r="B54" s="472"/>
      <c r="C54" s="472"/>
      <c r="D54" s="467"/>
      <c r="E54" s="514"/>
      <c r="F54" s="514"/>
      <c r="G54" s="523"/>
    </row>
    <row r="55" spans="1:7" s="486" customFormat="1" x14ac:dyDescent="0.2">
      <c r="A55" s="462"/>
      <c r="B55" s="486" t="s">
        <v>1307</v>
      </c>
      <c r="C55" s="472"/>
      <c r="D55" s="467" t="s">
        <v>23</v>
      </c>
      <c r="E55" s="515">
        <v>0</v>
      </c>
      <c r="F55" s="515">
        <v>0</v>
      </c>
      <c r="G55" s="523"/>
    </row>
    <row r="56" spans="1:7" s="486" customFormat="1" x14ac:dyDescent="0.2">
      <c r="A56" s="462"/>
      <c r="B56" s="472"/>
      <c r="C56" s="472"/>
      <c r="D56" s="467"/>
      <c r="E56" s="514"/>
      <c r="F56" s="514"/>
      <c r="G56" s="523"/>
    </row>
    <row r="57" spans="1:7" s="464" customFormat="1" x14ac:dyDescent="0.2">
      <c r="A57" s="516"/>
      <c r="B57" s="464" t="s">
        <v>3181</v>
      </c>
      <c r="C57" s="464" t="s">
        <v>1746</v>
      </c>
      <c r="D57" s="464" t="s">
        <v>115</v>
      </c>
      <c r="E57" s="474">
        <f>+E52+E55</f>
        <v>5000</v>
      </c>
      <c r="F57" s="474">
        <f>+F52+F55</f>
        <v>1300</v>
      </c>
      <c r="G57" s="517"/>
    </row>
    <row r="58" spans="1:7" s="464" customFormat="1" x14ac:dyDescent="0.2">
      <c r="A58" s="516"/>
      <c r="E58" s="474"/>
      <c r="F58" s="474"/>
      <c r="G58" s="517"/>
    </row>
    <row r="59" spans="1:7" s="486" customFormat="1" x14ac:dyDescent="0.2">
      <c r="A59" s="483"/>
      <c r="B59" s="525"/>
      <c r="C59" s="525"/>
      <c r="D59" s="470"/>
      <c r="E59" s="526"/>
      <c r="F59" s="526"/>
      <c r="G59" s="523"/>
    </row>
    <row r="60" spans="1:7" s="486" customFormat="1" x14ac:dyDescent="0.2">
      <c r="A60" s="512" t="s">
        <v>1304</v>
      </c>
      <c r="B60" s="513" t="s">
        <v>2071</v>
      </c>
      <c r="C60" s="518" t="s">
        <v>1747</v>
      </c>
      <c r="D60" s="464" t="s">
        <v>126</v>
      </c>
      <c r="E60" s="514"/>
      <c r="F60" s="514"/>
      <c r="G60" s="523"/>
    </row>
    <row r="61" spans="1:7" s="486" customFormat="1" x14ac:dyDescent="0.2">
      <c r="A61" s="462"/>
      <c r="B61" s="486" t="s">
        <v>1301</v>
      </c>
      <c r="C61" s="472"/>
      <c r="D61" s="467" t="s">
        <v>11</v>
      </c>
      <c r="E61" s="515">
        <v>99000</v>
      </c>
      <c r="F61" s="515">
        <v>154957.01</v>
      </c>
      <c r="G61" s="523"/>
    </row>
    <row r="62" spans="1:7" s="486" customFormat="1" x14ac:dyDescent="0.2">
      <c r="A62" s="462"/>
      <c r="B62" s="472"/>
      <c r="C62" s="472"/>
      <c r="D62" s="467"/>
      <c r="E62" s="514"/>
      <c r="F62" s="514"/>
      <c r="G62" s="523"/>
    </row>
    <row r="63" spans="1:7" s="486" customFormat="1" x14ac:dyDescent="0.2">
      <c r="A63" s="462"/>
      <c r="B63" s="472"/>
      <c r="C63" s="472"/>
      <c r="D63" s="467"/>
      <c r="E63" s="514"/>
      <c r="F63" s="514"/>
      <c r="G63" s="523"/>
    </row>
    <row r="64" spans="1:7" s="486" customFormat="1" x14ac:dyDescent="0.2">
      <c r="A64" s="462"/>
      <c r="B64" s="486" t="s">
        <v>1307</v>
      </c>
      <c r="C64" s="472"/>
      <c r="D64" s="467" t="s">
        <v>23</v>
      </c>
      <c r="E64" s="515">
        <v>15000</v>
      </c>
      <c r="F64" s="515">
        <v>84895.3</v>
      </c>
      <c r="G64" s="523"/>
    </row>
    <row r="65" spans="1:7" s="486" customFormat="1" x14ac:dyDescent="0.2">
      <c r="A65" s="462"/>
      <c r="B65" s="472"/>
      <c r="C65" s="472"/>
      <c r="D65" s="467"/>
      <c r="E65" s="514"/>
      <c r="F65" s="514"/>
      <c r="G65" s="523"/>
    </row>
    <row r="66" spans="1:7" s="464" customFormat="1" x14ac:dyDescent="0.2">
      <c r="A66" s="516"/>
      <c r="B66" s="464" t="s">
        <v>3181</v>
      </c>
      <c r="C66" s="464" t="s">
        <v>1747</v>
      </c>
      <c r="D66" s="464" t="s">
        <v>126</v>
      </c>
      <c r="E66" s="474">
        <f>+E61+E64</f>
        <v>114000</v>
      </c>
      <c r="F66" s="474">
        <f>+F61+F64</f>
        <v>239852.31</v>
      </c>
      <c r="G66" s="517"/>
    </row>
    <row r="67" spans="1:7" s="464" customFormat="1" x14ac:dyDescent="0.2">
      <c r="A67" s="516"/>
      <c r="E67" s="474"/>
      <c r="F67" s="474"/>
      <c r="G67" s="517"/>
    </row>
    <row r="68" spans="1:7" s="464" customFormat="1" ht="6" customHeight="1" x14ac:dyDescent="0.2">
      <c r="A68" s="516"/>
      <c r="E68" s="474"/>
      <c r="F68" s="474"/>
      <c r="G68" s="517"/>
    </row>
    <row r="69" spans="1:7" s="464" customFormat="1" hidden="1" x14ac:dyDescent="0.2">
      <c r="A69" s="516"/>
      <c r="E69" s="474"/>
      <c r="F69" s="474"/>
      <c r="G69" s="517"/>
    </row>
    <row r="70" spans="1:7" s="486" customFormat="1" hidden="1" x14ac:dyDescent="0.2">
      <c r="A70" s="462"/>
      <c r="B70" s="472"/>
      <c r="C70" s="472"/>
      <c r="D70" s="467"/>
      <c r="E70" s="514"/>
      <c r="F70" s="514"/>
      <c r="G70" s="523"/>
    </row>
    <row r="71" spans="1:7" s="486" customFormat="1" hidden="1" x14ac:dyDescent="0.2">
      <c r="A71" s="512" t="s">
        <v>1739</v>
      </c>
      <c r="B71" s="513" t="s">
        <v>2071</v>
      </c>
      <c r="C71" s="518" t="s">
        <v>1754</v>
      </c>
      <c r="D71" s="464" t="s">
        <v>3187</v>
      </c>
      <c r="E71" s="514"/>
      <c r="F71" s="514"/>
      <c r="G71" s="523"/>
    </row>
    <row r="72" spans="1:7" s="486" customFormat="1" hidden="1" x14ac:dyDescent="0.2">
      <c r="A72" s="462"/>
      <c r="B72" s="486" t="s">
        <v>1301</v>
      </c>
      <c r="C72" s="472"/>
      <c r="D72" s="467" t="s">
        <v>11</v>
      </c>
      <c r="E72" s="515">
        <v>0</v>
      </c>
      <c r="F72" s="515">
        <v>0</v>
      </c>
      <c r="G72" s="523"/>
    </row>
    <row r="73" spans="1:7" s="486" customFormat="1" hidden="1" x14ac:dyDescent="0.2">
      <c r="A73" s="462"/>
      <c r="B73" s="472"/>
      <c r="C73" s="472"/>
      <c r="D73" s="467"/>
      <c r="E73" s="514"/>
      <c r="F73" s="514"/>
      <c r="G73" s="523"/>
    </row>
    <row r="74" spans="1:7" s="486" customFormat="1" hidden="1" x14ac:dyDescent="0.2">
      <c r="A74" s="462"/>
      <c r="B74" s="472"/>
      <c r="C74" s="472"/>
      <c r="D74" s="467"/>
      <c r="E74" s="514"/>
      <c r="F74" s="514"/>
      <c r="G74" s="523"/>
    </row>
    <row r="75" spans="1:7" s="486" customFormat="1" hidden="1" x14ac:dyDescent="0.2">
      <c r="A75" s="462"/>
      <c r="B75" s="486" t="s">
        <v>1307</v>
      </c>
      <c r="C75" s="472"/>
      <c r="D75" s="467" t="s">
        <v>23</v>
      </c>
      <c r="E75" s="515">
        <v>0</v>
      </c>
      <c r="F75" s="515">
        <v>0</v>
      </c>
      <c r="G75" s="523"/>
    </row>
    <row r="76" spans="1:7" s="486" customFormat="1" hidden="1" x14ac:dyDescent="0.2">
      <c r="A76" s="462"/>
      <c r="B76" s="472"/>
      <c r="C76" s="472"/>
      <c r="D76" s="467"/>
      <c r="E76" s="514"/>
      <c r="F76" s="514"/>
      <c r="G76" s="523"/>
    </row>
    <row r="77" spans="1:7" s="486" customFormat="1" hidden="1" x14ac:dyDescent="0.2">
      <c r="A77" s="462"/>
      <c r="B77" s="472"/>
      <c r="C77" s="472"/>
      <c r="D77" s="467"/>
      <c r="E77" s="514"/>
      <c r="F77" s="514"/>
      <c r="G77" s="523"/>
    </row>
    <row r="78" spans="1:7" s="464" customFormat="1" hidden="1" x14ac:dyDescent="0.2">
      <c r="A78" s="516"/>
      <c r="B78" s="464" t="s">
        <v>3181</v>
      </c>
      <c r="C78" s="464" t="s">
        <v>1754</v>
      </c>
      <c r="D78" s="464" t="s">
        <v>3187</v>
      </c>
      <c r="E78" s="474">
        <f>+E72+E75</f>
        <v>0</v>
      </c>
      <c r="F78" s="474">
        <f>+F72+F75</f>
        <v>0</v>
      </c>
      <c r="G78" s="517"/>
    </row>
    <row r="79" spans="1:7" s="464" customFormat="1" ht="6.75" customHeight="1" x14ac:dyDescent="0.2">
      <c r="A79" s="516"/>
      <c r="E79" s="474"/>
      <c r="F79" s="474"/>
      <c r="G79" s="517"/>
    </row>
    <row r="80" spans="1:7" s="486" customFormat="1" ht="15.75" customHeight="1" x14ac:dyDescent="0.2">
      <c r="A80" s="483"/>
      <c r="B80" s="525"/>
      <c r="C80" s="525"/>
      <c r="D80" s="470"/>
      <c r="E80" s="526"/>
      <c r="F80" s="526"/>
      <c r="G80" s="523"/>
    </row>
    <row r="81" spans="1:7" s="486" customFormat="1" x14ac:dyDescent="0.2">
      <c r="A81" s="512" t="s">
        <v>1310</v>
      </c>
      <c r="B81" s="513" t="s">
        <v>2071</v>
      </c>
      <c r="C81" s="518" t="s">
        <v>1748</v>
      </c>
      <c r="D81" s="464" t="s">
        <v>3188</v>
      </c>
      <c r="E81" s="514"/>
      <c r="F81" s="514"/>
      <c r="G81" s="523"/>
    </row>
    <row r="82" spans="1:7" s="486" customFormat="1" x14ac:dyDescent="0.2">
      <c r="A82" s="462"/>
      <c r="B82" s="486" t="s">
        <v>1301</v>
      </c>
      <c r="C82" s="472"/>
      <c r="D82" s="467" t="s">
        <v>11</v>
      </c>
      <c r="E82" s="515">
        <v>132500</v>
      </c>
      <c r="F82" s="515">
        <v>399258.73</v>
      </c>
      <c r="G82" s="523"/>
    </row>
    <row r="83" spans="1:7" s="486" customFormat="1" x14ac:dyDescent="0.2">
      <c r="A83" s="462"/>
      <c r="B83" s="472"/>
      <c r="C83" s="472"/>
      <c r="D83" s="467"/>
      <c r="E83" s="514"/>
      <c r="F83" s="514"/>
      <c r="G83" s="523"/>
    </row>
    <row r="84" spans="1:7" s="486" customFormat="1" ht="4.5" customHeight="1" x14ac:dyDescent="0.2">
      <c r="A84" s="462"/>
      <c r="B84" s="472"/>
      <c r="C84" s="472"/>
      <c r="D84" s="467"/>
      <c r="E84" s="514"/>
      <c r="F84" s="514"/>
      <c r="G84" s="523"/>
    </row>
    <row r="85" spans="1:7" s="486" customFormat="1" x14ac:dyDescent="0.2">
      <c r="A85" s="462"/>
      <c r="B85" s="486" t="s">
        <v>1307</v>
      </c>
      <c r="C85" s="472"/>
      <c r="D85" s="467" t="s">
        <v>23</v>
      </c>
      <c r="E85" s="515">
        <v>60000</v>
      </c>
      <c r="F85" s="515">
        <v>694439.18</v>
      </c>
      <c r="G85" s="523"/>
    </row>
    <row r="86" spans="1:7" s="486" customFormat="1" x14ac:dyDescent="0.2">
      <c r="A86" s="462"/>
      <c r="B86" s="472"/>
      <c r="C86" s="472"/>
      <c r="D86" s="467"/>
      <c r="E86" s="514"/>
      <c r="F86" s="514"/>
      <c r="G86" s="523"/>
    </row>
    <row r="87" spans="1:7" s="464" customFormat="1" x14ac:dyDescent="0.2">
      <c r="A87" s="516"/>
      <c r="B87" s="464" t="s">
        <v>3181</v>
      </c>
      <c r="C87" s="464" t="s">
        <v>1748</v>
      </c>
      <c r="D87" s="464" t="s">
        <v>3188</v>
      </c>
      <c r="E87" s="474">
        <f>+E82+E85</f>
        <v>192500</v>
      </c>
      <c r="F87" s="474">
        <f>+F82+F85</f>
        <v>1093697.9100000001</v>
      </c>
      <c r="G87" s="517"/>
    </row>
    <row r="88" spans="1:7" s="464" customFormat="1" x14ac:dyDescent="0.2">
      <c r="A88" s="516"/>
      <c r="E88" s="474"/>
      <c r="F88" s="474"/>
      <c r="G88" s="517"/>
    </row>
    <row r="89" spans="1:7" s="486" customFormat="1" ht="12" customHeight="1" x14ac:dyDescent="0.2">
      <c r="A89" s="512"/>
      <c r="B89" s="513"/>
      <c r="C89" s="518"/>
      <c r="D89" s="464"/>
      <c r="E89" s="514"/>
      <c r="F89" s="514"/>
      <c r="G89" s="523"/>
    </row>
    <row r="90" spans="1:7" s="486" customFormat="1" hidden="1" x14ac:dyDescent="0.2">
      <c r="A90" s="512" t="s">
        <v>1740</v>
      </c>
      <c r="B90" s="513" t="s">
        <v>2071</v>
      </c>
      <c r="C90" s="518" t="s">
        <v>1767</v>
      </c>
      <c r="D90" s="464" t="s">
        <v>3189</v>
      </c>
      <c r="E90" s="514"/>
      <c r="F90" s="514"/>
      <c r="G90" s="523"/>
    </row>
    <row r="91" spans="1:7" hidden="1" x14ac:dyDescent="0.2">
      <c r="A91" s="462"/>
      <c r="B91" s="486" t="s">
        <v>1301</v>
      </c>
      <c r="C91" s="472"/>
      <c r="D91" s="467" t="s">
        <v>11</v>
      </c>
      <c r="E91" s="515">
        <v>0</v>
      </c>
      <c r="F91" s="515">
        <v>0</v>
      </c>
      <c r="G91" s="495"/>
    </row>
    <row r="92" spans="1:7" hidden="1" x14ac:dyDescent="0.2">
      <c r="A92" s="462"/>
      <c r="B92" s="486"/>
      <c r="C92" s="472"/>
      <c r="E92" s="514"/>
      <c r="F92" s="514"/>
      <c r="G92" s="495"/>
    </row>
    <row r="93" spans="1:7" hidden="1" x14ac:dyDescent="0.2">
      <c r="A93" s="462"/>
      <c r="B93" s="472"/>
      <c r="C93" s="472"/>
      <c r="E93" s="514"/>
      <c r="F93" s="514"/>
      <c r="G93" s="495"/>
    </row>
    <row r="94" spans="1:7" hidden="1" x14ac:dyDescent="0.2">
      <c r="A94" s="462"/>
      <c r="B94" s="486" t="s">
        <v>1307</v>
      </c>
      <c r="C94" s="472"/>
      <c r="D94" s="467" t="s">
        <v>23</v>
      </c>
      <c r="E94" s="515">
        <v>0</v>
      </c>
      <c r="F94" s="515">
        <v>0</v>
      </c>
      <c r="G94" s="495"/>
    </row>
    <row r="95" spans="1:7" hidden="1" x14ac:dyDescent="0.2">
      <c r="A95" s="462"/>
      <c r="B95" s="486"/>
      <c r="C95" s="472"/>
      <c r="E95" s="514"/>
      <c r="F95" s="514"/>
      <c r="G95" s="495"/>
    </row>
    <row r="96" spans="1:7" hidden="1" x14ac:dyDescent="0.2">
      <c r="A96" s="462"/>
      <c r="B96" s="472"/>
      <c r="C96" s="472"/>
      <c r="E96" s="514"/>
      <c r="F96" s="514"/>
      <c r="G96" s="495"/>
    </row>
    <row r="97" spans="1:7" s="464" customFormat="1" hidden="1" x14ac:dyDescent="0.2">
      <c r="A97" s="516"/>
      <c r="B97" s="464" t="s">
        <v>3181</v>
      </c>
      <c r="C97" s="464" t="s">
        <v>1767</v>
      </c>
      <c r="D97" s="464" t="s">
        <v>3189</v>
      </c>
      <c r="E97" s="474">
        <f>+E91+E94</f>
        <v>0</v>
      </c>
      <c r="F97" s="474">
        <f>+F91+F94</f>
        <v>0</v>
      </c>
      <c r="G97" s="517"/>
    </row>
    <row r="98" spans="1:7" s="464" customFormat="1" hidden="1" x14ac:dyDescent="0.2">
      <c r="A98" s="516"/>
      <c r="E98" s="474"/>
      <c r="F98" s="474"/>
      <c r="G98" s="517"/>
    </row>
    <row r="99" spans="1:7" hidden="1" x14ac:dyDescent="0.2">
      <c r="A99" s="462"/>
      <c r="B99" s="472"/>
      <c r="C99" s="472"/>
      <c r="E99" s="514"/>
      <c r="F99" s="514"/>
      <c r="G99" s="495"/>
    </row>
    <row r="100" spans="1:7" x14ac:dyDescent="0.2">
      <c r="A100" s="512" t="s">
        <v>1453</v>
      </c>
      <c r="B100" s="513" t="s">
        <v>2071</v>
      </c>
      <c r="C100" s="518" t="s">
        <v>1749</v>
      </c>
      <c r="D100" s="464" t="s">
        <v>15</v>
      </c>
      <c r="E100" s="514"/>
      <c r="F100" s="514"/>
      <c r="G100" s="495"/>
    </row>
    <row r="101" spans="1:7" x14ac:dyDescent="0.2">
      <c r="A101" s="462"/>
      <c r="B101" s="486" t="s">
        <v>1301</v>
      </c>
      <c r="C101" s="472"/>
      <c r="D101" s="467" t="s">
        <v>11</v>
      </c>
      <c r="E101" s="515">
        <v>79173.58</v>
      </c>
      <c r="F101" s="515">
        <v>42127.26</v>
      </c>
      <c r="G101" s="495"/>
    </row>
    <row r="102" spans="1:7" ht="12" customHeight="1" x14ac:dyDescent="0.2">
      <c r="A102" s="462"/>
      <c r="B102" s="472"/>
      <c r="C102" s="472"/>
      <c r="E102" s="514"/>
      <c r="F102" s="514"/>
      <c r="G102" s="495"/>
    </row>
    <row r="103" spans="1:7" hidden="1" x14ac:dyDescent="0.2">
      <c r="A103" s="462"/>
      <c r="B103" s="472"/>
      <c r="C103" s="472"/>
      <c r="E103" s="514"/>
      <c r="F103" s="514"/>
      <c r="G103" s="495"/>
    </row>
    <row r="104" spans="1:7" x14ac:dyDescent="0.2">
      <c r="A104" s="462"/>
      <c r="B104" s="486" t="s">
        <v>1307</v>
      </c>
      <c r="C104" s="472"/>
      <c r="D104" s="467" t="s">
        <v>23</v>
      </c>
      <c r="E104" s="515">
        <v>0</v>
      </c>
      <c r="F104" s="515">
        <v>0</v>
      </c>
      <c r="G104" s="495"/>
    </row>
    <row r="105" spans="1:7" x14ac:dyDescent="0.2">
      <c r="A105" s="462"/>
      <c r="B105" s="472"/>
      <c r="C105" s="472"/>
      <c r="E105" s="514"/>
      <c r="F105" s="514"/>
      <c r="G105" s="495"/>
    </row>
    <row r="106" spans="1:7" s="464" customFormat="1" x14ac:dyDescent="0.2">
      <c r="A106" s="516"/>
      <c r="B106" s="464" t="s">
        <v>3181</v>
      </c>
      <c r="C106" s="464" t="s">
        <v>1749</v>
      </c>
      <c r="D106" s="464" t="s">
        <v>15</v>
      </c>
      <c r="E106" s="474">
        <f>+E101+E104</f>
        <v>79173.58</v>
      </c>
      <c r="F106" s="474">
        <f>+F101+F104</f>
        <v>42127.26</v>
      </c>
      <c r="G106" s="517"/>
    </row>
    <row r="107" spans="1:7" s="464" customFormat="1" x14ac:dyDescent="0.2">
      <c r="A107" s="516"/>
      <c r="E107" s="474"/>
      <c r="F107" s="474"/>
      <c r="G107" s="517"/>
    </row>
    <row r="108" spans="1:7" ht="6.75" customHeight="1" x14ac:dyDescent="0.2">
      <c r="A108" s="462"/>
      <c r="B108" s="472"/>
      <c r="C108" s="472"/>
      <c r="E108" s="514"/>
      <c r="F108" s="514"/>
      <c r="G108" s="495"/>
    </row>
    <row r="109" spans="1:7" x14ac:dyDescent="0.2">
      <c r="A109" s="512" t="s">
        <v>3190</v>
      </c>
      <c r="B109" s="513" t="s">
        <v>2071</v>
      </c>
      <c r="C109" s="518" t="s">
        <v>1750</v>
      </c>
      <c r="D109" s="464" t="s">
        <v>52</v>
      </c>
      <c r="E109" s="514"/>
      <c r="F109" s="514"/>
      <c r="G109" s="495"/>
    </row>
    <row r="110" spans="1:7" x14ac:dyDescent="0.2">
      <c r="A110" s="462"/>
      <c r="B110" s="486" t="s">
        <v>1301</v>
      </c>
      <c r="C110" s="472"/>
      <c r="D110" s="467" t="s">
        <v>11</v>
      </c>
      <c r="E110" s="515">
        <v>0</v>
      </c>
      <c r="F110" s="515">
        <v>3080</v>
      </c>
      <c r="G110" s="495"/>
    </row>
    <row r="111" spans="1:7" x14ac:dyDescent="0.2">
      <c r="A111" s="462"/>
      <c r="B111" s="472"/>
      <c r="C111" s="472"/>
      <c r="E111" s="514"/>
      <c r="F111" s="514"/>
      <c r="G111" s="495"/>
    </row>
    <row r="112" spans="1:7" ht="3" customHeight="1" x14ac:dyDescent="0.2">
      <c r="A112" s="462"/>
      <c r="B112" s="472"/>
      <c r="C112" s="472"/>
      <c r="E112" s="514"/>
      <c r="F112" s="514"/>
      <c r="G112" s="495"/>
    </row>
    <row r="113" spans="1:7" x14ac:dyDescent="0.2">
      <c r="A113" s="462"/>
      <c r="B113" s="486" t="s">
        <v>1307</v>
      </c>
      <c r="C113" s="472"/>
      <c r="D113" s="467" t="s">
        <v>23</v>
      </c>
      <c r="E113" s="515">
        <v>0</v>
      </c>
      <c r="F113" s="515">
        <v>12450.82</v>
      </c>
      <c r="G113" s="495"/>
    </row>
    <row r="114" spans="1:7" x14ac:dyDescent="0.2">
      <c r="A114" s="462"/>
      <c r="B114" s="472"/>
      <c r="C114" s="472"/>
      <c r="E114" s="514"/>
      <c r="F114" s="514">
        <v>0</v>
      </c>
      <c r="G114" s="495"/>
    </row>
    <row r="115" spans="1:7" s="464" customFormat="1" x14ac:dyDescent="0.2">
      <c r="A115" s="516"/>
      <c r="B115" s="464" t="s">
        <v>3181</v>
      </c>
      <c r="C115" s="464" t="s">
        <v>1750</v>
      </c>
      <c r="D115" s="464" t="s">
        <v>52</v>
      </c>
      <c r="E115" s="474">
        <f>+E110+E113</f>
        <v>0</v>
      </c>
      <c r="F115" s="474">
        <f>+F110+F113</f>
        <v>15530.82</v>
      </c>
      <c r="G115" s="517"/>
    </row>
    <row r="116" spans="1:7" s="464" customFormat="1" x14ac:dyDescent="0.2">
      <c r="A116" s="516"/>
      <c r="E116" s="474"/>
      <c r="F116" s="474"/>
      <c r="G116" s="517"/>
    </row>
    <row r="117" spans="1:7" s="464" customFormat="1" ht="75.75" hidden="1" customHeight="1" x14ac:dyDescent="0.2">
      <c r="A117" s="512" t="s">
        <v>3191</v>
      </c>
      <c r="B117" s="513" t="s">
        <v>2071</v>
      </c>
      <c r="C117" s="518">
        <v>12</v>
      </c>
      <c r="D117" s="513" t="s">
        <v>3192</v>
      </c>
      <c r="E117" s="474"/>
      <c r="F117" s="474"/>
      <c r="G117" s="517"/>
    </row>
    <row r="118" spans="1:7" s="464" customFormat="1" hidden="1" x14ac:dyDescent="0.2">
      <c r="A118" s="462"/>
      <c r="B118" s="486" t="s">
        <v>1301</v>
      </c>
      <c r="C118" s="472"/>
      <c r="D118" s="467" t="s">
        <v>11</v>
      </c>
      <c r="E118" s="515">
        <v>0</v>
      </c>
      <c r="F118" s="515">
        <v>0</v>
      </c>
      <c r="G118" s="517"/>
    </row>
    <row r="119" spans="1:7" s="464" customFormat="1" hidden="1" x14ac:dyDescent="0.2">
      <c r="A119" s="462"/>
      <c r="B119" s="472"/>
      <c r="C119" s="472"/>
      <c r="D119" s="467"/>
      <c r="E119" s="514"/>
      <c r="F119" s="514"/>
      <c r="G119" s="517"/>
    </row>
    <row r="120" spans="1:7" s="464" customFormat="1" hidden="1" x14ac:dyDescent="0.2">
      <c r="A120" s="462"/>
      <c r="B120" s="472"/>
      <c r="C120" s="472"/>
      <c r="D120" s="467"/>
      <c r="E120" s="514"/>
      <c r="F120" s="514"/>
      <c r="G120" s="517"/>
    </row>
    <row r="121" spans="1:7" s="464" customFormat="1" hidden="1" x14ac:dyDescent="0.2">
      <c r="A121" s="462"/>
      <c r="B121" s="486" t="s">
        <v>1307</v>
      </c>
      <c r="C121" s="472"/>
      <c r="D121" s="467" t="s">
        <v>23</v>
      </c>
      <c r="E121" s="515">
        <v>0</v>
      </c>
      <c r="F121" s="515">
        <v>0</v>
      </c>
      <c r="G121" s="517"/>
    </row>
    <row r="122" spans="1:7" s="464" customFormat="1" ht="16.5" hidden="1" customHeight="1" x14ac:dyDescent="0.2">
      <c r="A122" s="462"/>
      <c r="B122" s="472"/>
      <c r="C122" s="472"/>
      <c r="D122" s="467"/>
      <c r="E122" s="514"/>
      <c r="F122" s="514"/>
      <c r="G122" s="517"/>
    </row>
    <row r="123" spans="1:7" s="464" customFormat="1" hidden="1" x14ac:dyDescent="0.2">
      <c r="A123" s="462"/>
      <c r="B123" s="472"/>
      <c r="C123" s="472"/>
      <c r="D123" s="467"/>
      <c r="E123" s="514"/>
      <c r="F123" s="514"/>
      <c r="G123" s="517"/>
    </row>
    <row r="124" spans="1:7" s="464" customFormat="1" ht="25.5" hidden="1" x14ac:dyDescent="0.2">
      <c r="A124" s="516"/>
      <c r="B124" s="464" t="s">
        <v>3181</v>
      </c>
      <c r="C124" s="464">
        <v>12</v>
      </c>
      <c r="D124" s="464" t="s">
        <v>3193</v>
      </c>
      <c r="E124" s="474">
        <f>+E118+E121</f>
        <v>0</v>
      </c>
      <c r="F124" s="474">
        <f>+F118+F121</f>
        <v>0</v>
      </c>
      <c r="G124" s="517"/>
    </row>
    <row r="125" spans="1:7" s="464" customFormat="1" hidden="1" x14ac:dyDescent="0.2">
      <c r="A125" s="516"/>
      <c r="E125" s="474"/>
      <c r="F125" s="474"/>
      <c r="G125" s="517"/>
    </row>
    <row r="126" spans="1:7" s="464" customFormat="1" x14ac:dyDescent="0.2">
      <c r="A126" s="516"/>
      <c r="E126" s="474"/>
      <c r="F126" s="474"/>
      <c r="G126" s="517"/>
    </row>
    <row r="127" spans="1:7" s="522" customFormat="1" ht="3.75" customHeight="1" x14ac:dyDescent="0.2">
      <c r="A127" s="836"/>
      <c r="B127" s="837"/>
      <c r="C127" s="527"/>
      <c r="D127" s="528"/>
      <c r="E127" s="529"/>
      <c r="F127" s="529"/>
      <c r="G127" s="530"/>
    </row>
    <row r="128" spans="1:7" s="522" customFormat="1" ht="18.75" customHeight="1" x14ac:dyDescent="0.2">
      <c r="A128" s="838" t="s">
        <v>3194</v>
      </c>
      <c r="B128" s="839"/>
      <c r="C128" s="839"/>
      <c r="D128" s="533" t="s">
        <v>3180</v>
      </c>
      <c r="E128" s="474">
        <f>+E16+E26+E39+E48+E57+E66+E78+E87+E97+E106+E115+E124</f>
        <v>1312413.58</v>
      </c>
      <c r="F128" s="474">
        <f>+F16+F26+F39+F48+F57+F66+F78+F87+F97+F106+F115+F124</f>
        <v>2186465.84</v>
      </c>
      <c r="G128" s="530"/>
    </row>
    <row r="129" spans="1:7" s="522" customFormat="1" ht="6" customHeight="1" x14ac:dyDescent="0.2">
      <c r="A129" s="466"/>
      <c r="B129" s="518"/>
      <c r="C129" s="472"/>
      <c r="D129" s="464"/>
      <c r="E129" s="534"/>
      <c r="F129" s="534"/>
      <c r="G129" s="530"/>
    </row>
    <row r="130" spans="1:7" hidden="1" x14ac:dyDescent="0.2">
      <c r="A130" s="462"/>
      <c r="B130" s="472"/>
      <c r="C130" s="472"/>
      <c r="G130" s="495"/>
    </row>
    <row r="131" spans="1:7" ht="13.5" hidden="1" thickBot="1" x14ac:dyDescent="0.25">
      <c r="A131" s="847" t="s">
        <v>3179</v>
      </c>
      <c r="B131" s="848"/>
      <c r="C131" s="509" t="s">
        <v>1743</v>
      </c>
      <c r="D131" s="535" t="s">
        <v>3195</v>
      </c>
      <c r="E131" s="482"/>
      <c r="F131" s="482"/>
      <c r="G131" s="495"/>
    </row>
    <row r="132" spans="1:7" hidden="1" x14ac:dyDescent="0.2">
      <c r="A132" s="462"/>
      <c r="B132" s="472"/>
      <c r="C132" s="472"/>
      <c r="D132" s="464"/>
      <c r="E132" s="474"/>
      <c r="F132" s="474"/>
      <c r="G132" s="495"/>
    </row>
    <row r="133" spans="1:7" hidden="1" x14ac:dyDescent="0.2">
      <c r="A133" s="512" t="s">
        <v>3196</v>
      </c>
      <c r="B133" s="513" t="s">
        <v>2071</v>
      </c>
      <c r="C133" s="518" t="s">
        <v>1741</v>
      </c>
      <c r="D133" s="464" t="s">
        <v>3197</v>
      </c>
      <c r="E133" s="514"/>
      <c r="F133" s="514"/>
      <c r="G133" s="495"/>
    </row>
    <row r="134" spans="1:7" hidden="1" x14ac:dyDescent="0.2">
      <c r="A134" s="462"/>
      <c r="B134" s="486" t="s">
        <v>1301</v>
      </c>
      <c r="C134" s="472"/>
      <c r="D134" s="467" t="s">
        <v>11</v>
      </c>
      <c r="E134" s="515">
        <v>0</v>
      </c>
      <c r="F134" s="515">
        <v>0</v>
      </c>
      <c r="G134" s="495"/>
    </row>
    <row r="135" spans="1:7" hidden="1" x14ac:dyDescent="0.2">
      <c r="A135" s="462"/>
      <c r="B135" s="472"/>
      <c r="C135" s="472"/>
      <c r="E135" s="514"/>
      <c r="F135" s="514"/>
      <c r="G135" s="495"/>
    </row>
    <row r="136" spans="1:7" hidden="1" x14ac:dyDescent="0.2">
      <c r="A136" s="462"/>
      <c r="B136" s="472"/>
      <c r="C136" s="472"/>
      <c r="E136" s="514"/>
      <c r="F136" s="514"/>
      <c r="G136" s="495"/>
    </row>
    <row r="137" spans="1:7" hidden="1" x14ac:dyDescent="0.2">
      <c r="A137" s="462"/>
      <c r="B137" s="486" t="s">
        <v>1307</v>
      </c>
      <c r="C137" s="472"/>
      <c r="D137" s="467" t="s">
        <v>23</v>
      </c>
      <c r="E137" s="515">
        <v>0</v>
      </c>
      <c r="F137" s="515">
        <v>0</v>
      </c>
      <c r="G137" s="495"/>
    </row>
    <row r="138" spans="1:7" hidden="1" x14ac:dyDescent="0.2">
      <c r="A138" s="462"/>
      <c r="B138" s="472"/>
      <c r="C138" s="472"/>
      <c r="E138" s="514"/>
      <c r="F138" s="514"/>
      <c r="G138" s="495"/>
    </row>
    <row r="139" spans="1:7" s="464" customFormat="1" hidden="1" x14ac:dyDescent="0.2">
      <c r="A139" s="516"/>
      <c r="B139" s="464" t="s">
        <v>3181</v>
      </c>
      <c r="C139" s="464" t="s">
        <v>1741</v>
      </c>
      <c r="D139" s="464" t="s">
        <v>3197</v>
      </c>
      <c r="E139" s="474">
        <f>+E134+E137</f>
        <v>0</v>
      </c>
      <c r="F139" s="474">
        <f>+F134+F137</f>
        <v>0</v>
      </c>
      <c r="G139" s="517"/>
    </row>
    <row r="140" spans="1:7" s="464" customFormat="1" hidden="1" x14ac:dyDescent="0.2">
      <c r="A140" s="516"/>
      <c r="E140" s="474"/>
      <c r="F140" s="474"/>
      <c r="G140" s="517"/>
    </row>
    <row r="141" spans="1:7" hidden="1" x14ac:dyDescent="0.2">
      <c r="A141" s="462"/>
      <c r="B141" s="472"/>
      <c r="C141" s="472"/>
      <c r="E141" s="514"/>
      <c r="F141" s="514"/>
      <c r="G141" s="495"/>
    </row>
    <row r="142" spans="1:7" hidden="1" x14ac:dyDescent="0.2">
      <c r="A142" s="512" t="s">
        <v>1811</v>
      </c>
      <c r="B142" s="513" t="s">
        <v>2071</v>
      </c>
      <c r="C142" s="518" t="s">
        <v>1743</v>
      </c>
      <c r="D142" s="464" t="s">
        <v>3198</v>
      </c>
      <c r="E142" s="514"/>
      <c r="F142" s="514"/>
      <c r="G142" s="495"/>
    </row>
    <row r="143" spans="1:7" hidden="1" x14ac:dyDescent="0.2">
      <c r="A143" s="462"/>
      <c r="B143" s="486" t="s">
        <v>1301</v>
      </c>
      <c r="C143" s="472"/>
      <c r="D143" s="467" t="s">
        <v>11</v>
      </c>
      <c r="E143" s="515" t="s">
        <v>1296</v>
      </c>
      <c r="F143" s="515">
        <v>0</v>
      </c>
      <c r="G143" s="495"/>
    </row>
    <row r="144" spans="1:7" hidden="1" x14ac:dyDescent="0.2">
      <c r="A144" s="462"/>
      <c r="B144" s="472"/>
      <c r="C144" s="472"/>
      <c r="E144" s="514"/>
      <c r="F144" s="514"/>
      <c r="G144" s="495"/>
    </row>
    <row r="145" spans="1:7" hidden="1" x14ac:dyDescent="0.2">
      <c r="A145" s="462"/>
      <c r="B145" s="472"/>
      <c r="C145" s="472"/>
      <c r="E145" s="514"/>
      <c r="F145" s="514"/>
      <c r="G145" s="495"/>
    </row>
    <row r="146" spans="1:7" hidden="1" x14ac:dyDescent="0.2">
      <c r="A146" s="462"/>
      <c r="B146" s="486" t="s">
        <v>1307</v>
      </c>
      <c r="C146" s="472"/>
      <c r="D146" s="467" t="s">
        <v>23</v>
      </c>
      <c r="E146" s="515" t="s">
        <v>1296</v>
      </c>
      <c r="F146" s="515">
        <v>0</v>
      </c>
      <c r="G146" s="495"/>
    </row>
    <row r="147" spans="1:7" hidden="1" x14ac:dyDescent="0.2">
      <c r="A147" s="462"/>
      <c r="B147" s="472"/>
      <c r="C147" s="472"/>
      <c r="E147" s="514"/>
      <c r="F147" s="514"/>
      <c r="G147" s="495"/>
    </row>
    <row r="148" spans="1:7" s="464" customFormat="1" hidden="1" x14ac:dyDescent="0.2">
      <c r="A148" s="516"/>
      <c r="B148" s="464" t="s">
        <v>3181</v>
      </c>
      <c r="C148" s="464" t="s">
        <v>1743</v>
      </c>
      <c r="D148" s="464" t="s">
        <v>3198</v>
      </c>
      <c r="E148" s="474">
        <f>+E143+E146</f>
        <v>0</v>
      </c>
      <c r="F148" s="474">
        <f>+F143+F146</f>
        <v>0</v>
      </c>
      <c r="G148" s="517"/>
    </row>
    <row r="149" spans="1:7" s="464" customFormat="1" hidden="1" x14ac:dyDescent="0.2">
      <c r="A149" s="516"/>
      <c r="E149" s="474"/>
      <c r="F149" s="474"/>
      <c r="G149" s="517"/>
    </row>
    <row r="150" spans="1:7" s="464" customFormat="1" hidden="1" x14ac:dyDescent="0.2">
      <c r="A150" s="516"/>
      <c r="E150" s="474"/>
      <c r="F150" s="474"/>
      <c r="G150" s="517"/>
    </row>
    <row r="151" spans="1:7" s="464" customFormat="1" hidden="1" x14ac:dyDescent="0.2">
      <c r="A151" s="512" t="s">
        <v>1812</v>
      </c>
      <c r="B151" s="513" t="s">
        <v>2071</v>
      </c>
      <c r="C151" s="518" t="s">
        <v>1744</v>
      </c>
      <c r="D151" s="842" t="s">
        <v>3199</v>
      </c>
      <c r="E151" s="842"/>
      <c r="F151" s="474"/>
      <c r="G151" s="517"/>
    </row>
    <row r="152" spans="1:7" s="464" customFormat="1" hidden="1" x14ac:dyDescent="0.2">
      <c r="A152" s="462"/>
      <c r="B152" s="486" t="s">
        <v>1301</v>
      </c>
      <c r="C152" s="472"/>
      <c r="D152" s="467" t="s">
        <v>11</v>
      </c>
      <c r="E152" s="515" t="s">
        <v>1296</v>
      </c>
      <c r="F152" s="515">
        <v>0</v>
      </c>
      <c r="G152" s="517"/>
    </row>
    <row r="153" spans="1:7" s="464" customFormat="1" hidden="1" x14ac:dyDescent="0.2">
      <c r="A153" s="462"/>
      <c r="B153" s="472"/>
      <c r="C153" s="472"/>
      <c r="D153" s="467"/>
      <c r="E153" s="514"/>
      <c r="F153" s="514"/>
      <c r="G153" s="517"/>
    </row>
    <row r="154" spans="1:7" s="464" customFormat="1" hidden="1" x14ac:dyDescent="0.2">
      <c r="A154" s="462"/>
      <c r="B154" s="472"/>
      <c r="C154" s="472"/>
      <c r="D154" s="467"/>
      <c r="E154" s="514"/>
      <c r="F154" s="514"/>
      <c r="G154" s="517"/>
    </row>
    <row r="155" spans="1:7" s="464" customFormat="1" hidden="1" x14ac:dyDescent="0.2">
      <c r="A155" s="462"/>
      <c r="B155" s="486" t="s">
        <v>1307</v>
      </c>
      <c r="C155" s="472"/>
      <c r="D155" s="467" t="s">
        <v>23</v>
      </c>
      <c r="E155" s="515" t="s">
        <v>1296</v>
      </c>
      <c r="F155" s="515">
        <v>0</v>
      </c>
      <c r="G155" s="517"/>
    </row>
    <row r="156" spans="1:7" s="464" customFormat="1" hidden="1" x14ac:dyDescent="0.2">
      <c r="A156" s="462"/>
      <c r="B156" s="472"/>
      <c r="C156" s="472"/>
      <c r="D156" s="467"/>
      <c r="E156" s="514"/>
      <c r="F156" s="514"/>
      <c r="G156" s="517"/>
    </row>
    <row r="157" spans="1:7" s="464" customFormat="1" hidden="1" x14ac:dyDescent="0.2">
      <c r="A157" s="462"/>
      <c r="B157" s="472"/>
      <c r="C157" s="472"/>
      <c r="D157" s="467"/>
      <c r="E157" s="514"/>
      <c r="F157" s="514"/>
      <c r="G157" s="517"/>
    </row>
    <row r="158" spans="1:7" s="464" customFormat="1" hidden="1" x14ac:dyDescent="0.2">
      <c r="A158" s="516"/>
      <c r="B158" s="464" t="s">
        <v>3181</v>
      </c>
      <c r="C158" s="518" t="s">
        <v>1744</v>
      </c>
      <c r="D158" s="464" t="s">
        <v>3200</v>
      </c>
      <c r="E158" s="474">
        <f>+E152+E155</f>
        <v>0</v>
      </c>
      <c r="F158" s="474">
        <f>+F152+F155</f>
        <v>0</v>
      </c>
      <c r="G158" s="517"/>
    </row>
    <row r="159" spans="1:7" s="464" customFormat="1" hidden="1" x14ac:dyDescent="0.2">
      <c r="A159" s="516"/>
      <c r="E159" s="474"/>
      <c r="F159" s="474"/>
      <c r="G159" s="517"/>
    </row>
    <row r="160" spans="1:7" s="464" customFormat="1" hidden="1" x14ac:dyDescent="0.2">
      <c r="A160" s="516"/>
      <c r="E160" s="474"/>
      <c r="F160" s="474"/>
      <c r="G160" s="517"/>
    </row>
    <row r="161" spans="1:7" s="522" customFormat="1" hidden="1" x14ac:dyDescent="0.2">
      <c r="A161" s="845"/>
      <c r="B161" s="846"/>
      <c r="C161" s="527"/>
      <c r="D161" s="528"/>
      <c r="E161" s="529"/>
      <c r="F161" s="529"/>
      <c r="G161" s="530"/>
    </row>
    <row r="162" spans="1:7" s="522" customFormat="1" hidden="1" x14ac:dyDescent="0.2">
      <c r="A162" s="838" t="s">
        <v>3201</v>
      </c>
      <c r="B162" s="839"/>
      <c r="C162" s="839"/>
      <c r="D162" s="533" t="s">
        <v>3195</v>
      </c>
      <c r="E162" s="474">
        <f>E139+E148+E158</f>
        <v>0</v>
      </c>
      <c r="F162" s="474">
        <f>F139+F148+F158</f>
        <v>0</v>
      </c>
      <c r="G162" s="530"/>
    </row>
    <row r="163" spans="1:7" s="522" customFormat="1" hidden="1" x14ac:dyDescent="0.2">
      <c r="A163" s="531"/>
      <c r="B163" s="532"/>
      <c r="C163" s="532"/>
      <c r="D163" s="533"/>
      <c r="E163" s="534"/>
      <c r="F163" s="534"/>
      <c r="G163" s="530"/>
    </row>
    <row r="164" spans="1:7" hidden="1" x14ac:dyDescent="0.2">
      <c r="A164" s="462"/>
      <c r="B164" s="472"/>
      <c r="C164" s="472"/>
      <c r="G164" s="495"/>
    </row>
    <row r="165" spans="1:7" ht="13.5" hidden="1" thickBot="1" x14ac:dyDescent="0.25">
      <c r="A165" s="847" t="s">
        <v>3179</v>
      </c>
      <c r="B165" s="848"/>
      <c r="C165" s="509" t="s">
        <v>1744</v>
      </c>
      <c r="D165" s="536" t="s">
        <v>3202</v>
      </c>
      <c r="E165" s="537"/>
      <c r="F165" s="537"/>
      <c r="G165" s="495"/>
    </row>
    <row r="166" spans="1:7" hidden="1" x14ac:dyDescent="0.2">
      <c r="A166" s="462"/>
      <c r="B166" s="472"/>
      <c r="C166" s="472"/>
      <c r="D166" s="464"/>
      <c r="E166" s="474"/>
      <c r="F166" s="474"/>
      <c r="G166" s="495"/>
    </row>
    <row r="167" spans="1:7" hidden="1" x14ac:dyDescent="0.2">
      <c r="A167" s="512" t="s">
        <v>3203</v>
      </c>
      <c r="B167" s="513" t="s">
        <v>2071</v>
      </c>
      <c r="C167" s="518" t="s">
        <v>1741</v>
      </c>
      <c r="D167" s="464" t="s">
        <v>3204</v>
      </c>
      <c r="G167" s="495"/>
    </row>
    <row r="168" spans="1:7" hidden="1" x14ac:dyDescent="0.2">
      <c r="A168" s="462"/>
      <c r="B168" s="486" t="s">
        <v>1301</v>
      </c>
      <c r="C168" s="472"/>
      <c r="D168" s="467" t="s">
        <v>11</v>
      </c>
      <c r="E168" s="515" t="s">
        <v>1296</v>
      </c>
      <c r="F168" s="515">
        <v>0</v>
      </c>
      <c r="G168" s="495"/>
    </row>
    <row r="169" spans="1:7" hidden="1" x14ac:dyDescent="0.2">
      <c r="A169" s="462"/>
      <c r="B169" s="472"/>
      <c r="C169" s="472"/>
      <c r="E169" s="514"/>
      <c r="F169" s="514"/>
      <c r="G169" s="495"/>
    </row>
    <row r="170" spans="1:7" hidden="1" x14ac:dyDescent="0.2">
      <c r="A170" s="462"/>
      <c r="B170" s="472"/>
      <c r="C170" s="472"/>
      <c r="G170" s="495"/>
    </row>
    <row r="171" spans="1:7" hidden="1" x14ac:dyDescent="0.2">
      <c r="A171" s="462"/>
      <c r="B171" s="486" t="s">
        <v>1307</v>
      </c>
      <c r="C171" s="472"/>
      <c r="D171" s="467" t="s">
        <v>23</v>
      </c>
      <c r="E171" s="515" t="s">
        <v>1296</v>
      </c>
      <c r="F171" s="515">
        <v>0</v>
      </c>
      <c r="G171" s="495"/>
    </row>
    <row r="172" spans="1:7" hidden="1" x14ac:dyDescent="0.2">
      <c r="A172" s="462"/>
      <c r="B172" s="472"/>
      <c r="C172" s="472"/>
      <c r="E172" s="514"/>
      <c r="F172" s="514"/>
      <c r="G172" s="495"/>
    </row>
    <row r="173" spans="1:7" hidden="1" x14ac:dyDescent="0.2">
      <c r="A173" s="462"/>
      <c r="B173" s="472"/>
      <c r="C173" s="472"/>
      <c r="G173" s="495"/>
    </row>
    <row r="174" spans="1:7" hidden="1" x14ac:dyDescent="0.2">
      <c r="A174" s="462"/>
      <c r="B174" s="486" t="s">
        <v>3183</v>
      </c>
      <c r="C174" s="472"/>
      <c r="D174" s="467" t="s">
        <v>3184</v>
      </c>
      <c r="E174" s="515" t="s">
        <v>1296</v>
      </c>
      <c r="F174" s="515">
        <v>0</v>
      </c>
      <c r="G174" s="495"/>
    </row>
    <row r="175" spans="1:7" s="464" customFormat="1" hidden="1" x14ac:dyDescent="0.2">
      <c r="A175" s="516"/>
      <c r="B175" s="464" t="s">
        <v>3181</v>
      </c>
      <c r="C175" s="464" t="s">
        <v>1741</v>
      </c>
      <c r="D175" s="464" t="s">
        <v>3204</v>
      </c>
      <c r="E175" s="474">
        <f>+E168+E171+E174</f>
        <v>0</v>
      </c>
      <c r="F175" s="474">
        <f>+F168+F171+F174</f>
        <v>0</v>
      </c>
      <c r="G175" s="517"/>
    </row>
    <row r="176" spans="1:7" hidden="1" x14ac:dyDescent="0.2">
      <c r="A176" s="462"/>
      <c r="B176" s="472"/>
      <c r="C176" s="472"/>
      <c r="G176" s="495"/>
    </row>
    <row r="177" spans="1:7" hidden="1" x14ac:dyDescent="0.2">
      <c r="A177" s="512" t="s">
        <v>3205</v>
      </c>
      <c r="B177" s="513" t="s">
        <v>2071</v>
      </c>
      <c r="C177" s="518" t="s">
        <v>3206</v>
      </c>
      <c r="D177" s="464" t="s">
        <v>3207</v>
      </c>
      <c r="G177" s="495"/>
    </row>
    <row r="178" spans="1:7" hidden="1" x14ac:dyDescent="0.2">
      <c r="A178" s="462"/>
      <c r="B178" s="486" t="s">
        <v>1301</v>
      </c>
      <c r="C178" s="472"/>
      <c r="D178" s="467" t="s">
        <v>11</v>
      </c>
      <c r="E178" s="515" t="s">
        <v>1296</v>
      </c>
      <c r="F178" s="515">
        <v>0</v>
      </c>
      <c r="G178" s="495"/>
    </row>
    <row r="179" spans="1:7" hidden="1" x14ac:dyDescent="0.2">
      <c r="A179" s="483"/>
      <c r="B179" s="525"/>
      <c r="C179" s="525"/>
      <c r="D179" s="470"/>
      <c r="E179" s="526"/>
      <c r="F179" s="526"/>
      <c r="G179" s="495"/>
    </row>
    <row r="180" spans="1:7" hidden="1" x14ac:dyDescent="0.2">
      <c r="A180" s="462"/>
      <c r="B180" s="472"/>
      <c r="C180" s="472"/>
      <c r="G180" s="495"/>
    </row>
    <row r="181" spans="1:7" hidden="1" x14ac:dyDescent="0.2">
      <c r="A181" s="462"/>
      <c r="B181" s="486" t="s">
        <v>1307</v>
      </c>
      <c r="C181" s="472"/>
      <c r="D181" s="467" t="s">
        <v>23</v>
      </c>
      <c r="E181" s="515" t="s">
        <v>1296</v>
      </c>
      <c r="F181" s="515">
        <v>0</v>
      </c>
      <c r="G181" s="495"/>
    </row>
    <row r="182" spans="1:7" hidden="1" x14ac:dyDescent="0.2">
      <c r="A182" s="462"/>
      <c r="B182" s="472"/>
      <c r="C182" s="472"/>
      <c r="E182" s="514"/>
      <c r="F182" s="514"/>
      <c r="G182" s="495"/>
    </row>
    <row r="183" spans="1:7" hidden="1" x14ac:dyDescent="0.2">
      <c r="A183" s="462"/>
      <c r="B183" s="472"/>
      <c r="C183" s="472"/>
      <c r="G183" s="495"/>
    </row>
    <row r="184" spans="1:7" hidden="1" x14ac:dyDescent="0.2">
      <c r="A184" s="462"/>
      <c r="B184" s="486" t="s">
        <v>3183</v>
      </c>
      <c r="C184" s="472"/>
      <c r="D184" s="467" t="s">
        <v>3184</v>
      </c>
      <c r="E184" s="515" t="s">
        <v>1296</v>
      </c>
      <c r="F184" s="515">
        <v>0</v>
      </c>
      <c r="G184" s="495"/>
    </row>
    <row r="185" spans="1:7" hidden="1" x14ac:dyDescent="0.2">
      <c r="A185" s="462"/>
      <c r="B185" s="472"/>
      <c r="C185" s="472"/>
      <c r="E185" s="514"/>
      <c r="F185" s="514"/>
      <c r="G185" s="495"/>
    </row>
    <row r="186" spans="1:7" s="464" customFormat="1" hidden="1" x14ac:dyDescent="0.2">
      <c r="A186" s="516"/>
      <c r="B186" s="464" t="s">
        <v>3181</v>
      </c>
      <c r="C186" s="518" t="s">
        <v>3206</v>
      </c>
      <c r="D186" s="464" t="s">
        <v>3207</v>
      </c>
      <c r="E186" s="474">
        <f>+E178+E181+E184</f>
        <v>0</v>
      </c>
      <c r="F186" s="474">
        <f>+F178+F181+F184</f>
        <v>0</v>
      </c>
      <c r="G186" s="517"/>
    </row>
    <row r="187" spans="1:7" s="464" customFormat="1" hidden="1" x14ac:dyDescent="0.2">
      <c r="A187" s="516"/>
      <c r="E187" s="474"/>
      <c r="F187" s="474"/>
      <c r="G187" s="517"/>
    </row>
    <row r="188" spans="1:7" s="464" customFormat="1" hidden="1" x14ac:dyDescent="0.2">
      <c r="A188" s="516"/>
      <c r="E188" s="474"/>
      <c r="F188" s="474"/>
      <c r="G188" s="517"/>
    </row>
    <row r="189" spans="1:7" hidden="1" x14ac:dyDescent="0.2">
      <c r="A189" s="516"/>
      <c r="B189" s="464"/>
      <c r="C189" s="464"/>
      <c r="D189" s="464"/>
      <c r="E189" s="474"/>
      <c r="F189" s="474"/>
      <c r="G189" s="495"/>
    </row>
    <row r="190" spans="1:7" hidden="1" x14ac:dyDescent="0.2">
      <c r="A190" s="516"/>
      <c r="B190" s="464"/>
      <c r="C190" s="464"/>
      <c r="D190" s="464"/>
      <c r="E190" s="474"/>
      <c r="F190" s="474"/>
      <c r="G190" s="495"/>
    </row>
    <row r="191" spans="1:7" hidden="1" x14ac:dyDescent="0.2">
      <c r="A191" s="512" t="s">
        <v>3208</v>
      </c>
      <c r="B191" s="513" t="s">
        <v>2071</v>
      </c>
      <c r="C191" s="518" t="s">
        <v>1744</v>
      </c>
      <c r="D191" s="842" t="s">
        <v>3209</v>
      </c>
      <c r="E191" s="842"/>
      <c r="F191" s="514"/>
      <c r="G191" s="495"/>
    </row>
    <row r="192" spans="1:7" hidden="1" x14ac:dyDescent="0.2">
      <c r="A192" s="462"/>
      <c r="B192" s="486" t="s">
        <v>1301</v>
      </c>
      <c r="C192" s="472"/>
      <c r="D192" s="467" t="s">
        <v>11</v>
      </c>
      <c r="E192" s="515" t="s">
        <v>1296</v>
      </c>
      <c r="F192" s="515">
        <v>0</v>
      </c>
      <c r="G192" s="495"/>
    </row>
    <row r="193" spans="1:7" hidden="1" x14ac:dyDescent="0.2">
      <c r="A193" s="462"/>
      <c r="B193" s="486"/>
      <c r="C193" s="472"/>
      <c r="E193" s="515"/>
      <c r="F193" s="515"/>
      <c r="G193" s="495"/>
    </row>
    <row r="194" spans="1:7" hidden="1" x14ac:dyDescent="0.2">
      <c r="A194" s="462"/>
      <c r="B194" s="472"/>
      <c r="C194" s="472"/>
      <c r="G194" s="495"/>
    </row>
    <row r="195" spans="1:7" hidden="1" x14ac:dyDescent="0.2">
      <c r="A195" s="462"/>
      <c r="B195" s="486" t="s">
        <v>1307</v>
      </c>
      <c r="C195" s="472"/>
      <c r="D195" s="467" t="s">
        <v>23</v>
      </c>
      <c r="E195" s="515" t="s">
        <v>1296</v>
      </c>
      <c r="F195" s="515">
        <v>0</v>
      </c>
      <c r="G195" s="495"/>
    </row>
    <row r="196" spans="1:7" hidden="1" x14ac:dyDescent="0.2">
      <c r="A196" s="462"/>
      <c r="B196" s="472"/>
      <c r="C196" s="472"/>
      <c r="E196" s="514"/>
      <c r="F196" s="514"/>
      <c r="G196" s="495"/>
    </row>
    <row r="197" spans="1:7" hidden="1" x14ac:dyDescent="0.2">
      <c r="A197" s="462"/>
      <c r="B197" s="472"/>
      <c r="C197" s="472"/>
      <c r="G197" s="495"/>
    </row>
    <row r="198" spans="1:7" hidden="1" x14ac:dyDescent="0.2">
      <c r="A198" s="462"/>
      <c r="B198" s="486" t="s">
        <v>3183</v>
      </c>
      <c r="C198" s="472"/>
      <c r="D198" s="467" t="s">
        <v>3184</v>
      </c>
      <c r="E198" s="515" t="s">
        <v>1296</v>
      </c>
      <c r="F198" s="515">
        <v>0</v>
      </c>
      <c r="G198" s="495"/>
    </row>
    <row r="199" spans="1:7" hidden="1" x14ac:dyDescent="0.2">
      <c r="A199" s="462"/>
      <c r="B199" s="472"/>
      <c r="C199" s="472"/>
      <c r="E199" s="514"/>
      <c r="F199" s="514"/>
      <c r="G199" s="495"/>
    </row>
    <row r="200" spans="1:7" s="464" customFormat="1" hidden="1" x14ac:dyDescent="0.2">
      <c r="A200" s="516"/>
      <c r="E200" s="474"/>
      <c r="F200" s="474"/>
      <c r="G200" s="517"/>
    </row>
    <row r="201" spans="1:7" s="464" customFormat="1" ht="25.5" hidden="1" x14ac:dyDescent="0.2">
      <c r="A201" s="516"/>
      <c r="B201" s="464" t="s">
        <v>3181</v>
      </c>
      <c r="C201" s="518" t="s">
        <v>1744</v>
      </c>
      <c r="D201" s="464" t="s">
        <v>3210</v>
      </c>
      <c r="E201" s="474">
        <f>+E192+E195+E198</f>
        <v>0</v>
      </c>
      <c r="F201" s="474">
        <f>+F192+F195+F198</f>
        <v>0</v>
      </c>
      <c r="G201" s="517"/>
    </row>
    <row r="202" spans="1:7" s="464" customFormat="1" hidden="1" x14ac:dyDescent="0.2">
      <c r="A202" s="516"/>
      <c r="E202" s="474"/>
      <c r="F202" s="474"/>
      <c r="G202" s="517"/>
    </row>
    <row r="203" spans="1:7" hidden="1" x14ac:dyDescent="0.2">
      <c r="A203" s="516"/>
      <c r="B203" s="464"/>
      <c r="C203" s="464"/>
      <c r="D203" s="464"/>
      <c r="E203" s="474"/>
      <c r="F203" s="474"/>
      <c r="G203" s="495"/>
    </row>
    <row r="204" spans="1:7" hidden="1" x14ac:dyDescent="0.2">
      <c r="A204" s="845"/>
      <c r="B204" s="846"/>
      <c r="C204" s="527"/>
      <c r="D204" s="528"/>
      <c r="E204" s="529"/>
      <c r="F204" s="529"/>
      <c r="G204" s="495"/>
    </row>
    <row r="205" spans="1:7" hidden="1" x14ac:dyDescent="0.2">
      <c r="A205" s="838" t="s">
        <v>3211</v>
      </c>
      <c r="B205" s="839"/>
      <c r="C205" s="839"/>
      <c r="D205" s="533" t="s">
        <v>3202</v>
      </c>
      <c r="E205" s="474">
        <f>+E201+E186+E175</f>
        <v>0</v>
      </c>
      <c r="F205" s="474">
        <f>+F201+F186+F175</f>
        <v>0</v>
      </c>
      <c r="G205" s="495"/>
    </row>
    <row r="206" spans="1:7" hidden="1" x14ac:dyDescent="0.2">
      <c r="A206" s="531"/>
      <c r="B206" s="532"/>
      <c r="C206" s="532"/>
      <c r="D206" s="533"/>
      <c r="E206" s="534"/>
      <c r="F206" s="534"/>
      <c r="G206" s="495"/>
    </row>
    <row r="207" spans="1:7" hidden="1" x14ac:dyDescent="0.2">
      <c r="A207" s="516"/>
      <c r="B207" s="464"/>
      <c r="C207" s="464"/>
      <c r="D207" s="464"/>
      <c r="E207" s="474"/>
      <c r="F207" s="474"/>
      <c r="G207" s="495"/>
    </row>
    <row r="208" spans="1:7" hidden="1" x14ac:dyDescent="0.2">
      <c r="A208" s="462"/>
      <c r="B208" s="472"/>
      <c r="C208" s="472"/>
      <c r="G208" s="495"/>
    </row>
    <row r="209" spans="1:7" ht="13.5" hidden="1" thickBot="1" x14ac:dyDescent="0.25">
      <c r="A209" s="847" t="s">
        <v>3179</v>
      </c>
      <c r="B209" s="848"/>
      <c r="C209" s="509" t="s">
        <v>1752</v>
      </c>
      <c r="D209" s="536" t="s">
        <v>3212</v>
      </c>
      <c r="E209" s="482"/>
      <c r="F209" s="482"/>
      <c r="G209" s="495"/>
    </row>
    <row r="210" spans="1:7" ht="13.5" hidden="1" thickTop="1" x14ac:dyDescent="0.2">
      <c r="A210" s="499"/>
      <c r="B210" s="472"/>
      <c r="C210" s="472"/>
      <c r="D210" s="464"/>
      <c r="E210" s="474"/>
      <c r="F210" s="474"/>
      <c r="G210" s="495"/>
    </row>
    <row r="211" spans="1:7" hidden="1" x14ac:dyDescent="0.2">
      <c r="A211" s="512" t="s">
        <v>3213</v>
      </c>
      <c r="B211" s="513" t="s">
        <v>2071</v>
      </c>
      <c r="C211" s="518" t="s">
        <v>1741</v>
      </c>
      <c r="D211" s="464" t="s">
        <v>3214</v>
      </c>
      <c r="G211" s="495"/>
    </row>
    <row r="212" spans="1:7" hidden="1" x14ac:dyDescent="0.2">
      <c r="A212" s="462"/>
      <c r="B212" s="486" t="s">
        <v>1301</v>
      </c>
      <c r="C212" s="472"/>
      <c r="D212" s="467" t="s">
        <v>11</v>
      </c>
      <c r="E212" s="515" t="s">
        <v>1296</v>
      </c>
      <c r="F212" s="515">
        <v>0</v>
      </c>
      <c r="G212" s="495"/>
    </row>
    <row r="213" spans="1:7" hidden="1" x14ac:dyDescent="0.2">
      <c r="A213" s="462"/>
      <c r="B213" s="472"/>
      <c r="C213" s="472"/>
      <c r="E213" s="514"/>
      <c r="F213" s="514"/>
      <c r="G213" s="495"/>
    </row>
    <row r="214" spans="1:7" s="464" customFormat="1" hidden="1" x14ac:dyDescent="0.2">
      <c r="A214" s="462"/>
      <c r="B214" s="472"/>
      <c r="C214" s="472"/>
      <c r="D214" s="467"/>
      <c r="E214" s="459"/>
      <c r="F214" s="459"/>
      <c r="G214" s="517"/>
    </row>
    <row r="215" spans="1:7" s="464" customFormat="1" hidden="1" x14ac:dyDescent="0.2">
      <c r="A215" s="462"/>
      <c r="B215" s="486" t="s">
        <v>1307</v>
      </c>
      <c r="C215" s="472"/>
      <c r="D215" s="467" t="s">
        <v>23</v>
      </c>
      <c r="E215" s="515" t="s">
        <v>1296</v>
      </c>
      <c r="F215" s="515">
        <v>0</v>
      </c>
      <c r="G215" s="517"/>
    </row>
    <row r="216" spans="1:7" s="464" customFormat="1" hidden="1" x14ac:dyDescent="0.2">
      <c r="A216" s="462"/>
      <c r="B216" s="472"/>
      <c r="C216" s="472"/>
      <c r="D216" s="467"/>
      <c r="E216" s="514"/>
      <c r="F216" s="514"/>
      <c r="G216" s="517"/>
    </row>
    <row r="217" spans="1:7" s="464" customFormat="1" hidden="1" x14ac:dyDescent="0.2">
      <c r="A217" s="462"/>
      <c r="B217" s="472"/>
      <c r="C217" s="472"/>
      <c r="D217" s="467"/>
      <c r="E217" s="459"/>
      <c r="F217" s="459"/>
      <c r="G217" s="517"/>
    </row>
    <row r="218" spans="1:7" s="464" customFormat="1" hidden="1" x14ac:dyDescent="0.2">
      <c r="A218" s="462"/>
      <c r="B218" s="486" t="s">
        <v>3183</v>
      </c>
      <c r="C218" s="472"/>
      <c r="D218" s="467" t="s">
        <v>3184</v>
      </c>
      <c r="E218" s="515" t="s">
        <v>1296</v>
      </c>
      <c r="F218" s="515">
        <v>0</v>
      </c>
      <c r="G218" s="517"/>
    </row>
    <row r="219" spans="1:7" s="464" customFormat="1" hidden="1" x14ac:dyDescent="0.2">
      <c r="A219" s="462"/>
      <c r="B219" s="472"/>
      <c r="C219" s="472"/>
      <c r="D219" s="467"/>
      <c r="E219" s="514"/>
      <c r="F219" s="514"/>
      <c r="G219" s="517"/>
    </row>
    <row r="220" spans="1:7" s="464" customFormat="1" hidden="1" x14ac:dyDescent="0.2">
      <c r="A220" s="516"/>
      <c r="B220" s="464" t="s">
        <v>3181</v>
      </c>
      <c r="C220" s="472" t="s">
        <v>1741</v>
      </c>
      <c r="D220" s="464" t="s">
        <v>3214</v>
      </c>
      <c r="E220" s="474">
        <f>+E212+E215+E218</f>
        <v>0</v>
      </c>
      <c r="F220" s="474">
        <f>+F212+F215+F218</f>
        <v>0</v>
      </c>
      <c r="G220" s="517"/>
    </row>
    <row r="221" spans="1:7" s="464" customFormat="1" hidden="1" x14ac:dyDescent="0.2">
      <c r="A221" s="516"/>
      <c r="E221" s="474"/>
      <c r="F221" s="474"/>
      <c r="G221" s="517"/>
    </row>
    <row r="222" spans="1:7" s="464" customFormat="1" ht="26.25" hidden="1" customHeight="1" x14ac:dyDescent="0.2">
      <c r="A222" s="512" t="s">
        <v>3215</v>
      </c>
      <c r="B222" s="513" t="s">
        <v>2071</v>
      </c>
      <c r="C222" s="518" t="s">
        <v>1743</v>
      </c>
      <c r="D222" s="464" t="s">
        <v>3216</v>
      </c>
      <c r="E222" s="459"/>
      <c r="F222" s="459"/>
      <c r="G222" s="517"/>
    </row>
    <row r="223" spans="1:7" s="464" customFormat="1" hidden="1" x14ac:dyDescent="0.2">
      <c r="A223" s="462"/>
      <c r="B223" s="486" t="s">
        <v>1301</v>
      </c>
      <c r="C223" s="472"/>
      <c r="D223" s="467" t="s">
        <v>11</v>
      </c>
      <c r="E223" s="515" t="s">
        <v>1296</v>
      </c>
      <c r="F223" s="515">
        <v>0</v>
      </c>
      <c r="G223" s="517"/>
    </row>
    <row r="224" spans="1:7" hidden="1" x14ac:dyDescent="0.2">
      <c r="A224" s="462"/>
      <c r="B224" s="472"/>
      <c r="C224" s="472"/>
      <c r="E224" s="514"/>
      <c r="F224" s="514"/>
      <c r="G224" s="495"/>
    </row>
    <row r="225" spans="1:7" s="522" customFormat="1" hidden="1" x14ac:dyDescent="0.2">
      <c r="A225" s="462"/>
      <c r="B225" s="472"/>
      <c r="C225" s="472"/>
      <c r="D225" s="467"/>
      <c r="E225" s="459"/>
      <c r="F225" s="459"/>
      <c r="G225" s="530"/>
    </row>
    <row r="226" spans="1:7" s="522" customFormat="1" hidden="1" x14ac:dyDescent="0.2">
      <c r="A226" s="462"/>
      <c r="B226" s="486" t="s">
        <v>1307</v>
      </c>
      <c r="C226" s="472"/>
      <c r="D226" s="467" t="s">
        <v>23</v>
      </c>
      <c r="E226" s="515" t="s">
        <v>1296</v>
      </c>
      <c r="F226" s="515">
        <v>0</v>
      </c>
      <c r="G226" s="530"/>
    </row>
    <row r="227" spans="1:7" s="522" customFormat="1" hidden="1" x14ac:dyDescent="0.2">
      <c r="A227" s="462"/>
      <c r="B227" s="472"/>
      <c r="C227" s="472"/>
      <c r="D227" s="467"/>
      <c r="E227" s="514"/>
      <c r="F227" s="514"/>
      <c r="G227" s="530"/>
    </row>
    <row r="228" spans="1:7" s="522" customFormat="1" hidden="1" x14ac:dyDescent="0.2">
      <c r="A228" s="483"/>
      <c r="B228" s="525"/>
      <c r="C228" s="525"/>
      <c r="D228" s="470"/>
      <c r="E228" s="471"/>
      <c r="F228" s="471"/>
      <c r="G228" s="530"/>
    </row>
    <row r="229" spans="1:7" s="522" customFormat="1" hidden="1" x14ac:dyDescent="0.2">
      <c r="A229" s="462"/>
      <c r="B229" s="486" t="s">
        <v>3183</v>
      </c>
      <c r="C229" s="472"/>
      <c r="D229" s="467" t="s">
        <v>3184</v>
      </c>
      <c r="E229" s="515" t="s">
        <v>1296</v>
      </c>
      <c r="F229" s="515">
        <v>0</v>
      </c>
      <c r="G229" s="530"/>
    </row>
    <row r="230" spans="1:7" s="522" customFormat="1" hidden="1" x14ac:dyDescent="0.2">
      <c r="A230" s="462"/>
      <c r="B230" s="472"/>
      <c r="C230" s="472"/>
      <c r="D230" s="467"/>
      <c r="E230" s="514"/>
      <c r="F230" s="514"/>
      <c r="G230" s="530"/>
    </row>
    <row r="231" spans="1:7" s="522" customFormat="1" hidden="1" x14ac:dyDescent="0.2">
      <c r="A231" s="462"/>
      <c r="B231" s="472"/>
      <c r="C231" s="472"/>
      <c r="D231" s="467"/>
      <c r="E231" s="514"/>
      <c r="F231" s="514"/>
      <c r="G231" s="530"/>
    </row>
    <row r="232" spans="1:7" s="522" customFormat="1" hidden="1" x14ac:dyDescent="0.2">
      <c r="A232" s="516"/>
      <c r="B232" s="464" t="s">
        <v>3181</v>
      </c>
      <c r="C232" s="518" t="s">
        <v>1743</v>
      </c>
      <c r="D232" s="538" t="s">
        <v>3216</v>
      </c>
      <c r="E232" s="474">
        <f>+E223+E226+E229</f>
        <v>0</v>
      </c>
      <c r="F232" s="474">
        <f>+F223+F226+F229</f>
        <v>0</v>
      </c>
      <c r="G232" s="530"/>
    </row>
    <row r="233" spans="1:7" hidden="1" x14ac:dyDescent="0.2">
      <c r="A233" s="516"/>
      <c r="B233" s="464"/>
      <c r="C233" s="464"/>
      <c r="D233" s="464"/>
      <c r="E233" s="474"/>
      <c r="F233" s="474"/>
      <c r="G233" s="495"/>
    </row>
    <row r="234" spans="1:7" hidden="1" x14ac:dyDescent="0.2">
      <c r="A234" s="462"/>
      <c r="B234" s="472"/>
      <c r="C234" s="472"/>
      <c r="G234" s="495"/>
    </row>
    <row r="235" spans="1:7" ht="25.5" hidden="1" x14ac:dyDescent="0.2">
      <c r="A235" s="512" t="s">
        <v>3217</v>
      </c>
      <c r="B235" s="513" t="s">
        <v>2071</v>
      </c>
      <c r="C235" s="518" t="s">
        <v>1744</v>
      </c>
      <c r="D235" s="464" t="s">
        <v>3218</v>
      </c>
      <c r="G235" s="495"/>
    </row>
    <row r="236" spans="1:7" hidden="1" x14ac:dyDescent="0.2">
      <c r="A236" s="462"/>
      <c r="B236" s="486" t="s">
        <v>1301</v>
      </c>
      <c r="C236" s="472"/>
      <c r="D236" s="467" t="s">
        <v>11</v>
      </c>
      <c r="E236" s="515" t="s">
        <v>1296</v>
      </c>
      <c r="F236" s="515">
        <v>0</v>
      </c>
      <c r="G236" s="495"/>
    </row>
    <row r="237" spans="1:7" hidden="1" x14ac:dyDescent="0.2">
      <c r="A237" s="462"/>
      <c r="B237" s="472"/>
      <c r="C237" s="472"/>
      <c r="E237" s="514"/>
      <c r="F237" s="514"/>
      <c r="G237" s="495"/>
    </row>
    <row r="238" spans="1:7" hidden="1" x14ac:dyDescent="0.2">
      <c r="A238" s="462"/>
      <c r="B238" s="472"/>
      <c r="C238" s="472"/>
      <c r="G238" s="495"/>
    </row>
    <row r="239" spans="1:7" hidden="1" x14ac:dyDescent="0.2">
      <c r="A239" s="462"/>
      <c r="B239" s="486" t="s">
        <v>1307</v>
      </c>
      <c r="C239" s="472"/>
      <c r="D239" s="467" t="s">
        <v>23</v>
      </c>
      <c r="E239" s="515" t="s">
        <v>1296</v>
      </c>
      <c r="F239" s="515">
        <v>0</v>
      </c>
      <c r="G239" s="495"/>
    </row>
    <row r="240" spans="1:7" hidden="1" x14ac:dyDescent="0.2">
      <c r="A240" s="462"/>
      <c r="B240" s="472"/>
      <c r="C240" s="472"/>
      <c r="E240" s="514"/>
      <c r="F240" s="514"/>
      <c r="G240" s="495"/>
    </row>
    <row r="241" spans="1:7" hidden="1" x14ac:dyDescent="0.2">
      <c r="A241" s="462"/>
      <c r="B241" s="472"/>
      <c r="C241" s="472"/>
      <c r="G241" s="495"/>
    </row>
    <row r="242" spans="1:7" hidden="1" x14ac:dyDescent="0.2">
      <c r="A242" s="462"/>
      <c r="B242" s="486" t="s">
        <v>3183</v>
      </c>
      <c r="C242" s="472"/>
      <c r="D242" s="467" t="s">
        <v>3184</v>
      </c>
      <c r="E242" s="515" t="s">
        <v>1296</v>
      </c>
      <c r="F242" s="515">
        <v>0</v>
      </c>
      <c r="G242" s="495"/>
    </row>
    <row r="243" spans="1:7" hidden="1" x14ac:dyDescent="0.2">
      <c r="A243" s="462"/>
      <c r="B243" s="472"/>
      <c r="C243" s="472"/>
      <c r="E243" s="514"/>
      <c r="F243" s="514"/>
      <c r="G243" s="495"/>
    </row>
    <row r="244" spans="1:7" s="464" customFormat="1" hidden="1" x14ac:dyDescent="0.2">
      <c r="A244" s="462"/>
      <c r="B244" s="472"/>
      <c r="C244" s="472"/>
      <c r="D244" s="467"/>
      <c r="E244" s="514"/>
      <c r="F244" s="514"/>
      <c r="G244" s="517"/>
    </row>
    <row r="245" spans="1:7" s="464" customFormat="1" ht="25.5" hidden="1" x14ac:dyDescent="0.2">
      <c r="A245" s="516"/>
      <c r="B245" s="464" t="s">
        <v>3181</v>
      </c>
      <c r="C245" s="518" t="s">
        <v>1744</v>
      </c>
      <c r="D245" s="464" t="s">
        <v>3218</v>
      </c>
      <c r="E245" s="474">
        <f>+E236+E239+E242</f>
        <v>0</v>
      </c>
      <c r="F245" s="474">
        <f>+F236+F239+F242</f>
        <v>0</v>
      </c>
      <c r="G245" s="517"/>
    </row>
    <row r="246" spans="1:7" s="464" customFormat="1" hidden="1" x14ac:dyDescent="0.2">
      <c r="A246" s="516"/>
      <c r="E246" s="474"/>
      <c r="F246" s="474"/>
      <c r="G246" s="517"/>
    </row>
    <row r="247" spans="1:7" hidden="1" x14ac:dyDescent="0.2">
      <c r="A247" s="516"/>
      <c r="B247" s="464"/>
      <c r="C247" s="464"/>
      <c r="D247" s="464"/>
      <c r="E247" s="474"/>
      <c r="F247" s="474"/>
      <c r="G247" s="495"/>
    </row>
    <row r="248" spans="1:7" hidden="1" x14ac:dyDescent="0.2">
      <c r="A248" s="512" t="s">
        <v>3219</v>
      </c>
      <c r="B248" s="513" t="s">
        <v>2071</v>
      </c>
      <c r="C248" s="518" t="s">
        <v>1752</v>
      </c>
      <c r="D248" s="464" t="s">
        <v>3220</v>
      </c>
      <c r="G248" s="495"/>
    </row>
    <row r="249" spans="1:7" hidden="1" x14ac:dyDescent="0.2">
      <c r="A249" s="462"/>
      <c r="B249" s="486" t="s">
        <v>1301</v>
      </c>
      <c r="C249" s="472"/>
      <c r="D249" s="467" t="s">
        <v>11</v>
      </c>
      <c r="E249" s="515" t="s">
        <v>1296</v>
      </c>
      <c r="F249" s="515">
        <v>0</v>
      </c>
      <c r="G249" s="495"/>
    </row>
    <row r="250" spans="1:7" hidden="1" x14ac:dyDescent="0.2">
      <c r="A250" s="462"/>
      <c r="B250" s="472"/>
      <c r="C250" s="472"/>
      <c r="E250" s="514"/>
      <c r="F250" s="514"/>
      <c r="G250" s="495"/>
    </row>
    <row r="251" spans="1:7" hidden="1" x14ac:dyDescent="0.2">
      <c r="A251" s="462"/>
      <c r="B251" s="472"/>
      <c r="C251" s="472"/>
      <c r="G251" s="495"/>
    </row>
    <row r="252" spans="1:7" hidden="1" x14ac:dyDescent="0.2">
      <c r="A252" s="462"/>
      <c r="B252" s="486" t="s">
        <v>1307</v>
      </c>
      <c r="C252" s="472"/>
      <c r="D252" s="467" t="s">
        <v>23</v>
      </c>
      <c r="E252" s="515" t="s">
        <v>1296</v>
      </c>
      <c r="F252" s="515">
        <v>0</v>
      </c>
      <c r="G252" s="495"/>
    </row>
    <row r="253" spans="1:7" hidden="1" x14ac:dyDescent="0.2">
      <c r="A253" s="462"/>
      <c r="B253" s="472"/>
      <c r="C253" s="472"/>
      <c r="E253" s="514"/>
      <c r="F253" s="514"/>
      <c r="G253" s="495"/>
    </row>
    <row r="254" spans="1:7" hidden="1" x14ac:dyDescent="0.2">
      <c r="A254" s="462"/>
      <c r="B254" s="472"/>
      <c r="C254" s="472"/>
      <c r="G254" s="495"/>
    </row>
    <row r="255" spans="1:7" hidden="1" x14ac:dyDescent="0.2">
      <c r="A255" s="462"/>
      <c r="B255" s="486" t="s">
        <v>3183</v>
      </c>
      <c r="C255" s="472"/>
      <c r="D255" s="467" t="s">
        <v>3184</v>
      </c>
      <c r="E255" s="515" t="s">
        <v>1296</v>
      </c>
      <c r="F255" s="515">
        <v>0</v>
      </c>
      <c r="G255" s="495"/>
    </row>
    <row r="256" spans="1:7" hidden="1" x14ac:dyDescent="0.2">
      <c r="A256" s="462"/>
      <c r="B256" s="472"/>
      <c r="C256" s="472"/>
      <c r="E256" s="514"/>
      <c r="F256" s="514"/>
      <c r="G256" s="495"/>
    </row>
    <row r="257" spans="1:7" hidden="1" x14ac:dyDescent="0.2">
      <c r="A257" s="516"/>
      <c r="B257" s="464" t="s">
        <v>3181</v>
      </c>
      <c r="C257" s="518" t="s">
        <v>1752</v>
      </c>
      <c r="D257" s="464" t="s">
        <v>3220</v>
      </c>
      <c r="E257" s="474">
        <f>+E249+E252+E255</f>
        <v>0</v>
      </c>
      <c r="F257" s="474">
        <f>+F249+F252+F255</f>
        <v>0</v>
      </c>
      <c r="G257" s="495"/>
    </row>
    <row r="258" spans="1:7" hidden="1" x14ac:dyDescent="0.2">
      <c r="A258" s="516"/>
      <c r="B258" s="464"/>
      <c r="C258" s="464"/>
      <c r="D258" s="464"/>
      <c r="E258" s="474"/>
      <c r="F258" s="474"/>
      <c r="G258" s="495"/>
    </row>
    <row r="259" spans="1:7" hidden="1" x14ac:dyDescent="0.2">
      <c r="A259" s="462"/>
      <c r="B259" s="472"/>
      <c r="C259" s="472"/>
      <c r="E259" s="514"/>
      <c r="F259" s="514"/>
      <c r="G259" s="495"/>
    </row>
    <row r="260" spans="1:7" hidden="1" x14ac:dyDescent="0.2">
      <c r="A260" s="512" t="s">
        <v>3221</v>
      </c>
      <c r="B260" s="513" t="s">
        <v>2071</v>
      </c>
      <c r="C260" s="518" t="s">
        <v>3222</v>
      </c>
      <c r="D260" s="464" t="s">
        <v>3223</v>
      </c>
      <c r="G260" s="495"/>
    </row>
    <row r="261" spans="1:7" hidden="1" x14ac:dyDescent="0.2">
      <c r="A261" s="462"/>
      <c r="B261" s="486" t="s">
        <v>1301</v>
      </c>
      <c r="C261" s="472"/>
      <c r="D261" s="467" t="s">
        <v>11</v>
      </c>
      <c r="E261" s="515">
        <v>0</v>
      </c>
      <c r="F261" s="515">
        <v>0</v>
      </c>
      <c r="G261" s="495"/>
    </row>
    <row r="262" spans="1:7" hidden="1" x14ac:dyDescent="0.2">
      <c r="A262" s="462"/>
      <c r="B262" s="472"/>
      <c r="C262" s="472"/>
      <c r="E262" s="514"/>
      <c r="F262" s="514"/>
      <c r="G262" s="495"/>
    </row>
    <row r="263" spans="1:7" hidden="1" x14ac:dyDescent="0.2">
      <c r="A263" s="462"/>
      <c r="B263" s="472"/>
      <c r="C263" s="472"/>
      <c r="G263" s="495"/>
    </row>
    <row r="264" spans="1:7" hidden="1" x14ac:dyDescent="0.2">
      <c r="A264" s="462"/>
      <c r="B264" s="486" t="s">
        <v>1307</v>
      </c>
      <c r="C264" s="472"/>
      <c r="D264" s="467" t="s">
        <v>23</v>
      </c>
      <c r="E264" s="515" t="s">
        <v>1296</v>
      </c>
      <c r="F264" s="515">
        <v>0</v>
      </c>
      <c r="G264" s="495"/>
    </row>
    <row r="265" spans="1:7" hidden="1" x14ac:dyDescent="0.2">
      <c r="A265" s="462"/>
      <c r="B265" s="472"/>
      <c r="C265" s="472"/>
      <c r="E265" s="514"/>
      <c r="F265" s="514"/>
      <c r="G265" s="495"/>
    </row>
    <row r="266" spans="1:7" hidden="1" x14ac:dyDescent="0.2">
      <c r="A266" s="462"/>
      <c r="B266" s="472"/>
      <c r="C266" s="472"/>
      <c r="G266" s="495"/>
    </row>
    <row r="267" spans="1:7" hidden="1" x14ac:dyDescent="0.2">
      <c r="A267" s="462"/>
      <c r="B267" s="486" t="s">
        <v>3183</v>
      </c>
      <c r="C267" s="472"/>
      <c r="D267" s="467" t="s">
        <v>3184</v>
      </c>
      <c r="E267" s="515" t="s">
        <v>1296</v>
      </c>
      <c r="F267" s="515">
        <v>0</v>
      </c>
      <c r="G267" s="495"/>
    </row>
    <row r="268" spans="1:7" hidden="1" x14ac:dyDescent="0.2">
      <c r="A268" s="462"/>
      <c r="B268" s="472"/>
      <c r="C268" s="472"/>
      <c r="E268" s="514"/>
      <c r="F268" s="514"/>
      <c r="G268" s="495"/>
    </row>
    <row r="269" spans="1:7" s="464" customFormat="1" hidden="1" x14ac:dyDescent="0.2">
      <c r="A269" s="462"/>
      <c r="B269" s="464" t="s">
        <v>3181</v>
      </c>
      <c r="C269" s="518" t="s">
        <v>3222</v>
      </c>
      <c r="D269" s="464" t="s">
        <v>3223</v>
      </c>
      <c r="E269" s="474">
        <f>+E261+E264+E267</f>
        <v>0</v>
      </c>
      <c r="F269" s="474">
        <f>+F261+F264+F267</f>
        <v>0</v>
      </c>
      <c r="G269" s="517"/>
    </row>
    <row r="270" spans="1:7" s="464" customFormat="1" hidden="1" x14ac:dyDescent="0.2">
      <c r="A270" s="539"/>
      <c r="B270" s="467"/>
      <c r="C270" s="467"/>
      <c r="D270" s="467"/>
      <c r="E270" s="459"/>
      <c r="F270" s="459"/>
      <c r="G270" s="517"/>
    </row>
    <row r="271" spans="1:7" hidden="1" x14ac:dyDescent="0.2">
      <c r="A271" s="462"/>
      <c r="B271" s="467"/>
      <c r="C271" s="467"/>
      <c r="G271" s="495"/>
    </row>
    <row r="272" spans="1:7" hidden="1" x14ac:dyDescent="0.2">
      <c r="A272" s="512" t="s">
        <v>3224</v>
      </c>
      <c r="B272" s="513" t="s">
        <v>2071</v>
      </c>
      <c r="C272" s="518" t="s">
        <v>3225</v>
      </c>
      <c r="D272" s="464" t="s">
        <v>3226</v>
      </c>
      <c r="G272" s="495"/>
    </row>
    <row r="273" spans="1:7" s="486" customFormat="1" hidden="1" x14ac:dyDescent="0.2">
      <c r="A273" s="462"/>
      <c r="B273" s="486" t="s">
        <v>1301</v>
      </c>
      <c r="C273" s="472"/>
      <c r="D273" s="467" t="s">
        <v>11</v>
      </c>
      <c r="E273" s="515" t="s">
        <v>1296</v>
      </c>
      <c r="F273" s="515">
        <v>0</v>
      </c>
      <c r="G273" s="523"/>
    </row>
    <row r="274" spans="1:7" s="486" customFormat="1" hidden="1" x14ac:dyDescent="0.2">
      <c r="A274" s="462"/>
      <c r="B274" s="472"/>
      <c r="C274" s="472"/>
      <c r="D274" s="467"/>
      <c r="E274" s="514"/>
      <c r="F274" s="514"/>
      <c r="G274" s="523"/>
    </row>
    <row r="275" spans="1:7" s="486" customFormat="1" hidden="1" x14ac:dyDescent="0.2">
      <c r="A275" s="462"/>
      <c r="B275" s="486" t="s">
        <v>1307</v>
      </c>
      <c r="C275" s="472"/>
      <c r="D275" s="467" t="s">
        <v>23</v>
      </c>
      <c r="E275" s="515" t="s">
        <v>1296</v>
      </c>
      <c r="F275" s="515">
        <v>0</v>
      </c>
      <c r="G275" s="523"/>
    </row>
    <row r="276" spans="1:7" s="486" customFormat="1" hidden="1" x14ac:dyDescent="0.2">
      <c r="A276" s="462"/>
      <c r="B276" s="472"/>
      <c r="C276" s="472"/>
      <c r="D276" s="467"/>
      <c r="E276" s="514"/>
      <c r="F276" s="514"/>
      <c r="G276" s="523"/>
    </row>
    <row r="277" spans="1:7" s="486" customFormat="1" hidden="1" x14ac:dyDescent="0.2">
      <c r="A277" s="483"/>
      <c r="B277" s="525"/>
      <c r="C277" s="525"/>
      <c r="D277" s="470"/>
      <c r="E277" s="471"/>
      <c r="F277" s="471"/>
      <c r="G277" s="523"/>
    </row>
    <row r="278" spans="1:7" hidden="1" x14ac:dyDescent="0.2">
      <c r="A278" s="462"/>
      <c r="B278" s="486" t="s">
        <v>3183</v>
      </c>
      <c r="C278" s="472"/>
      <c r="D278" s="467" t="s">
        <v>3184</v>
      </c>
      <c r="E278" s="515" t="s">
        <v>1296</v>
      </c>
      <c r="F278" s="515">
        <v>0</v>
      </c>
      <c r="G278" s="495"/>
    </row>
    <row r="279" spans="1:7" hidden="1" x14ac:dyDescent="0.2">
      <c r="A279" s="462"/>
      <c r="B279" s="472"/>
      <c r="C279" s="472"/>
      <c r="E279" s="514"/>
      <c r="F279" s="514"/>
      <c r="G279" s="495"/>
    </row>
    <row r="280" spans="1:7" s="464" customFormat="1" hidden="1" x14ac:dyDescent="0.2">
      <c r="A280" s="516"/>
      <c r="B280" s="464" t="s">
        <v>3181</v>
      </c>
      <c r="C280" s="518" t="s">
        <v>3225</v>
      </c>
      <c r="D280" s="464" t="s">
        <v>3226</v>
      </c>
      <c r="E280" s="474">
        <f>+E273+E275+E278</f>
        <v>0</v>
      </c>
      <c r="F280" s="474">
        <f>+F273+F275+F278</f>
        <v>0</v>
      </c>
      <c r="G280" s="517"/>
    </row>
    <row r="281" spans="1:7" s="464" customFormat="1" hidden="1" x14ac:dyDescent="0.2">
      <c r="A281" s="516"/>
      <c r="E281" s="474"/>
      <c r="F281" s="474"/>
      <c r="G281" s="517"/>
    </row>
    <row r="282" spans="1:7" s="486" customFormat="1" hidden="1" x14ac:dyDescent="0.2">
      <c r="A282" s="516"/>
      <c r="B282" s="464"/>
      <c r="C282" s="464"/>
      <c r="D282" s="464"/>
      <c r="E282" s="474"/>
      <c r="F282" s="474"/>
      <c r="G282" s="523"/>
    </row>
    <row r="283" spans="1:7" s="486" customFormat="1" hidden="1" x14ac:dyDescent="0.2">
      <c r="A283" s="512" t="s">
        <v>3227</v>
      </c>
      <c r="B283" s="513" t="s">
        <v>2071</v>
      </c>
      <c r="C283" s="518" t="s">
        <v>3228</v>
      </c>
      <c r="D283" s="464" t="s">
        <v>1755</v>
      </c>
      <c r="E283" s="514"/>
      <c r="F283" s="514"/>
      <c r="G283" s="523"/>
    </row>
    <row r="284" spans="1:7" s="486" customFormat="1" hidden="1" x14ac:dyDescent="0.2">
      <c r="A284" s="462"/>
      <c r="B284" s="486" t="s">
        <v>1301</v>
      </c>
      <c r="C284" s="472"/>
      <c r="D284" s="467" t="s">
        <v>11</v>
      </c>
      <c r="E284" s="515" t="s">
        <v>1296</v>
      </c>
      <c r="F284" s="515">
        <v>0</v>
      </c>
      <c r="G284" s="523"/>
    </row>
    <row r="285" spans="1:7" s="486" customFormat="1" hidden="1" x14ac:dyDescent="0.2">
      <c r="A285" s="462"/>
      <c r="B285" s="472"/>
      <c r="C285" s="472"/>
      <c r="D285" s="467"/>
      <c r="E285" s="514"/>
      <c r="F285" s="514"/>
      <c r="G285" s="523"/>
    </row>
    <row r="286" spans="1:7" s="486" customFormat="1" hidden="1" x14ac:dyDescent="0.2">
      <c r="A286" s="462"/>
      <c r="B286" s="472"/>
      <c r="C286" s="472"/>
      <c r="D286" s="467"/>
      <c r="E286" s="514"/>
      <c r="F286" s="514"/>
      <c r="G286" s="523"/>
    </row>
    <row r="287" spans="1:7" s="486" customFormat="1" hidden="1" x14ac:dyDescent="0.2">
      <c r="A287" s="462"/>
      <c r="B287" s="486" t="s">
        <v>1307</v>
      </c>
      <c r="C287" s="472"/>
      <c r="D287" s="467" t="s">
        <v>23</v>
      </c>
      <c r="E287" s="515" t="s">
        <v>1296</v>
      </c>
      <c r="F287" s="515">
        <v>0</v>
      </c>
      <c r="G287" s="523"/>
    </row>
    <row r="288" spans="1:7" s="486" customFormat="1" hidden="1" x14ac:dyDescent="0.2">
      <c r="A288" s="462"/>
      <c r="B288" s="472"/>
      <c r="C288" s="472"/>
      <c r="D288" s="467"/>
      <c r="E288" s="514"/>
      <c r="F288" s="514"/>
      <c r="G288" s="523"/>
    </row>
    <row r="289" spans="1:7" hidden="1" x14ac:dyDescent="0.2">
      <c r="A289" s="462"/>
      <c r="B289" s="472"/>
      <c r="C289" s="472"/>
      <c r="G289" s="495"/>
    </row>
    <row r="290" spans="1:7" hidden="1" x14ac:dyDescent="0.2">
      <c r="A290" s="462"/>
      <c r="B290" s="486" t="s">
        <v>3183</v>
      </c>
      <c r="C290" s="472"/>
      <c r="D290" s="467" t="s">
        <v>3184</v>
      </c>
      <c r="E290" s="515" t="s">
        <v>1296</v>
      </c>
      <c r="F290" s="515">
        <v>0</v>
      </c>
      <c r="G290" s="495"/>
    </row>
    <row r="291" spans="1:7" hidden="1" x14ac:dyDescent="0.2">
      <c r="A291" s="462"/>
      <c r="B291" s="472"/>
      <c r="C291" s="472"/>
      <c r="E291" s="514"/>
      <c r="F291" s="514"/>
      <c r="G291" s="495"/>
    </row>
    <row r="292" spans="1:7" s="464" customFormat="1" hidden="1" x14ac:dyDescent="0.2">
      <c r="A292" s="516"/>
      <c r="B292" s="464" t="s">
        <v>3181</v>
      </c>
      <c r="C292" s="518" t="s">
        <v>3228</v>
      </c>
      <c r="D292" s="464" t="s">
        <v>1755</v>
      </c>
      <c r="E292" s="474">
        <f>+E284+E287+E290</f>
        <v>0</v>
      </c>
      <c r="F292" s="474">
        <f>+F284+F287+F290</f>
        <v>0</v>
      </c>
      <c r="G292" s="517"/>
    </row>
    <row r="293" spans="1:7" s="464" customFormat="1" hidden="1" x14ac:dyDescent="0.2">
      <c r="A293" s="516"/>
      <c r="E293" s="474"/>
      <c r="F293" s="474"/>
      <c r="G293" s="517"/>
    </row>
    <row r="294" spans="1:7" s="486" customFormat="1" hidden="1" x14ac:dyDescent="0.2">
      <c r="A294" s="462"/>
      <c r="B294" s="472"/>
      <c r="C294" s="472"/>
      <c r="D294" s="464"/>
      <c r="E294" s="514"/>
      <c r="F294" s="514"/>
      <c r="G294" s="523"/>
    </row>
    <row r="295" spans="1:7" s="486" customFormat="1" hidden="1" x14ac:dyDescent="0.2">
      <c r="A295" s="512" t="s">
        <v>3229</v>
      </c>
      <c r="B295" s="513" t="s">
        <v>2071</v>
      </c>
      <c r="C295" s="518" t="s">
        <v>1748</v>
      </c>
      <c r="D295" s="842" t="s">
        <v>3230</v>
      </c>
      <c r="E295" s="842"/>
      <c r="F295" s="459"/>
      <c r="G295" s="523"/>
    </row>
    <row r="296" spans="1:7" s="486" customFormat="1" hidden="1" x14ac:dyDescent="0.2">
      <c r="A296" s="462"/>
      <c r="B296" s="486" t="s">
        <v>1301</v>
      </c>
      <c r="C296" s="472"/>
      <c r="D296" s="467" t="s">
        <v>11</v>
      </c>
      <c r="E296" s="515" t="s">
        <v>1296</v>
      </c>
      <c r="F296" s="515">
        <v>0</v>
      </c>
      <c r="G296" s="523"/>
    </row>
    <row r="297" spans="1:7" s="486" customFormat="1" hidden="1" x14ac:dyDescent="0.2">
      <c r="A297" s="462"/>
      <c r="B297" s="472"/>
      <c r="C297" s="472"/>
      <c r="D297" s="467"/>
      <c r="E297" s="514"/>
      <c r="F297" s="514"/>
      <c r="G297" s="523"/>
    </row>
    <row r="298" spans="1:7" s="486" customFormat="1" hidden="1" x14ac:dyDescent="0.2">
      <c r="A298" s="462"/>
      <c r="B298" s="472"/>
      <c r="C298" s="472"/>
      <c r="D298" s="467"/>
      <c r="E298" s="514"/>
      <c r="F298" s="514"/>
      <c r="G298" s="523"/>
    </row>
    <row r="299" spans="1:7" s="486" customFormat="1" hidden="1" x14ac:dyDescent="0.2">
      <c r="A299" s="462"/>
      <c r="B299" s="486" t="s">
        <v>1307</v>
      </c>
      <c r="C299" s="472"/>
      <c r="D299" s="467" t="s">
        <v>23</v>
      </c>
      <c r="E299" s="515" t="s">
        <v>1296</v>
      </c>
      <c r="F299" s="515">
        <v>0</v>
      </c>
      <c r="G299" s="523"/>
    </row>
    <row r="300" spans="1:7" s="486" customFormat="1" hidden="1" x14ac:dyDescent="0.2">
      <c r="A300" s="462"/>
      <c r="B300" s="472"/>
      <c r="C300" s="472"/>
      <c r="D300" s="467"/>
      <c r="E300" s="514"/>
      <c r="F300" s="514"/>
      <c r="G300" s="523"/>
    </row>
    <row r="301" spans="1:7" s="486" customFormat="1" hidden="1" x14ac:dyDescent="0.2">
      <c r="A301" s="462"/>
      <c r="B301" s="472"/>
      <c r="C301" s="472"/>
      <c r="D301" s="467"/>
      <c r="E301" s="514"/>
      <c r="F301" s="514"/>
      <c r="G301" s="523"/>
    </row>
    <row r="302" spans="1:7" s="486" customFormat="1" hidden="1" x14ac:dyDescent="0.2">
      <c r="A302" s="462"/>
      <c r="B302" s="486" t="s">
        <v>3183</v>
      </c>
      <c r="C302" s="472"/>
      <c r="D302" s="467" t="s">
        <v>3184</v>
      </c>
      <c r="E302" s="515" t="s">
        <v>1296</v>
      </c>
      <c r="F302" s="515">
        <v>0</v>
      </c>
      <c r="G302" s="523"/>
    </row>
    <row r="303" spans="1:7" s="486" customFormat="1" hidden="1" x14ac:dyDescent="0.2">
      <c r="A303" s="462"/>
      <c r="B303" s="472"/>
      <c r="C303" s="472"/>
      <c r="D303" s="467"/>
      <c r="E303" s="514"/>
      <c r="F303" s="514"/>
      <c r="G303" s="523"/>
    </row>
    <row r="304" spans="1:7" s="486" customFormat="1" hidden="1" x14ac:dyDescent="0.2">
      <c r="A304" s="462"/>
      <c r="B304" s="472"/>
      <c r="C304" s="472"/>
      <c r="D304" s="467"/>
      <c r="E304" s="514"/>
      <c r="F304" s="514"/>
      <c r="G304" s="523"/>
    </row>
    <row r="305" spans="1:7" s="486" customFormat="1" ht="25.5" hidden="1" x14ac:dyDescent="0.2">
      <c r="A305" s="516"/>
      <c r="B305" s="464" t="s">
        <v>3181</v>
      </c>
      <c r="C305" s="518" t="s">
        <v>1748</v>
      </c>
      <c r="D305" s="464" t="s">
        <v>3231</v>
      </c>
      <c r="E305" s="474">
        <f>+E296+E299+E302</f>
        <v>0</v>
      </c>
      <c r="F305" s="474">
        <f>+F296+F299+F302</f>
        <v>0</v>
      </c>
      <c r="G305" s="523"/>
    </row>
    <row r="306" spans="1:7" s="486" customFormat="1" hidden="1" x14ac:dyDescent="0.2">
      <c r="A306" s="516"/>
      <c r="B306" s="464"/>
      <c r="C306" s="464"/>
      <c r="D306" s="464"/>
      <c r="E306" s="474"/>
      <c r="F306" s="474"/>
      <c r="G306" s="523"/>
    </row>
    <row r="307" spans="1:7" s="486" customFormat="1" hidden="1" x14ac:dyDescent="0.2">
      <c r="A307" s="845"/>
      <c r="B307" s="846"/>
      <c r="C307" s="527"/>
      <c r="D307" s="528"/>
      <c r="E307" s="492"/>
      <c r="F307" s="492"/>
      <c r="G307" s="523"/>
    </row>
    <row r="308" spans="1:7" s="486" customFormat="1" hidden="1" x14ac:dyDescent="0.2">
      <c r="A308" s="838" t="s">
        <v>3232</v>
      </c>
      <c r="B308" s="839"/>
      <c r="C308" s="839"/>
      <c r="D308" s="533" t="s">
        <v>3212</v>
      </c>
      <c r="E308" s="474">
        <f>+E305+E292+E280+E257+E245+E232+E220+E269</f>
        <v>0</v>
      </c>
      <c r="F308" s="474">
        <f>+F305+F292+F280+F257+F245+F232+F220+F269</f>
        <v>0</v>
      </c>
      <c r="G308" s="523"/>
    </row>
    <row r="309" spans="1:7" s="486" customFormat="1" hidden="1" x14ac:dyDescent="0.2">
      <c r="A309" s="531"/>
      <c r="B309" s="532"/>
      <c r="C309" s="532"/>
      <c r="D309" s="533"/>
      <c r="E309" s="534"/>
      <c r="F309" s="534"/>
      <c r="G309" s="523"/>
    </row>
    <row r="310" spans="1:7" s="486" customFormat="1" hidden="1" x14ac:dyDescent="0.2">
      <c r="A310" s="466"/>
      <c r="B310" s="518"/>
      <c r="C310" s="472"/>
      <c r="D310" s="464"/>
      <c r="E310" s="534"/>
      <c r="F310" s="534"/>
      <c r="G310" s="523"/>
    </row>
    <row r="311" spans="1:7" s="486" customFormat="1" ht="19.5" customHeight="1" x14ac:dyDescent="0.2">
      <c r="A311" s="462"/>
      <c r="B311" s="472"/>
      <c r="C311" s="472"/>
      <c r="D311" s="464"/>
      <c r="E311" s="474"/>
      <c r="F311" s="474"/>
      <c r="G311" s="523"/>
    </row>
    <row r="312" spans="1:7" s="486" customFormat="1" ht="13.5" thickBot="1" x14ac:dyDescent="0.25">
      <c r="A312" s="847" t="s">
        <v>3179</v>
      </c>
      <c r="B312" s="848"/>
      <c r="C312" s="509" t="s">
        <v>1746</v>
      </c>
      <c r="D312" s="536" t="s">
        <v>9</v>
      </c>
      <c r="E312" s="537"/>
      <c r="F312" s="537"/>
      <c r="G312" s="523"/>
    </row>
    <row r="313" spans="1:7" s="486" customFormat="1" ht="8.25" customHeight="1" thickTop="1" x14ac:dyDescent="0.2">
      <c r="A313" s="462"/>
      <c r="B313" s="472"/>
      <c r="C313" s="472"/>
      <c r="D313" s="464"/>
      <c r="E313" s="474"/>
      <c r="F313" s="474"/>
      <c r="G313" s="523"/>
    </row>
    <row r="314" spans="1:7" hidden="1" x14ac:dyDescent="0.2">
      <c r="A314" s="512" t="s">
        <v>3233</v>
      </c>
      <c r="B314" s="513" t="s">
        <v>2071</v>
      </c>
      <c r="C314" s="518" t="s">
        <v>1741</v>
      </c>
      <c r="D314" s="464" t="s">
        <v>1759</v>
      </c>
      <c r="E314" s="514"/>
      <c r="F314" s="514"/>
      <c r="G314" s="495"/>
    </row>
    <row r="315" spans="1:7" hidden="1" x14ac:dyDescent="0.2">
      <c r="A315" s="462"/>
      <c r="B315" s="486" t="s">
        <v>1301</v>
      </c>
      <c r="C315" s="472"/>
      <c r="D315" s="467" t="s">
        <v>11</v>
      </c>
      <c r="E315" s="515">
        <v>0</v>
      </c>
      <c r="F315" s="515">
        <v>0</v>
      </c>
      <c r="G315" s="495"/>
    </row>
    <row r="316" spans="1:7" hidden="1" x14ac:dyDescent="0.2">
      <c r="A316" s="462"/>
      <c r="B316" s="472"/>
      <c r="C316" s="472"/>
      <c r="E316" s="514"/>
      <c r="F316" s="514"/>
      <c r="G316" s="495"/>
    </row>
    <row r="317" spans="1:7" s="464" customFormat="1" hidden="1" x14ac:dyDescent="0.2">
      <c r="A317" s="462"/>
      <c r="B317" s="472"/>
      <c r="C317" s="472"/>
      <c r="D317" s="467"/>
      <c r="E317" s="514"/>
      <c r="F317" s="514"/>
      <c r="G317" s="517"/>
    </row>
    <row r="318" spans="1:7" s="464" customFormat="1" hidden="1" x14ac:dyDescent="0.2">
      <c r="A318" s="462"/>
      <c r="B318" s="486" t="s">
        <v>1307</v>
      </c>
      <c r="C318" s="472"/>
      <c r="D318" s="467" t="s">
        <v>23</v>
      </c>
      <c r="E318" s="515">
        <v>0</v>
      </c>
      <c r="F318" s="515">
        <v>0</v>
      </c>
      <c r="G318" s="517"/>
    </row>
    <row r="319" spans="1:7" s="464" customFormat="1" hidden="1" x14ac:dyDescent="0.2">
      <c r="A319" s="462"/>
      <c r="B319" s="472"/>
      <c r="C319" s="472"/>
      <c r="D319" s="467"/>
      <c r="E319" s="514"/>
      <c r="F319" s="514"/>
      <c r="G319" s="517"/>
    </row>
    <row r="320" spans="1:7" s="486" customFormat="1" hidden="1" x14ac:dyDescent="0.2">
      <c r="A320" s="462"/>
      <c r="B320" s="472"/>
      <c r="C320" s="472"/>
      <c r="D320" s="467"/>
      <c r="E320" s="514"/>
      <c r="F320" s="514"/>
      <c r="G320" s="523"/>
    </row>
    <row r="321" spans="1:7" s="486" customFormat="1" hidden="1" x14ac:dyDescent="0.2">
      <c r="A321" s="462"/>
      <c r="B321" s="486" t="s">
        <v>3183</v>
      </c>
      <c r="C321" s="472"/>
      <c r="D321" s="467" t="s">
        <v>3184</v>
      </c>
      <c r="E321" s="515">
        <v>0</v>
      </c>
      <c r="F321" s="515">
        <v>0</v>
      </c>
      <c r="G321" s="523"/>
    </row>
    <row r="322" spans="1:7" s="486" customFormat="1" hidden="1" x14ac:dyDescent="0.2">
      <c r="A322" s="462"/>
      <c r="B322" s="472"/>
      <c r="C322" s="472"/>
      <c r="D322" s="467"/>
      <c r="E322" s="514"/>
      <c r="F322" s="514"/>
      <c r="G322" s="523"/>
    </row>
    <row r="323" spans="1:7" s="486" customFormat="1" hidden="1" x14ac:dyDescent="0.2">
      <c r="A323" s="462"/>
      <c r="B323" s="522" t="s">
        <v>3181</v>
      </c>
      <c r="C323" s="518" t="s">
        <v>1741</v>
      </c>
      <c r="D323" s="464" t="s">
        <v>1759</v>
      </c>
      <c r="E323" s="540">
        <f>+E315+E318+E321</f>
        <v>0</v>
      </c>
      <c r="F323" s="540">
        <f>+F315+F318+F321</f>
        <v>0</v>
      </c>
      <c r="G323" s="523"/>
    </row>
    <row r="324" spans="1:7" s="486" customFormat="1" x14ac:dyDescent="0.2">
      <c r="A324" s="462"/>
      <c r="B324" s="472"/>
      <c r="C324" s="472"/>
      <c r="D324" s="467"/>
      <c r="E324" s="514"/>
      <c r="F324" s="514"/>
      <c r="G324" s="523"/>
    </row>
    <row r="325" spans="1:7" x14ac:dyDescent="0.2">
      <c r="A325" s="512" t="s">
        <v>1316</v>
      </c>
      <c r="B325" s="513" t="s">
        <v>2071</v>
      </c>
      <c r="C325" s="518" t="s">
        <v>1743</v>
      </c>
      <c r="D325" s="464" t="s">
        <v>10</v>
      </c>
      <c r="E325" s="514"/>
      <c r="F325" s="514"/>
      <c r="G325" s="495"/>
    </row>
    <row r="326" spans="1:7" x14ac:dyDescent="0.2">
      <c r="A326" s="462"/>
      <c r="B326" s="486" t="s">
        <v>1301</v>
      </c>
      <c r="C326" s="472"/>
      <c r="D326" s="467" t="s">
        <v>11</v>
      </c>
      <c r="E326" s="515">
        <v>161260</v>
      </c>
      <c r="F326" s="515">
        <v>92648.59</v>
      </c>
      <c r="G326" s="495"/>
    </row>
    <row r="327" spans="1:7" ht="6" customHeight="1" x14ac:dyDescent="0.2">
      <c r="A327" s="462"/>
      <c r="B327" s="472"/>
      <c r="C327" s="472"/>
      <c r="E327" s="514"/>
      <c r="F327" s="514"/>
      <c r="G327" s="495"/>
    </row>
    <row r="328" spans="1:7" s="486" customFormat="1" ht="7.5" customHeight="1" x14ac:dyDescent="0.2">
      <c r="A328" s="462"/>
      <c r="B328" s="472"/>
      <c r="C328" s="472"/>
      <c r="D328" s="467"/>
      <c r="E328" s="514"/>
      <c r="F328" s="514"/>
      <c r="G328" s="523"/>
    </row>
    <row r="329" spans="1:7" s="486" customFormat="1" ht="15" x14ac:dyDescent="0.25">
      <c r="A329" s="462"/>
      <c r="B329" s="486" t="s">
        <v>1307</v>
      </c>
      <c r="C329" s="472"/>
      <c r="D329" s="467" t="s">
        <v>23</v>
      </c>
      <c r="E329" s="515">
        <v>0</v>
      </c>
      <c r="F329" s="524">
        <v>0</v>
      </c>
      <c r="G329" s="523"/>
    </row>
    <row r="330" spans="1:7" s="486" customFormat="1" ht="11.25" customHeight="1" x14ac:dyDescent="0.2">
      <c r="A330" s="462"/>
      <c r="B330" s="472"/>
      <c r="C330" s="472"/>
      <c r="D330" s="467"/>
      <c r="E330" s="514"/>
      <c r="F330" s="514"/>
      <c r="G330" s="523"/>
    </row>
    <row r="331" spans="1:7" s="486" customFormat="1" hidden="1" x14ac:dyDescent="0.2">
      <c r="A331" s="462"/>
      <c r="B331" s="472"/>
      <c r="C331" s="472"/>
      <c r="D331" s="467"/>
      <c r="E331" s="514"/>
      <c r="F331" s="514"/>
      <c r="G331" s="523"/>
    </row>
    <row r="332" spans="1:7" s="486" customFormat="1" x14ac:dyDescent="0.2">
      <c r="A332" s="462"/>
      <c r="B332" s="486" t="s">
        <v>3183</v>
      </c>
      <c r="C332" s="472"/>
      <c r="D332" s="467" t="s">
        <v>3184</v>
      </c>
      <c r="E332" s="515">
        <v>0</v>
      </c>
      <c r="F332" s="515">
        <v>0</v>
      </c>
      <c r="G332" s="523"/>
    </row>
    <row r="333" spans="1:7" s="486" customFormat="1" x14ac:dyDescent="0.2">
      <c r="A333" s="462"/>
      <c r="B333" s="472"/>
      <c r="C333" s="472"/>
      <c r="D333" s="467"/>
      <c r="E333" s="514"/>
      <c r="F333" s="514"/>
      <c r="G333" s="523"/>
    </row>
    <row r="334" spans="1:7" s="486" customFormat="1" x14ac:dyDescent="0.2">
      <c r="A334" s="462"/>
      <c r="B334" s="472"/>
      <c r="C334" s="472"/>
      <c r="D334" s="467"/>
      <c r="E334" s="514"/>
      <c r="F334" s="514"/>
      <c r="G334" s="523"/>
    </row>
    <row r="335" spans="1:7" s="486" customFormat="1" x14ac:dyDescent="0.2">
      <c r="A335" s="462"/>
      <c r="B335" s="522" t="s">
        <v>3181</v>
      </c>
      <c r="C335" s="518" t="s">
        <v>1743</v>
      </c>
      <c r="D335" s="464" t="s">
        <v>10</v>
      </c>
      <c r="E335" s="540">
        <f>+E326+E329+E332</f>
        <v>161260</v>
      </c>
      <c r="F335" s="540">
        <f>+F326+F329+F332</f>
        <v>92648.59</v>
      </c>
      <c r="G335" s="523"/>
    </row>
    <row r="336" spans="1:7" s="486" customFormat="1" x14ac:dyDescent="0.2">
      <c r="A336" s="462"/>
      <c r="B336" s="522"/>
      <c r="C336" s="518"/>
      <c r="D336" s="464"/>
      <c r="E336" s="514"/>
      <c r="F336" s="514"/>
      <c r="G336" s="523"/>
    </row>
    <row r="337" spans="1:7" hidden="1" x14ac:dyDescent="0.2">
      <c r="A337" s="462"/>
      <c r="B337" s="472"/>
      <c r="C337" s="472"/>
      <c r="E337" s="514"/>
      <c r="F337" s="514"/>
      <c r="G337" s="495"/>
    </row>
    <row r="338" spans="1:7" ht="12.75" hidden="1" customHeight="1" x14ac:dyDescent="0.2">
      <c r="A338" s="512" t="s">
        <v>3234</v>
      </c>
      <c r="B338" s="513" t="s">
        <v>2071</v>
      </c>
      <c r="C338" s="518" t="s">
        <v>1744</v>
      </c>
      <c r="D338" s="842" t="s">
        <v>3235</v>
      </c>
      <c r="E338" s="842"/>
      <c r="F338" s="514"/>
      <c r="G338" s="495"/>
    </row>
    <row r="339" spans="1:7" hidden="1" x14ac:dyDescent="0.2">
      <c r="A339" s="462"/>
      <c r="B339" s="486" t="s">
        <v>1301</v>
      </c>
      <c r="C339" s="472"/>
      <c r="D339" s="467" t="s">
        <v>11</v>
      </c>
      <c r="E339" s="515" t="s">
        <v>1296</v>
      </c>
      <c r="F339" s="515">
        <v>0</v>
      </c>
      <c r="G339" s="495"/>
    </row>
    <row r="340" spans="1:7" hidden="1" x14ac:dyDescent="0.2">
      <c r="A340" s="462"/>
      <c r="B340" s="472"/>
      <c r="C340" s="472"/>
      <c r="E340" s="514"/>
      <c r="F340" s="514"/>
      <c r="G340" s="495"/>
    </row>
    <row r="341" spans="1:7" s="464" customFormat="1" hidden="1" x14ac:dyDescent="0.2">
      <c r="A341" s="462"/>
      <c r="B341" s="472"/>
      <c r="C341" s="472"/>
      <c r="D341" s="467"/>
      <c r="E341" s="514"/>
      <c r="F341" s="514"/>
      <c r="G341" s="517"/>
    </row>
    <row r="342" spans="1:7" s="464" customFormat="1" hidden="1" x14ac:dyDescent="0.2">
      <c r="A342" s="462"/>
      <c r="B342" s="486" t="s">
        <v>1307</v>
      </c>
      <c r="C342" s="472"/>
      <c r="D342" s="467" t="s">
        <v>23</v>
      </c>
      <c r="E342" s="515" t="s">
        <v>1296</v>
      </c>
      <c r="F342" s="515">
        <v>0</v>
      </c>
      <c r="G342" s="517"/>
    </row>
    <row r="343" spans="1:7" s="464" customFormat="1" hidden="1" x14ac:dyDescent="0.2">
      <c r="A343" s="462"/>
      <c r="B343" s="472"/>
      <c r="C343" s="472"/>
      <c r="D343" s="467"/>
      <c r="E343" s="514"/>
      <c r="F343" s="514"/>
      <c r="G343" s="517"/>
    </row>
    <row r="344" spans="1:7" s="486" customFormat="1" hidden="1" x14ac:dyDescent="0.2">
      <c r="A344" s="462"/>
      <c r="B344" s="472"/>
      <c r="C344" s="472"/>
      <c r="D344" s="467"/>
      <c r="E344" s="514"/>
      <c r="F344" s="514"/>
      <c r="G344" s="523"/>
    </row>
    <row r="345" spans="1:7" s="486" customFormat="1" hidden="1" x14ac:dyDescent="0.2">
      <c r="A345" s="462"/>
      <c r="B345" s="486" t="s">
        <v>3183</v>
      </c>
      <c r="C345" s="472"/>
      <c r="D345" s="467" t="s">
        <v>3184</v>
      </c>
      <c r="E345" s="515" t="s">
        <v>1296</v>
      </c>
      <c r="F345" s="515">
        <v>0</v>
      </c>
      <c r="G345" s="523"/>
    </row>
    <row r="346" spans="1:7" s="486" customFormat="1" hidden="1" x14ac:dyDescent="0.2">
      <c r="A346" s="462"/>
      <c r="B346" s="472"/>
      <c r="C346" s="472"/>
      <c r="D346" s="467"/>
      <c r="E346" s="514"/>
      <c r="F346" s="514"/>
      <c r="G346" s="523"/>
    </row>
    <row r="347" spans="1:7" s="486" customFormat="1" ht="25.5" hidden="1" x14ac:dyDescent="0.2">
      <c r="A347" s="462"/>
      <c r="B347" s="522" t="s">
        <v>3181</v>
      </c>
      <c r="C347" s="518" t="s">
        <v>1744</v>
      </c>
      <c r="D347" s="464" t="s">
        <v>3235</v>
      </c>
      <c r="E347" s="540">
        <f>+E339+E342+E345</f>
        <v>0</v>
      </c>
      <c r="F347" s="540">
        <f>+F339+F342+F345</f>
        <v>0</v>
      </c>
      <c r="G347" s="523"/>
    </row>
    <row r="348" spans="1:7" s="486" customFormat="1" hidden="1" x14ac:dyDescent="0.2">
      <c r="A348" s="462"/>
      <c r="B348" s="522"/>
      <c r="C348" s="518"/>
      <c r="D348" s="464"/>
      <c r="E348" s="514"/>
      <c r="F348" s="514"/>
      <c r="G348" s="523"/>
    </row>
    <row r="349" spans="1:7" x14ac:dyDescent="0.2">
      <c r="A349" s="845"/>
      <c r="B349" s="846"/>
      <c r="C349" s="527"/>
      <c r="D349" s="528"/>
      <c r="E349" s="492"/>
      <c r="F349" s="492"/>
      <c r="G349" s="495"/>
    </row>
    <row r="350" spans="1:7" x14ac:dyDescent="0.2">
      <c r="A350" s="838" t="s">
        <v>3236</v>
      </c>
      <c r="B350" s="839"/>
      <c r="C350" s="839"/>
      <c r="D350" s="533" t="s">
        <v>9</v>
      </c>
      <c r="E350" s="474">
        <f>+E347+E335+E323</f>
        <v>161260</v>
      </c>
      <c r="F350" s="474">
        <f>+F347+F335+F323</f>
        <v>92648.59</v>
      </c>
      <c r="G350" s="495"/>
    </row>
    <row r="351" spans="1:7" x14ac:dyDescent="0.2">
      <c r="A351" s="531"/>
      <c r="B351" s="532"/>
      <c r="C351" s="532"/>
      <c r="D351" s="533"/>
      <c r="E351" s="534"/>
      <c r="F351" s="534"/>
      <c r="G351" s="495"/>
    </row>
    <row r="352" spans="1:7" s="464" customFormat="1" ht="21.75" customHeight="1" x14ac:dyDescent="0.2">
      <c r="A352" s="462"/>
      <c r="B352" s="472"/>
      <c r="C352" s="472"/>
      <c r="E352" s="474"/>
      <c r="F352" s="474"/>
      <c r="G352" s="517"/>
    </row>
    <row r="353" spans="1:7" s="464" customFormat="1" ht="13.5" thickBot="1" x14ac:dyDescent="0.25">
      <c r="A353" s="847" t="s">
        <v>3179</v>
      </c>
      <c r="B353" s="848"/>
      <c r="C353" s="509" t="s">
        <v>1747</v>
      </c>
      <c r="D353" s="536" t="s">
        <v>480</v>
      </c>
      <c r="E353" s="482"/>
      <c r="F353" s="482"/>
      <c r="G353" s="517"/>
    </row>
    <row r="354" spans="1:7" s="464" customFormat="1" ht="13.5" thickTop="1" x14ac:dyDescent="0.2">
      <c r="A354" s="462"/>
      <c r="B354" s="472"/>
      <c r="C354" s="472"/>
      <c r="E354" s="474"/>
      <c r="F354" s="474"/>
      <c r="G354" s="517"/>
    </row>
    <row r="355" spans="1:7" s="486" customFormat="1" hidden="1" x14ac:dyDescent="0.2">
      <c r="A355" s="512" t="s">
        <v>3237</v>
      </c>
      <c r="B355" s="513" t="s">
        <v>2071</v>
      </c>
      <c r="C355" s="518" t="s">
        <v>3238</v>
      </c>
      <c r="D355" s="464" t="s">
        <v>1762</v>
      </c>
      <c r="E355" s="514"/>
      <c r="F355" s="514"/>
      <c r="G355" s="523"/>
    </row>
    <row r="356" spans="1:7" s="486" customFormat="1" hidden="1" x14ac:dyDescent="0.2">
      <c r="A356" s="462"/>
      <c r="B356" s="486" t="s">
        <v>1301</v>
      </c>
      <c r="C356" s="472"/>
      <c r="D356" s="467" t="s">
        <v>11</v>
      </c>
      <c r="E356" s="515" t="s">
        <v>1296</v>
      </c>
      <c r="F356" s="515">
        <v>0</v>
      </c>
      <c r="G356" s="523"/>
    </row>
    <row r="357" spans="1:7" s="486" customFormat="1" hidden="1" x14ac:dyDescent="0.2">
      <c r="A357" s="462"/>
      <c r="B357" s="472"/>
      <c r="C357" s="472"/>
      <c r="D357" s="467"/>
      <c r="E357" s="514"/>
      <c r="F357" s="514"/>
      <c r="G357" s="523"/>
    </row>
    <row r="358" spans="1:7" s="486" customFormat="1" hidden="1" x14ac:dyDescent="0.2">
      <c r="A358" s="462"/>
      <c r="B358" s="472"/>
      <c r="C358" s="472"/>
      <c r="D358" s="467"/>
      <c r="E358" s="514"/>
      <c r="F358" s="514"/>
      <c r="G358" s="523"/>
    </row>
    <row r="359" spans="1:7" s="486" customFormat="1" hidden="1" x14ac:dyDescent="0.2">
      <c r="A359" s="462"/>
      <c r="B359" s="486" t="s">
        <v>1307</v>
      </c>
      <c r="C359" s="472"/>
      <c r="D359" s="467" t="s">
        <v>23</v>
      </c>
      <c r="E359" s="515" t="s">
        <v>1296</v>
      </c>
      <c r="F359" s="515">
        <v>0</v>
      </c>
      <c r="G359" s="523"/>
    </row>
    <row r="360" spans="1:7" s="486" customFormat="1" hidden="1" x14ac:dyDescent="0.2">
      <c r="A360" s="462"/>
      <c r="B360" s="472"/>
      <c r="C360" s="472"/>
      <c r="D360" s="467"/>
      <c r="E360" s="514"/>
      <c r="F360" s="514"/>
      <c r="G360" s="523"/>
    </row>
    <row r="361" spans="1:7" s="486" customFormat="1" hidden="1" x14ac:dyDescent="0.2">
      <c r="A361" s="462"/>
      <c r="B361" s="472"/>
      <c r="C361" s="472"/>
      <c r="D361" s="467"/>
      <c r="E361" s="514"/>
      <c r="F361" s="514"/>
      <c r="G361" s="523"/>
    </row>
    <row r="362" spans="1:7" s="486" customFormat="1" hidden="1" x14ac:dyDescent="0.2">
      <c r="A362" s="462"/>
      <c r="B362" s="486" t="s">
        <v>3183</v>
      </c>
      <c r="C362" s="472"/>
      <c r="D362" s="467" t="s">
        <v>3184</v>
      </c>
      <c r="E362" s="515" t="s">
        <v>1296</v>
      </c>
      <c r="F362" s="515">
        <v>0</v>
      </c>
      <c r="G362" s="523"/>
    </row>
    <row r="363" spans="1:7" s="486" customFormat="1" hidden="1" x14ac:dyDescent="0.2">
      <c r="A363" s="462"/>
      <c r="B363" s="472"/>
      <c r="C363" s="472"/>
      <c r="D363" s="467"/>
      <c r="E363" s="514"/>
      <c r="F363" s="514"/>
      <c r="G363" s="523"/>
    </row>
    <row r="364" spans="1:7" s="486" customFormat="1" hidden="1" x14ac:dyDescent="0.2">
      <c r="A364" s="462"/>
      <c r="B364" s="472"/>
      <c r="C364" s="472"/>
      <c r="D364" s="467"/>
      <c r="E364" s="514"/>
      <c r="F364" s="514"/>
      <c r="G364" s="523"/>
    </row>
    <row r="365" spans="1:7" s="486" customFormat="1" hidden="1" x14ac:dyDescent="0.2">
      <c r="A365" s="462"/>
      <c r="B365" s="522" t="s">
        <v>3181</v>
      </c>
      <c r="C365" s="518" t="s">
        <v>3238</v>
      </c>
      <c r="D365" s="464" t="s">
        <v>1762</v>
      </c>
      <c r="E365" s="540">
        <f>+E356+E359+E362</f>
        <v>0</v>
      </c>
      <c r="F365" s="540">
        <f>+F356+F359+F362</f>
        <v>0</v>
      </c>
      <c r="G365" s="523"/>
    </row>
    <row r="366" spans="1:7" s="486" customFormat="1" hidden="1" x14ac:dyDescent="0.2">
      <c r="A366" s="462"/>
      <c r="B366" s="472"/>
      <c r="C366" s="472"/>
      <c r="D366" s="467"/>
      <c r="E366" s="514"/>
      <c r="F366" s="514"/>
      <c r="G366" s="523"/>
    </row>
    <row r="367" spans="1:7" s="486" customFormat="1" hidden="1" x14ac:dyDescent="0.2">
      <c r="A367" s="483"/>
      <c r="B367" s="525"/>
      <c r="C367" s="525"/>
      <c r="D367" s="470"/>
      <c r="E367" s="526"/>
      <c r="F367" s="526"/>
      <c r="G367" s="523"/>
    </row>
    <row r="368" spans="1:7" s="486" customFormat="1" x14ac:dyDescent="0.2">
      <c r="A368" s="512" t="s">
        <v>3239</v>
      </c>
      <c r="B368" s="513" t="s">
        <v>2071</v>
      </c>
      <c r="C368" s="518" t="s">
        <v>3206</v>
      </c>
      <c r="D368" s="464" t="s">
        <v>481</v>
      </c>
      <c r="E368" s="514"/>
      <c r="F368" s="514"/>
      <c r="G368" s="523"/>
    </row>
    <row r="369" spans="1:7" s="486" customFormat="1" x14ac:dyDescent="0.2">
      <c r="A369" s="462"/>
      <c r="B369" s="486" t="s">
        <v>1301</v>
      </c>
      <c r="C369" s="472"/>
      <c r="D369" s="467" t="s">
        <v>11</v>
      </c>
      <c r="E369" s="515" t="s">
        <v>1296</v>
      </c>
      <c r="F369" s="515">
        <v>47620</v>
      </c>
      <c r="G369" s="523"/>
    </row>
    <row r="370" spans="1:7" s="486" customFormat="1" x14ac:dyDescent="0.2">
      <c r="A370" s="462"/>
      <c r="B370" s="472"/>
      <c r="C370" s="472"/>
      <c r="D370" s="467"/>
      <c r="E370" s="514"/>
      <c r="F370" s="514"/>
      <c r="G370" s="523"/>
    </row>
    <row r="371" spans="1:7" s="486" customFormat="1" ht="6.75" customHeight="1" x14ac:dyDescent="0.2">
      <c r="A371" s="462"/>
      <c r="B371" s="472"/>
      <c r="C371" s="472"/>
      <c r="D371" s="467"/>
      <c r="E371" s="514"/>
      <c r="F371" s="514"/>
      <c r="G371" s="523"/>
    </row>
    <row r="372" spans="1:7" s="486" customFormat="1" x14ac:dyDescent="0.2">
      <c r="A372" s="462"/>
      <c r="B372" s="486" t="s">
        <v>1307</v>
      </c>
      <c r="C372" s="472"/>
      <c r="D372" s="467" t="s">
        <v>23</v>
      </c>
      <c r="E372" s="515" t="s">
        <v>1296</v>
      </c>
      <c r="F372" s="515">
        <v>0</v>
      </c>
      <c r="G372" s="523"/>
    </row>
    <row r="373" spans="1:7" s="486" customFormat="1" x14ac:dyDescent="0.2">
      <c r="A373" s="462"/>
      <c r="B373" s="472"/>
      <c r="C373" s="472"/>
      <c r="D373" s="467"/>
      <c r="E373" s="514"/>
      <c r="F373" s="514"/>
      <c r="G373" s="523"/>
    </row>
    <row r="374" spans="1:7" s="486" customFormat="1" ht="6.75" customHeight="1" x14ac:dyDescent="0.2">
      <c r="A374" s="462"/>
      <c r="B374" s="472"/>
      <c r="C374" s="472"/>
      <c r="D374" s="467"/>
      <c r="E374" s="459"/>
      <c r="F374" s="459"/>
      <c r="G374" s="523"/>
    </row>
    <row r="375" spans="1:7" s="486" customFormat="1" x14ac:dyDescent="0.2">
      <c r="A375" s="462"/>
      <c r="B375" s="486" t="s">
        <v>3183</v>
      </c>
      <c r="C375" s="472"/>
      <c r="D375" s="467" t="s">
        <v>3184</v>
      </c>
      <c r="E375" s="515" t="s">
        <v>1296</v>
      </c>
      <c r="F375" s="515">
        <v>0</v>
      </c>
      <c r="G375" s="523"/>
    </row>
    <row r="376" spans="1:7" x14ac:dyDescent="0.2">
      <c r="A376" s="462"/>
      <c r="B376" s="472"/>
      <c r="C376" s="472"/>
      <c r="E376" s="514"/>
      <c r="F376" s="514"/>
      <c r="G376" s="495"/>
    </row>
    <row r="377" spans="1:7" ht="4.5" customHeight="1" x14ac:dyDescent="0.2">
      <c r="A377" s="462"/>
      <c r="B377" s="472"/>
      <c r="C377" s="472"/>
      <c r="E377" s="514"/>
      <c r="F377" s="514"/>
      <c r="G377" s="495"/>
    </row>
    <row r="378" spans="1:7" x14ac:dyDescent="0.2">
      <c r="A378" s="462"/>
      <c r="B378" s="522" t="s">
        <v>3181</v>
      </c>
      <c r="C378" s="518" t="s">
        <v>3206</v>
      </c>
      <c r="D378" s="464" t="s">
        <v>481</v>
      </c>
      <c r="E378" s="540">
        <f>+E369+E372+E375</f>
        <v>0</v>
      </c>
      <c r="F378" s="540">
        <f>+F369+F372+F375</f>
        <v>47620</v>
      </c>
      <c r="G378" s="495"/>
    </row>
    <row r="379" spans="1:7" s="464" customFormat="1" ht="3.75" customHeight="1" x14ac:dyDescent="0.2">
      <c r="A379" s="462"/>
      <c r="B379" s="522"/>
      <c r="C379" s="518"/>
      <c r="E379" s="514"/>
      <c r="F379" s="514"/>
      <c r="G379" s="517"/>
    </row>
    <row r="380" spans="1:7" s="464" customFormat="1" hidden="1" x14ac:dyDescent="0.2">
      <c r="A380" s="462"/>
      <c r="B380" s="472"/>
      <c r="C380" s="472"/>
      <c r="D380" s="467"/>
      <c r="E380" s="514"/>
      <c r="F380" s="514"/>
      <c r="G380" s="517"/>
    </row>
    <row r="381" spans="1:7" s="464" customFormat="1" hidden="1" x14ac:dyDescent="0.2">
      <c r="A381" s="462"/>
      <c r="B381" s="472"/>
      <c r="C381" s="472"/>
      <c r="D381" s="467"/>
      <c r="E381" s="514"/>
      <c r="F381" s="514"/>
      <c r="G381" s="517"/>
    </row>
    <row r="382" spans="1:7" s="464" customFormat="1" hidden="1" x14ac:dyDescent="0.2">
      <c r="A382" s="462"/>
      <c r="B382" s="472"/>
      <c r="C382" s="472"/>
      <c r="D382" s="467"/>
      <c r="E382" s="514"/>
      <c r="F382" s="514"/>
      <c r="G382" s="517"/>
    </row>
    <row r="383" spans="1:7" hidden="1" x14ac:dyDescent="0.2">
      <c r="A383" s="512" t="s">
        <v>3240</v>
      </c>
      <c r="B383" s="513" t="s">
        <v>2071</v>
      </c>
      <c r="C383" s="518" t="s">
        <v>1744</v>
      </c>
      <c r="D383" s="842" t="s">
        <v>3241</v>
      </c>
      <c r="E383" s="842"/>
      <c r="F383" s="514"/>
      <c r="G383" s="495"/>
    </row>
    <row r="384" spans="1:7" s="522" customFormat="1" hidden="1" x14ac:dyDescent="0.2">
      <c r="A384" s="462"/>
      <c r="B384" s="486" t="s">
        <v>1301</v>
      </c>
      <c r="C384" s="472"/>
      <c r="D384" s="467" t="s">
        <v>11</v>
      </c>
      <c r="E384" s="515" t="s">
        <v>1296</v>
      </c>
      <c r="F384" s="515">
        <v>0</v>
      </c>
      <c r="G384" s="530"/>
    </row>
    <row r="385" spans="1:7" s="522" customFormat="1" hidden="1" x14ac:dyDescent="0.2">
      <c r="A385" s="462"/>
      <c r="B385" s="472"/>
      <c r="C385" s="472"/>
      <c r="D385" s="467"/>
      <c r="E385" s="514"/>
      <c r="F385" s="514"/>
      <c r="G385" s="530"/>
    </row>
    <row r="386" spans="1:7" s="522" customFormat="1" hidden="1" x14ac:dyDescent="0.2">
      <c r="A386" s="462"/>
      <c r="B386" s="472"/>
      <c r="C386" s="472"/>
      <c r="D386" s="467"/>
      <c r="E386" s="514"/>
      <c r="F386" s="514"/>
      <c r="G386" s="530"/>
    </row>
    <row r="387" spans="1:7" s="522" customFormat="1" hidden="1" x14ac:dyDescent="0.2">
      <c r="A387" s="462"/>
      <c r="B387" s="472"/>
      <c r="C387" s="472"/>
      <c r="D387" s="467"/>
      <c r="E387" s="514"/>
      <c r="F387" s="514"/>
      <c r="G387" s="530"/>
    </row>
    <row r="388" spans="1:7" s="522" customFormat="1" hidden="1" x14ac:dyDescent="0.2">
      <c r="A388" s="462"/>
      <c r="B388" s="472"/>
      <c r="C388" s="472"/>
      <c r="D388" s="467"/>
      <c r="E388" s="514"/>
      <c r="F388" s="514"/>
      <c r="G388" s="530"/>
    </row>
    <row r="389" spans="1:7" s="522" customFormat="1" hidden="1" x14ac:dyDescent="0.2">
      <c r="A389" s="462"/>
      <c r="B389" s="486" t="s">
        <v>1307</v>
      </c>
      <c r="C389" s="472"/>
      <c r="D389" s="467" t="s">
        <v>23</v>
      </c>
      <c r="E389" s="515" t="s">
        <v>1296</v>
      </c>
      <c r="F389" s="515">
        <v>0</v>
      </c>
      <c r="G389" s="530"/>
    </row>
    <row r="390" spans="1:7" hidden="1" x14ac:dyDescent="0.2">
      <c r="A390" s="462"/>
      <c r="B390" s="472"/>
      <c r="C390" s="472"/>
      <c r="E390" s="514"/>
      <c r="F390" s="514"/>
      <c r="G390" s="495"/>
    </row>
    <row r="391" spans="1:7" hidden="1" x14ac:dyDescent="0.2">
      <c r="A391" s="462"/>
      <c r="B391" s="472"/>
      <c r="C391" s="472"/>
      <c r="E391" s="514"/>
      <c r="F391" s="514"/>
      <c r="G391" s="495"/>
    </row>
    <row r="392" spans="1:7" hidden="1" x14ac:dyDescent="0.2">
      <c r="A392" s="462"/>
      <c r="B392" s="472"/>
      <c r="C392" s="472"/>
      <c r="E392" s="514"/>
      <c r="F392" s="514"/>
      <c r="G392" s="495"/>
    </row>
    <row r="393" spans="1:7" hidden="1" x14ac:dyDescent="0.2">
      <c r="A393" s="462"/>
      <c r="B393" s="472"/>
      <c r="C393" s="472"/>
      <c r="G393" s="495"/>
    </row>
    <row r="394" spans="1:7" hidden="1" x14ac:dyDescent="0.2">
      <c r="A394" s="462"/>
      <c r="B394" s="486" t="s">
        <v>3183</v>
      </c>
      <c r="C394" s="472"/>
      <c r="D394" s="467" t="s">
        <v>3184</v>
      </c>
      <c r="E394" s="515" t="s">
        <v>1296</v>
      </c>
      <c r="F394" s="515">
        <v>0</v>
      </c>
      <c r="G394" s="495"/>
    </row>
    <row r="395" spans="1:7" hidden="1" x14ac:dyDescent="0.2">
      <c r="A395" s="462"/>
      <c r="B395" s="472"/>
      <c r="C395" s="472"/>
      <c r="E395" s="514"/>
      <c r="F395" s="514"/>
      <c r="G395" s="495"/>
    </row>
    <row r="396" spans="1:7" hidden="1" x14ac:dyDescent="0.2">
      <c r="A396" s="462"/>
      <c r="B396" s="472"/>
      <c r="C396" s="472"/>
      <c r="E396" s="514"/>
      <c r="F396" s="514"/>
      <c r="G396" s="495"/>
    </row>
    <row r="397" spans="1:7" hidden="1" x14ac:dyDescent="0.2">
      <c r="A397" s="462"/>
      <c r="B397" s="472"/>
      <c r="C397" s="472"/>
      <c r="E397" s="514"/>
      <c r="F397" s="514"/>
      <c r="G397" s="495"/>
    </row>
    <row r="398" spans="1:7" hidden="1" x14ac:dyDescent="0.2">
      <c r="A398" s="462"/>
      <c r="B398" s="472"/>
      <c r="C398" s="472"/>
      <c r="E398" s="514"/>
      <c r="F398" s="514"/>
      <c r="G398" s="495"/>
    </row>
    <row r="399" spans="1:7" ht="25.5" hidden="1" x14ac:dyDescent="0.2">
      <c r="A399" s="462"/>
      <c r="B399" s="522" t="s">
        <v>3181</v>
      </c>
      <c r="C399" s="518" t="s">
        <v>1744</v>
      </c>
      <c r="D399" s="464" t="s">
        <v>3242</v>
      </c>
      <c r="E399" s="540">
        <f>+E384+E389+E394</f>
        <v>0</v>
      </c>
      <c r="F399" s="540">
        <f>+F384+F389+F394</f>
        <v>0</v>
      </c>
      <c r="G399" s="495"/>
    </row>
    <row r="400" spans="1:7" hidden="1" x14ac:dyDescent="0.2">
      <c r="A400" s="462"/>
      <c r="B400" s="522"/>
      <c r="C400" s="518"/>
      <c r="D400" s="464"/>
      <c r="E400" s="514"/>
      <c r="F400" s="514"/>
      <c r="G400" s="495"/>
    </row>
    <row r="401" spans="1:7" hidden="1" x14ac:dyDescent="0.2">
      <c r="A401" s="462"/>
      <c r="B401" s="472"/>
      <c r="C401" s="472"/>
      <c r="E401" s="514"/>
      <c r="F401" s="514"/>
      <c r="G401" s="495"/>
    </row>
    <row r="402" spans="1:7" hidden="1" x14ac:dyDescent="0.2">
      <c r="A402" s="462"/>
      <c r="B402" s="472"/>
      <c r="C402" s="472"/>
      <c r="E402" s="514"/>
      <c r="F402" s="514"/>
      <c r="G402" s="495"/>
    </row>
    <row r="403" spans="1:7" ht="6.75" customHeight="1" x14ac:dyDescent="0.2">
      <c r="A403" s="462"/>
      <c r="B403" s="472"/>
      <c r="C403" s="472"/>
      <c r="E403" s="514"/>
      <c r="F403" s="514"/>
      <c r="G403" s="495"/>
    </row>
    <row r="404" spans="1:7" ht="3.75" customHeight="1" x14ac:dyDescent="0.2">
      <c r="A404" s="845"/>
      <c r="B404" s="846"/>
      <c r="C404" s="527"/>
      <c r="D404" s="528"/>
      <c r="E404" s="529"/>
      <c r="F404" s="529"/>
      <c r="G404" s="495"/>
    </row>
    <row r="405" spans="1:7" x14ac:dyDescent="0.2">
      <c r="A405" s="838" t="s">
        <v>3243</v>
      </c>
      <c r="B405" s="839"/>
      <c r="C405" s="839"/>
      <c r="D405" s="533" t="s">
        <v>480</v>
      </c>
      <c r="E405" s="474">
        <f>+E399+E378+E365</f>
        <v>0</v>
      </c>
      <c r="F405" s="474">
        <f>+F399+F378+F365</f>
        <v>47620</v>
      </c>
      <c r="G405" s="495"/>
    </row>
    <row r="406" spans="1:7" x14ac:dyDescent="0.2">
      <c r="A406" s="466"/>
      <c r="B406" s="518"/>
      <c r="C406" s="472"/>
      <c r="D406" s="464"/>
      <c r="E406" s="534"/>
      <c r="F406" s="534"/>
      <c r="G406" s="495"/>
    </row>
    <row r="407" spans="1:7" x14ac:dyDescent="0.2">
      <c r="A407" s="483"/>
      <c r="B407" s="525"/>
      <c r="C407" s="525"/>
      <c r="D407" s="484"/>
      <c r="E407" s="542"/>
      <c r="F407" s="542"/>
      <c r="G407" s="495"/>
    </row>
    <row r="408" spans="1:7" x14ac:dyDescent="0.2">
      <c r="A408" s="462"/>
      <c r="B408" s="472"/>
      <c r="C408" s="472"/>
      <c r="G408" s="495"/>
    </row>
    <row r="409" spans="1:7" ht="13.5" thickBot="1" x14ac:dyDescent="0.25">
      <c r="A409" s="847" t="s">
        <v>3179</v>
      </c>
      <c r="B409" s="848"/>
      <c r="C409" s="509" t="s">
        <v>1754</v>
      </c>
      <c r="D409" s="536" t="s">
        <v>3244</v>
      </c>
      <c r="E409" s="482"/>
      <c r="F409" s="482"/>
      <c r="G409" s="495"/>
    </row>
    <row r="410" spans="1:7" ht="13.5" thickTop="1" x14ac:dyDescent="0.2">
      <c r="A410" s="493"/>
      <c r="B410" s="494"/>
      <c r="C410" s="543"/>
      <c r="D410" s="533"/>
      <c r="E410" s="474"/>
      <c r="F410" s="474"/>
      <c r="G410" s="495"/>
    </row>
    <row r="411" spans="1:7" x14ac:dyDescent="0.2">
      <c r="A411" s="512" t="s">
        <v>1820</v>
      </c>
      <c r="B411" s="513" t="s">
        <v>2071</v>
      </c>
      <c r="C411" s="518" t="s">
        <v>1741</v>
      </c>
      <c r="D411" s="464" t="s">
        <v>3245</v>
      </c>
      <c r="G411" s="495"/>
    </row>
    <row r="412" spans="1:7" ht="15" x14ac:dyDescent="0.25">
      <c r="A412" s="462"/>
      <c r="B412" s="486" t="s">
        <v>1301</v>
      </c>
      <c r="C412" s="472"/>
      <c r="D412" s="467" t="s">
        <v>11</v>
      </c>
      <c r="E412" s="515" t="s">
        <v>1296</v>
      </c>
      <c r="F412" s="524">
        <v>0</v>
      </c>
      <c r="G412" s="495"/>
    </row>
    <row r="413" spans="1:7" ht="7.5" customHeight="1" x14ac:dyDescent="0.2">
      <c r="A413" s="462"/>
      <c r="B413" s="472"/>
      <c r="C413" s="472"/>
      <c r="E413" s="514"/>
      <c r="F413" s="514"/>
      <c r="G413" s="495"/>
    </row>
    <row r="414" spans="1:7" hidden="1" x14ac:dyDescent="0.2">
      <c r="A414" s="462"/>
      <c r="B414" s="472"/>
      <c r="C414" s="472"/>
      <c r="E414" s="514"/>
      <c r="F414" s="514"/>
      <c r="G414" s="495"/>
    </row>
    <row r="415" spans="1:7" hidden="1" x14ac:dyDescent="0.2">
      <c r="A415" s="462"/>
      <c r="B415" s="472"/>
      <c r="C415" s="472"/>
      <c r="E415" s="514"/>
      <c r="F415" s="514"/>
      <c r="G415" s="495"/>
    </row>
    <row r="416" spans="1:7" hidden="1" x14ac:dyDescent="0.2">
      <c r="A416" s="462"/>
      <c r="B416" s="472"/>
      <c r="C416" s="472"/>
      <c r="E416" s="514"/>
      <c r="F416" s="514"/>
      <c r="G416" s="495"/>
    </row>
    <row r="417" spans="1:7" x14ac:dyDescent="0.2">
      <c r="A417" s="462"/>
      <c r="B417" s="486" t="s">
        <v>1307</v>
      </c>
      <c r="C417" s="472"/>
      <c r="D417" s="467" t="s">
        <v>23</v>
      </c>
      <c r="E417" s="515" t="s">
        <v>1296</v>
      </c>
      <c r="F417" s="515">
        <v>0</v>
      </c>
      <c r="G417" s="495"/>
    </row>
    <row r="418" spans="1:7" x14ac:dyDescent="0.2">
      <c r="A418" s="462"/>
      <c r="B418" s="472"/>
      <c r="C418" s="472"/>
      <c r="E418" s="514"/>
      <c r="F418" s="514"/>
      <c r="G418" s="495"/>
    </row>
    <row r="419" spans="1:7" hidden="1" x14ac:dyDescent="0.2">
      <c r="A419" s="462"/>
      <c r="B419" s="472"/>
      <c r="C419" s="472"/>
      <c r="E419" s="514"/>
      <c r="F419" s="514"/>
      <c r="G419" s="495"/>
    </row>
    <row r="420" spans="1:7" hidden="1" x14ac:dyDescent="0.2">
      <c r="A420" s="462"/>
      <c r="B420" s="472"/>
      <c r="C420" s="472"/>
      <c r="E420" s="514"/>
      <c r="F420" s="514"/>
      <c r="G420" s="495"/>
    </row>
    <row r="421" spans="1:7" hidden="1" x14ac:dyDescent="0.2">
      <c r="A421" s="462"/>
      <c r="B421" s="472"/>
      <c r="C421" s="472"/>
      <c r="E421" s="514"/>
      <c r="F421" s="514"/>
      <c r="G421" s="495"/>
    </row>
    <row r="422" spans="1:7" x14ac:dyDescent="0.2">
      <c r="A422" s="462"/>
      <c r="B422" s="486" t="s">
        <v>3183</v>
      </c>
      <c r="C422" s="472"/>
      <c r="D422" s="467" t="s">
        <v>3184</v>
      </c>
      <c r="E422" s="515" t="s">
        <v>1296</v>
      </c>
      <c r="F422" s="515">
        <v>0</v>
      </c>
      <c r="G422" s="495"/>
    </row>
    <row r="423" spans="1:7" x14ac:dyDescent="0.2">
      <c r="A423" s="462"/>
      <c r="B423" s="472"/>
      <c r="C423" s="472"/>
      <c r="E423" s="514"/>
      <c r="F423" s="514"/>
      <c r="G423" s="495"/>
    </row>
    <row r="424" spans="1:7" hidden="1" x14ac:dyDescent="0.2">
      <c r="A424" s="462"/>
      <c r="B424" s="472"/>
      <c r="C424" s="472"/>
      <c r="E424" s="514"/>
      <c r="F424" s="514"/>
      <c r="G424" s="495"/>
    </row>
    <row r="425" spans="1:7" hidden="1" x14ac:dyDescent="0.2">
      <c r="A425" s="462"/>
      <c r="B425" s="472"/>
      <c r="C425" s="472"/>
      <c r="E425" s="514"/>
      <c r="F425" s="514"/>
      <c r="G425" s="495"/>
    </row>
    <row r="426" spans="1:7" x14ac:dyDescent="0.2">
      <c r="A426" s="462"/>
      <c r="B426" s="472"/>
      <c r="C426" s="472"/>
      <c r="E426" s="514"/>
      <c r="F426" s="514"/>
      <c r="G426" s="495"/>
    </row>
    <row r="427" spans="1:7" x14ac:dyDescent="0.2">
      <c r="A427" s="462"/>
      <c r="B427" s="522" t="s">
        <v>3181</v>
      </c>
      <c r="C427" s="518" t="s">
        <v>1741</v>
      </c>
      <c r="D427" s="464" t="s">
        <v>3245</v>
      </c>
      <c r="E427" s="540">
        <f>+E412+E417+E422</f>
        <v>0</v>
      </c>
      <c r="F427" s="540">
        <f>+F412+F417+F422</f>
        <v>0</v>
      </c>
      <c r="G427" s="495"/>
    </row>
    <row r="428" spans="1:7" x14ac:dyDescent="0.2">
      <c r="A428" s="462"/>
      <c r="B428" s="522"/>
      <c r="C428" s="518"/>
      <c r="D428" s="464"/>
      <c r="E428" s="514"/>
      <c r="F428" s="514"/>
      <c r="G428" s="495"/>
    </row>
    <row r="429" spans="1:7" hidden="1" x14ac:dyDescent="0.2">
      <c r="A429" s="462"/>
      <c r="B429" s="472"/>
      <c r="C429" s="472"/>
      <c r="E429" s="514"/>
      <c r="F429" s="514"/>
      <c r="G429" s="495"/>
    </row>
    <row r="430" spans="1:7" hidden="1" x14ac:dyDescent="0.2">
      <c r="A430" s="462"/>
      <c r="B430" s="472"/>
      <c r="C430" s="472"/>
      <c r="D430" s="464"/>
      <c r="E430" s="514"/>
      <c r="F430" s="514"/>
      <c r="G430" s="495"/>
    </row>
    <row r="431" spans="1:7" hidden="1" x14ac:dyDescent="0.2">
      <c r="A431" s="462"/>
      <c r="B431" s="472"/>
      <c r="C431" s="472"/>
      <c r="D431" s="464"/>
      <c r="E431" s="474"/>
      <c r="F431" s="474"/>
      <c r="G431" s="495"/>
    </row>
    <row r="432" spans="1:7" hidden="1" x14ac:dyDescent="0.2">
      <c r="A432" s="512" t="s">
        <v>1821</v>
      </c>
      <c r="B432" s="513" t="s">
        <v>2071</v>
      </c>
      <c r="C432" s="518" t="s">
        <v>1743</v>
      </c>
      <c r="D432" s="842" t="s">
        <v>3246</v>
      </c>
      <c r="E432" s="842"/>
      <c r="F432" s="514"/>
      <c r="G432" s="495"/>
    </row>
    <row r="433" spans="1:7" hidden="1" x14ac:dyDescent="0.2">
      <c r="A433" s="462"/>
      <c r="B433" s="486" t="s">
        <v>1301</v>
      </c>
      <c r="C433" s="472"/>
      <c r="D433" s="467" t="s">
        <v>11</v>
      </c>
      <c r="E433" s="515" t="s">
        <v>1296</v>
      </c>
      <c r="F433" s="515">
        <v>0</v>
      </c>
      <c r="G433" s="495"/>
    </row>
    <row r="434" spans="1:7" hidden="1" x14ac:dyDescent="0.2">
      <c r="A434" s="462"/>
      <c r="B434" s="472"/>
      <c r="C434" s="472"/>
      <c r="E434" s="514"/>
      <c r="F434" s="514"/>
      <c r="G434" s="495"/>
    </row>
    <row r="435" spans="1:7" hidden="1" x14ac:dyDescent="0.2">
      <c r="A435" s="462"/>
      <c r="B435" s="472"/>
      <c r="C435" s="472"/>
      <c r="E435" s="514"/>
      <c r="F435" s="514"/>
      <c r="G435" s="495"/>
    </row>
    <row r="436" spans="1:7" hidden="1" x14ac:dyDescent="0.2">
      <c r="A436" s="462"/>
      <c r="B436" s="472"/>
      <c r="C436" s="472"/>
      <c r="E436" s="514"/>
      <c r="F436" s="514"/>
      <c r="G436" s="495"/>
    </row>
    <row r="437" spans="1:7" hidden="1" x14ac:dyDescent="0.2">
      <c r="A437" s="462"/>
      <c r="B437" s="472"/>
      <c r="C437" s="472"/>
      <c r="E437" s="514"/>
      <c r="F437" s="514"/>
      <c r="G437" s="495"/>
    </row>
    <row r="438" spans="1:7" hidden="1" x14ac:dyDescent="0.2">
      <c r="A438" s="462"/>
      <c r="B438" s="486" t="s">
        <v>1307</v>
      </c>
      <c r="C438" s="472"/>
      <c r="D438" s="467" t="s">
        <v>23</v>
      </c>
      <c r="E438" s="515" t="s">
        <v>1296</v>
      </c>
      <c r="F438" s="515">
        <v>0</v>
      </c>
      <c r="G438" s="495"/>
    </row>
    <row r="439" spans="1:7" hidden="1" x14ac:dyDescent="0.2">
      <c r="A439" s="462"/>
      <c r="B439" s="472"/>
      <c r="C439" s="472"/>
      <c r="E439" s="514"/>
      <c r="F439" s="514"/>
      <c r="G439" s="495"/>
    </row>
    <row r="440" spans="1:7" hidden="1" x14ac:dyDescent="0.2">
      <c r="A440" s="462"/>
      <c r="B440" s="472"/>
      <c r="C440" s="472"/>
      <c r="E440" s="514"/>
      <c r="F440" s="514"/>
      <c r="G440" s="495"/>
    </row>
    <row r="441" spans="1:7" hidden="1" x14ac:dyDescent="0.2">
      <c r="A441" s="462"/>
      <c r="B441" s="472"/>
      <c r="C441" s="472"/>
      <c r="E441" s="514"/>
      <c r="F441" s="514"/>
      <c r="G441" s="495"/>
    </row>
    <row r="442" spans="1:7" hidden="1" x14ac:dyDescent="0.2">
      <c r="A442" s="462"/>
      <c r="B442" s="472"/>
      <c r="C442" s="472"/>
      <c r="E442" s="514"/>
      <c r="F442" s="514"/>
      <c r="G442" s="495"/>
    </row>
    <row r="443" spans="1:7" hidden="1" x14ac:dyDescent="0.2">
      <c r="A443" s="462"/>
      <c r="B443" s="486" t="s">
        <v>3183</v>
      </c>
      <c r="C443" s="472"/>
      <c r="D443" s="467" t="s">
        <v>3184</v>
      </c>
      <c r="E443" s="515" t="s">
        <v>1296</v>
      </c>
      <c r="F443" s="515">
        <v>0</v>
      </c>
      <c r="G443" s="495"/>
    </row>
    <row r="444" spans="1:7" hidden="1" x14ac:dyDescent="0.2">
      <c r="A444" s="462"/>
      <c r="B444" s="472"/>
      <c r="C444" s="472"/>
      <c r="E444" s="514"/>
      <c r="F444" s="514"/>
      <c r="G444" s="495"/>
    </row>
    <row r="445" spans="1:7" hidden="1" x14ac:dyDescent="0.2">
      <c r="A445" s="462"/>
      <c r="B445" s="472"/>
      <c r="C445" s="472"/>
      <c r="E445" s="514"/>
      <c r="F445" s="514"/>
      <c r="G445" s="495"/>
    </row>
    <row r="446" spans="1:7" hidden="1" x14ac:dyDescent="0.2">
      <c r="A446" s="462"/>
      <c r="B446" s="472"/>
      <c r="C446" s="472"/>
      <c r="E446" s="514"/>
      <c r="F446" s="514"/>
      <c r="G446" s="495"/>
    </row>
    <row r="447" spans="1:7" hidden="1" x14ac:dyDescent="0.2">
      <c r="A447" s="462"/>
      <c r="B447" s="472"/>
      <c r="C447" s="472"/>
      <c r="E447" s="514"/>
      <c r="F447" s="514"/>
      <c r="G447" s="495"/>
    </row>
    <row r="448" spans="1:7" hidden="1" x14ac:dyDescent="0.2">
      <c r="A448" s="462"/>
      <c r="B448" s="522" t="s">
        <v>3181</v>
      </c>
      <c r="C448" s="518" t="s">
        <v>1743</v>
      </c>
      <c r="D448" s="464" t="s">
        <v>3247</v>
      </c>
      <c r="E448" s="540">
        <f>+E433+E438+E443</f>
        <v>0</v>
      </c>
      <c r="F448" s="540">
        <f>+F433+F438+F443</f>
        <v>0</v>
      </c>
      <c r="G448" s="495"/>
    </row>
    <row r="449" spans="1:7" hidden="1" x14ac:dyDescent="0.2">
      <c r="A449" s="462"/>
      <c r="B449" s="522"/>
      <c r="C449" s="518"/>
      <c r="D449" s="464"/>
      <c r="E449" s="514"/>
      <c r="F449" s="514"/>
      <c r="G449" s="495"/>
    </row>
    <row r="450" spans="1:7" hidden="1" x14ac:dyDescent="0.2">
      <c r="A450" s="462"/>
      <c r="B450" s="472"/>
      <c r="C450" s="472"/>
      <c r="E450" s="514"/>
      <c r="F450" s="514"/>
      <c r="G450" s="495"/>
    </row>
    <row r="451" spans="1:7" hidden="1" x14ac:dyDescent="0.2">
      <c r="A451" s="462"/>
      <c r="B451" s="472"/>
      <c r="C451" s="472"/>
      <c r="D451" s="464"/>
      <c r="E451" s="514"/>
      <c r="F451" s="514"/>
      <c r="G451" s="495"/>
    </row>
    <row r="452" spans="1:7" hidden="1" x14ac:dyDescent="0.2">
      <c r="A452" s="462"/>
      <c r="B452" s="472"/>
      <c r="C452" s="472"/>
      <c r="D452" s="464"/>
      <c r="E452" s="526"/>
      <c r="F452" s="526"/>
      <c r="G452" s="495"/>
    </row>
    <row r="453" spans="1:7" ht="2.25" customHeight="1" x14ac:dyDescent="0.2">
      <c r="A453" s="845"/>
      <c r="B453" s="846"/>
      <c r="C453" s="527"/>
      <c r="D453" s="528"/>
      <c r="E453" s="529"/>
      <c r="F453" s="529"/>
      <c r="G453" s="495"/>
    </row>
    <row r="454" spans="1:7" s="522" customFormat="1" ht="12.75" customHeight="1" x14ac:dyDescent="0.25">
      <c r="A454" s="838" t="s">
        <v>3248</v>
      </c>
      <c r="B454" s="839"/>
      <c r="C454" s="839"/>
      <c r="D454" s="533" t="s">
        <v>3244</v>
      </c>
      <c r="E454" s="474">
        <f>+E448+E427</f>
        <v>0</v>
      </c>
      <c r="F454" s="544">
        <f>+F448+F427</f>
        <v>0</v>
      </c>
      <c r="G454" s="530"/>
    </row>
    <row r="455" spans="1:7" s="522" customFormat="1" hidden="1" x14ac:dyDescent="0.2">
      <c r="A455" s="531"/>
      <c r="B455" s="532"/>
      <c r="C455" s="532"/>
      <c r="D455" s="533"/>
      <c r="E455" s="534"/>
      <c r="F455" s="534"/>
      <c r="G455" s="530"/>
    </row>
    <row r="456" spans="1:7" s="522" customFormat="1" hidden="1" x14ac:dyDescent="0.2">
      <c r="A456" s="466"/>
      <c r="B456" s="518"/>
      <c r="C456" s="472"/>
      <c r="D456" s="464"/>
      <c r="E456" s="534"/>
      <c r="F456" s="534"/>
      <c r="G456" s="530"/>
    </row>
    <row r="457" spans="1:7" s="522" customFormat="1" hidden="1" x14ac:dyDescent="0.2">
      <c r="A457" s="466"/>
      <c r="B457" s="518"/>
      <c r="C457" s="472"/>
      <c r="D457" s="464"/>
      <c r="E457" s="534"/>
      <c r="F457" s="534"/>
      <c r="G457" s="530"/>
    </row>
    <row r="458" spans="1:7" s="522" customFormat="1" hidden="1" x14ac:dyDescent="0.2">
      <c r="A458" s="483"/>
      <c r="B458" s="525"/>
      <c r="C458" s="525"/>
      <c r="D458" s="484"/>
      <c r="E458" s="542"/>
      <c r="F458" s="542"/>
      <c r="G458" s="530"/>
    </row>
    <row r="459" spans="1:7" s="522" customFormat="1" hidden="1" x14ac:dyDescent="0.2">
      <c r="A459" s="462"/>
      <c r="B459" s="472"/>
      <c r="C459" s="472"/>
      <c r="D459" s="464"/>
      <c r="E459" s="476"/>
      <c r="F459" s="476"/>
      <c r="G459" s="530"/>
    </row>
    <row r="460" spans="1:7" ht="13.5" hidden="1" thickBot="1" x14ac:dyDescent="0.25">
      <c r="A460" s="849" t="s">
        <v>3179</v>
      </c>
      <c r="B460" s="850"/>
      <c r="C460" s="545" t="s">
        <v>1748</v>
      </c>
      <c r="D460" s="546" t="s">
        <v>3249</v>
      </c>
      <c r="E460" s="482"/>
      <c r="F460" s="482"/>
      <c r="G460" s="495"/>
    </row>
    <row r="461" spans="1:7" hidden="1" x14ac:dyDescent="0.2">
      <c r="A461" s="462"/>
      <c r="B461" s="472"/>
      <c r="C461" s="472"/>
      <c r="D461" s="464"/>
      <c r="E461" s="474"/>
      <c r="F461" s="474"/>
      <c r="G461" s="495"/>
    </row>
    <row r="462" spans="1:7" hidden="1" x14ac:dyDescent="0.2">
      <c r="A462" s="512" t="s">
        <v>3250</v>
      </c>
      <c r="B462" s="513" t="s">
        <v>2071</v>
      </c>
      <c r="C462" s="518" t="s">
        <v>1741</v>
      </c>
      <c r="D462" s="464" t="s">
        <v>3251</v>
      </c>
      <c r="G462" s="495"/>
    </row>
    <row r="463" spans="1:7" hidden="1" x14ac:dyDescent="0.2">
      <c r="A463" s="462"/>
      <c r="B463" s="486" t="s">
        <v>1301</v>
      </c>
      <c r="C463" s="472"/>
      <c r="D463" s="467" t="s">
        <v>11</v>
      </c>
      <c r="E463" s="515" t="s">
        <v>1296</v>
      </c>
      <c r="F463" s="515">
        <v>0</v>
      </c>
      <c r="G463" s="495"/>
    </row>
    <row r="464" spans="1:7" hidden="1" x14ac:dyDescent="0.2">
      <c r="A464" s="462"/>
      <c r="B464" s="472"/>
      <c r="C464" s="472"/>
      <c r="E464" s="514"/>
      <c r="F464" s="514"/>
      <c r="G464" s="495"/>
    </row>
    <row r="465" spans="1:7" hidden="1" x14ac:dyDescent="0.2">
      <c r="A465" s="462"/>
      <c r="B465" s="472"/>
      <c r="C465" s="472"/>
      <c r="E465" s="514"/>
      <c r="F465" s="514"/>
      <c r="G465" s="495"/>
    </row>
    <row r="466" spans="1:7" hidden="1" x14ac:dyDescent="0.2">
      <c r="A466" s="462"/>
      <c r="B466" s="472"/>
      <c r="C466" s="472"/>
      <c r="E466" s="514"/>
      <c r="F466" s="514"/>
      <c r="G466" s="495"/>
    </row>
    <row r="467" spans="1:7" hidden="1" x14ac:dyDescent="0.2">
      <c r="A467" s="462"/>
      <c r="B467" s="472"/>
      <c r="C467" s="472"/>
      <c r="E467" s="514"/>
      <c r="F467" s="514"/>
      <c r="G467" s="495"/>
    </row>
    <row r="468" spans="1:7" hidden="1" x14ac:dyDescent="0.2">
      <c r="A468" s="462"/>
      <c r="B468" s="486" t="s">
        <v>1307</v>
      </c>
      <c r="C468" s="472"/>
      <c r="D468" s="467" t="s">
        <v>23</v>
      </c>
      <c r="E468" s="515" t="s">
        <v>1296</v>
      </c>
      <c r="F468" s="515">
        <v>0</v>
      </c>
      <c r="G468" s="495"/>
    </row>
    <row r="469" spans="1:7" hidden="1" x14ac:dyDescent="0.2">
      <c r="A469" s="462"/>
      <c r="B469" s="472"/>
      <c r="C469" s="472"/>
      <c r="E469" s="514"/>
      <c r="F469" s="514"/>
      <c r="G469" s="495"/>
    </row>
    <row r="470" spans="1:7" hidden="1" x14ac:dyDescent="0.2">
      <c r="A470" s="462"/>
      <c r="B470" s="472"/>
      <c r="C470" s="472"/>
      <c r="E470" s="514"/>
      <c r="F470" s="514"/>
      <c r="G470" s="495"/>
    </row>
    <row r="471" spans="1:7" hidden="1" x14ac:dyDescent="0.2">
      <c r="A471" s="462"/>
      <c r="B471" s="472"/>
      <c r="C471" s="472"/>
      <c r="E471" s="514"/>
      <c r="F471" s="514"/>
      <c r="G471" s="495"/>
    </row>
    <row r="472" spans="1:7" hidden="1" x14ac:dyDescent="0.2">
      <c r="A472" s="462"/>
      <c r="B472" s="472"/>
      <c r="C472" s="472"/>
      <c r="E472" s="514"/>
      <c r="F472" s="514"/>
      <c r="G472" s="495"/>
    </row>
    <row r="473" spans="1:7" hidden="1" x14ac:dyDescent="0.2">
      <c r="A473" s="462"/>
      <c r="B473" s="486" t="s">
        <v>3183</v>
      </c>
      <c r="C473" s="472"/>
      <c r="D473" s="467" t="s">
        <v>3184</v>
      </c>
      <c r="E473" s="515" t="s">
        <v>1296</v>
      </c>
      <c r="F473" s="515">
        <v>0</v>
      </c>
      <c r="G473" s="495"/>
    </row>
    <row r="474" spans="1:7" hidden="1" x14ac:dyDescent="0.2">
      <c r="A474" s="462"/>
      <c r="B474" s="472"/>
      <c r="C474" s="472"/>
      <c r="E474" s="514"/>
      <c r="F474" s="514"/>
      <c r="G474" s="495"/>
    </row>
    <row r="475" spans="1:7" hidden="1" x14ac:dyDescent="0.2">
      <c r="A475" s="462"/>
      <c r="B475" s="472"/>
      <c r="C475" s="472"/>
      <c r="E475" s="514"/>
      <c r="F475" s="514"/>
      <c r="G475" s="495"/>
    </row>
    <row r="476" spans="1:7" hidden="1" x14ac:dyDescent="0.2">
      <c r="A476" s="462"/>
      <c r="B476" s="472"/>
      <c r="C476" s="472"/>
      <c r="E476" s="514"/>
      <c r="F476" s="514"/>
      <c r="G476" s="495"/>
    </row>
    <row r="477" spans="1:7" hidden="1" x14ac:dyDescent="0.2">
      <c r="A477" s="462"/>
      <c r="B477" s="472"/>
      <c r="C477" s="472"/>
      <c r="E477" s="514"/>
      <c r="F477" s="514"/>
      <c r="G477" s="495"/>
    </row>
    <row r="478" spans="1:7" hidden="1" x14ac:dyDescent="0.2">
      <c r="A478" s="462"/>
      <c r="B478" s="522" t="s">
        <v>3181</v>
      </c>
      <c r="C478" s="518" t="s">
        <v>1741</v>
      </c>
      <c r="D478" s="464" t="s">
        <v>3252</v>
      </c>
      <c r="E478" s="540">
        <f>+E463+E468+E473</f>
        <v>0</v>
      </c>
      <c r="F478" s="540">
        <f>+F463+F468+F473</f>
        <v>0</v>
      </c>
      <c r="G478" s="495"/>
    </row>
    <row r="479" spans="1:7" ht="53.25" hidden="1" customHeight="1" x14ac:dyDescent="0.2">
      <c r="A479" s="462"/>
      <c r="B479" s="472"/>
      <c r="C479" s="472"/>
      <c r="E479" s="514"/>
      <c r="F479" s="514"/>
      <c r="G479" s="495"/>
    </row>
    <row r="480" spans="1:7" hidden="1" x14ac:dyDescent="0.2">
      <c r="A480" s="462"/>
      <c r="B480" s="472"/>
      <c r="C480" s="472"/>
      <c r="E480" s="514"/>
      <c r="F480" s="514"/>
      <c r="G480" s="495"/>
    </row>
    <row r="481" spans="1:7" hidden="1" x14ac:dyDescent="0.2">
      <c r="A481" s="462"/>
      <c r="B481" s="472"/>
      <c r="C481" s="472"/>
      <c r="E481" s="514"/>
      <c r="F481" s="514"/>
      <c r="G481" s="495"/>
    </row>
    <row r="482" spans="1:7" hidden="1" x14ac:dyDescent="0.2">
      <c r="A482" s="462"/>
      <c r="B482" s="472"/>
      <c r="C482" s="472"/>
      <c r="E482" s="514"/>
      <c r="F482" s="514"/>
      <c r="G482" s="495"/>
    </row>
    <row r="483" spans="1:7" ht="25.5" hidden="1" x14ac:dyDescent="0.2">
      <c r="A483" s="516" t="s">
        <v>3253</v>
      </c>
      <c r="B483" s="513" t="s">
        <v>2071</v>
      </c>
      <c r="C483" s="518" t="s">
        <v>1743</v>
      </c>
      <c r="D483" s="464" t="s">
        <v>3254</v>
      </c>
      <c r="E483" s="514"/>
      <c r="F483" s="514"/>
      <c r="G483" s="495"/>
    </row>
    <row r="484" spans="1:7" hidden="1" x14ac:dyDescent="0.2">
      <c r="A484" s="462"/>
      <c r="B484" s="486" t="s">
        <v>1301</v>
      </c>
      <c r="C484" s="472"/>
      <c r="D484" s="467" t="s">
        <v>11</v>
      </c>
      <c r="E484" s="515" t="s">
        <v>1296</v>
      </c>
      <c r="F484" s="515">
        <v>0</v>
      </c>
      <c r="G484" s="495"/>
    </row>
    <row r="485" spans="1:7" hidden="1" x14ac:dyDescent="0.2">
      <c r="A485" s="498"/>
      <c r="C485" s="457"/>
      <c r="D485" s="457"/>
      <c r="E485" s="514"/>
      <c r="F485" s="514"/>
      <c r="G485" s="495"/>
    </row>
    <row r="486" spans="1:7" hidden="1" x14ac:dyDescent="0.2">
      <c r="A486" s="462"/>
      <c r="B486" s="472"/>
      <c r="C486" s="472"/>
      <c r="E486" s="514"/>
      <c r="F486" s="514"/>
      <c r="G486" s="495"/>
    </row>
    <row r="487" spans="1:7" hidden="1" x14ac:dyDescent="0.2">
      <c r="A487" s="462"/>
      <c r="B487" s="472"/>
      <c r="C487" s="472"/>
      <c r="E487" s="514"/>
      <c r="F487" s="514"/>
      <c r="G487" s="495"/>
    </row>
    <row r="488" spans="1:7" hidden="1" x14ac:dyDescent="0.2">
      <c r="A488" s="498"/>
      <c r="B488" s="472"/>
      <c r="C488" s="472"/>
      <c r="E488" s="514"/>
      <c r="F488" s="514"/>
      <c r="G488" s="495"/>
    </row>
    <row r="489" spans="1:7" hidden="1" x14ac:dyDescent="0.2">
      <c r="A489" s="462"/>
      <c r="B489" s="486" t="s">
        <v>1307</v>
      </c>
      <c r="C489" s="472"/>
      <c r="D489" s="467" t="s">
        <v>23</v>
      </c>
      <c r="E489" s="515" t="s">
        <v>1296</v>
      </c>
      <c r="F489" s="515">
        <v>0</v>
      </c>
      <c r="G489" s="495"/>
    </row>
    <row r="490" spans="1:7" hidden="1" x14ac:dyDescent="0.2">
      <c r="A490" s="462"/>
      <c r="C490" s="457"/>
      <c r="D490" s="457"/>
      <c r="E490" s="514"/>
      <c r="F490" s="514"/>
      <c r="G490" s="495"/>
    </row>
    <row r="491" spans="1:7" hidden="1" x14ac:dyDescent="0.2">
      <c r="A491" s="462"/>
      <c r="B491" s="472"/>
      <c r="C491" s="472"/>
      <c r="E491" s="514"/>
      <c r="F491" s="514"/>
      <c r="G491" s="495"/>
    </row>
    <row r="492" spans="1:7" hidden="1" x14ac:dyDescent="0.2">
      <c r="A492" s="462"/>
      <c r="B492" s="472"/>
      <c r="C492" s="472"/>
      <c r="E492" s="514"/>
      <c r="F492" s="514"/>
      <c r="G492" s="495"/>
    </row>
    <row r="493" spans="1:7" hidden="1" x14ac:dyDescent="0.2">
      <c r="A493" s="483"/>
      <c r="B493" s="525"/>
      <c r="C493" s="525"/>
      <c r="D493" s="470"/>
      <c r="E493" s="471"/>
      <c r="F493" s="471"/>
      <c r="G493" s="495"/>
    </row>
    <row r="494" spans="1:7" hidden="1" x14ac:dyDescent="0.2">
      <c r="A494" s="462"/>
      <c r="B494" s="486" t="s">
        <v>3183</v>
      </c>
      <c r="C494" s="472"/>
      <c r="D494" s="467" t="s">
        <v>3184</v>
      </c>
      <c r="E494" s="515" t="s">
        <v>1296</v>
      </c>
      <c r="F494" s="515">
        <v>0</v>
      </c>
      <c r="G494" s="495"/>
    </row>
    <row r="495" spans="1:7" hidden="1" x14ac:dyDescent="0.2">
      <c r="A495" s="462"/>
      <c r="B495" s="472"/>
      <c r="C495" s="472"/>
      <c r="E495" s="514"/>
      <c r="F495" s="514"/>
      <c r="G495" s="495"/>
    </row>
    <row r="496" spans="1:7" hidden="1" x14ac:dyDescent="0.2">
      <c r="A496" s="462"/>
      <c r="B496" s="472"/>
      <c r="C496" s="472"/>
      <c r="E496" s="514"/>
      <c r="F496" s="514"/>
      <c r="G496" s="495"/>
    </row>
    <row r="497" spans="1:7" hidden="1" x14ac:dyDescent="0.2">
      <c r="A497" s="483"/>
      <c r="B497" s="525"/>
      <c r="C497" s="525"/>
      <c r="D497" s="470"/>
      <c r="E497" s="526"/>
      <c r="F497" s="526"/>
      <c r="G497" s="495"/>
    </row>
    <row r="498" spans="1:7" hidden="1" x14ac:dyDescent="0.2">
      <c r="A498" s="462"/>
      <c r="B498" s="472"/>
      <c r="C498" s="472"/>
      <c r="E498" s="514"/>
      <c r="F498" s="514"/>
      <c r="G498" s="495"/>
    </row>
    <row r="499" spans="1:7" ht="25.5" hidden="1" x14ac:dyDescent="0.2">
      <c r="A499" s="462"/>
      <c r="B499" s="522" t="s">
        <v>3181</v>
      </c>
      <c r="C499" s="518" t="s">
        <v>1743</v>
      </c>
      <c r="D499" s="464" t="s">
        <v>3254</v>
      </c>
      <c r="E499" s="540">
        <f>+E484+E489+E494</f>
        <v>0</v>
      </c>
      <c r="F499" s="540">
        <f>+F484+F489+F494</f>
        <v>0</v>
      </c>
      <c r="G499" s="495"/>
    </row>
    <row r="500" spans="1:7" hidden="1" x14ac:dyDescent="0.2">
      <c r="A500" s="462"/>
      <c r="B500" s="472"/>
      <c r="C500" s="472"/>
      <c r="E500" s="514"/>
      <c r="F500" s="514"/>
      <c r="G500" s="495"/>
    </row>
    <row r="501" spans="1:7" hidden="1" x14ac:dyDescent="0.2">
      <c r="A501" s="462"/>
      <c r="B501" s="472"/>
      <c r="C501" s="472"/>
      <c r="E501" s="514"/>
      <c r="F501" s="514"/>
      <c r="G501" s="495"/>
    </row>
    <row r="502" spans="1:7" hidden="1" x14ac:dyDescent="0.2">
      <c r="A502" s="462"/>
      <c r="B502" s="472"/>
      <c r="C502" s="472"/>
      <c r="E502" s="514"/>
      <c r="F502" s="514"/>
      <c r="G502" s="495"/>
    </row>
    <row r="503" spans="1:7" hidden="1" x14ac:dyDescent="0.2">
      <c r="A503" s="462"/>
      <c r="B503" s="472"/>
      <c r="C503" s="472"/>
      <c r="E503" s="514"/>
      <c r="F503" s="514"/>
      <c r="G503" s="495"/>
    </row>
    <row r="504" spans="1:7" hidden="1" x14ac:dyDescent="0.2">
      <c r="A504" s="483"/>
      <c r="B504" s="525"/>
      <c r="C504" s="525"/>
      <c r="D504" s="470"/>
      <c r="E504" s="526"/>
      <c r="F504" s="526"/>
      <c r="G504" s="495"/>
    </row>
    <row r="505" spans="1:7" hidden="1" x14ac:dyDescent="0.2">
      <c r="A505" s="512" t="s">
        <v>3255</v>
      </c>
      <c r="B505" s="513" t="s">
        <v>2071</v>
      </c>
      <c r="C505" s="518" t="s">
        <v>1744</v>
      </c>
      <c r="D505" s="851" t="s">
        <v>3256</v>
      </c>
      <c r="E505" s="851"/>
      <c r="F505" s="514"/>
      <c r="G505" s="495"/>
    </row>
    <row r="506" spans="1:7" hidden="1" x14ac:dyDescent="0.2">
      <c r="A506" s="462"/>
      <c r="B506" s="486" t="s">
        <v>1301</v>
      </c>
      <c r="C506" s="472"/>
      <c r="D506" s="467" t="s">
        <v>11</v>
      </c>
      <c r="E506" s="515" t="s">
        <v>1296</v>
      </c>
      <c r="F506" s="515">
        <v>0</v>
      </c>
      <c r="G506" s="495"/>
    </row>
    <row r="507" spans="1:7" hidden="1" x14ac:dyDescent="0.2">
      <c r="A507" s="462"/>
      <c r="B507" s="472"/>
      <c r="C507" s="472"/>
      <c r="E507" s="514"/>
      <c r="F507" s="514"/>
      <c r="G507" s="495"/>
    </row>
    <row r="508" spans="1:7" hidden="1" x14ac:dyDescent="0.2">
      <c r="A508" s="462"/>
      <c r="B508" s="472"/>
      <c r="C508" s="472"/>
      <c r="E508" s="514"/>
      <c r="F508" s="514"/>
      <c r="G508" s="495"/>
    </row>
    <row r="509" spans="1:7" hidden="1" x14ac:dyDescent="0.2">
      <c r="A509" s="462"/>
      <c r="B509" s="472"/>
      <c r="C509" s="472"/>
      <c r="E509" s="514"/>
      <c r="F509" s="514"/>
      <c r="G509" s="495"/>
    </row>
    <row r="510" spans="1:7" hidden="1" x14ac:dyDescent="0.2">
      <c r="A510" s="462"/>
      <c r="B510" s="472"/>
      <c r="C510" s="472"/>
      <c r="E510" s="514"/>
      <c r="F510" s="514"/>
      <c r="G510" s="495"/>
    </row>
    <row r="511" spans="1:7" hidden="1" x14ac:dyDescent="0.2">
      <c r="A511" s="462"/>
      <c r="B511" s="486" t="s">
        <v>1307</v>
      </c>
      <c r="C511" s="472"/>
      <c r="D511" s="467" t="s">
        <v>23</v>
      </c>
      <c r="E511" s="515" t="s">
        <v>1296</v>
      </c>
      <c r="F511" s="515">
        <v>0</v>
      </c>
      <c r="G511" s="495"/>
    </row>
    <row r="512" spans="1:7" hidden="1" x14ac:dyDescent="0.2">
      <c r="A512" s="462"/>
      <c r="B512" s="472"/>
      <c r="C512" s="472"/>
      <c r="E512" s="514"/>
      <c r="F512" s="514"/>
      <c r="G512" s="495"/>
    </row>
    <row r="513" spans="1:7" hidden="1" x14ac:dyDescent="0.2">
      <c r="A513" s="462"/>
      <c r="B513" s="472"/>
      <c r="C513" s="472"/>
      <c r="E513" s="514"/>
      <c r="F513" s="514"/>
      <c r="G513" s="495"/>
    </row>
    <row r="514" spans="1:7" hidden="1" x14ac:dyDescent="0.2">
      <c r="A514" s="462"/>
      <c r="B514" s="472"/>
      <c r="C514" s="472"/>
      <c r="E514" s="514"/>
      <c r="F514" s="514"/>
      <c r="G514" s="495"/>
    </row>
    <row r="515" spans="1:7" hidden="1" x14ac:dyDescent="0.2">
      <c r="A515" s="462"/>
      <c r="B515" s="472"/>
      <c r="C515" s="472"/>
      <c r="E515" s="514"/>
      <c r="F515" s="514"/>
      <c r="G515" s="495"/>
    </row>
    <row r="516" spans="1:7" hidden="1" x14ac:dyDescent="0.2">
      <c r="A516" s="462"/>
      <c r="B516" s="486" t="s">
        <v>3183</v>
      </c>
      <c r="C516" s="472"/>
      <c r="D516" s="467" t="s">
        <v>3184</v>
      </c>
      <c r="E516" s="515" t="s">
        <v>1296</v>
      </c>
      <c r="F516" s="515">
        <v>0</v>
      </c>
      <c r="G516" s="495"/>
    </row>
    <row r="517" spans="1:7" hidden="1" x14ac:dyDescent="0.2">
      <c r="A517" s="462"/>
      <c r="B517" s="472"/>
      <c r="C517" s="472"/>
      <c r="E517" s="514"/>
      <c r="F517" s="514"/>
      <c r="G517" s="495"/>
    </row>
    <row r="518" spans="1:7" hidden="1" x14ac:dyDescent="0.2">
      <c r="A518" s="462"/>
      <c r="B518" s="472"/>
      <c r="C518" s="472"/>
      <c r="E518" s="514"/>
      <c r="F518" s="514"/>
      <c r="G518" s="495"/>
    </row>
    <row r="519" spans="1:7" hidden="1" x14ac:dyDescent="0.2">
      <c r="A519" s="462"/>
      <c r="B519" s="472"/>
      <c r="C519" s="472"/>
      <c r="E519" s="514"/>
      <c r="F519" s="514"/>
      <c r="G519" s="495"/>
    </row>
    <row r="520" spans="1:7" hidden="1" x14ac:dyDescent="0.2">
      <c r="A520" s="462"/>
      <c r="B520" s="472"/>
      <c r="C520" s="472"/>
      <c r="E520" s="514"/>
      <c r="F520" s="514"/>
      <c r="G520" s="495"/>
    </row>
    <row r="521" spans="1:7" ht="25.5" hidden="1" x14ac:dyDescent="0.2">
      <c r="A521" s="462"/>
      <c r="B521" s="522" t="s">
        <v>3181</v>
      </c>
      <c r="C521" s="518" t="s">
        <v>1744</v>
      </c>
      <c r="D521" s="464" t="s">
        <v>3256</v>
      </c>
      <c r="E521" s="540">
        <f>+E506+E511+E516</f>
        <v>0</v>
      </c>
      <c r="F521" s="540">
        <f>+F506+F511+F516</f>
        <v>0</v>
      </c>
      <c r="G521" s="495"/>
    </row>
    <row r="522" spans="1:7" hidden="1" x14ac:dyDescent="0.2">
      <c r="A522" s="462"/>
      <c r="B522" s="522"/>
      <c r="C522" s="518"/>
      <c r="D522" s="464"/>
      <c r="E522" s="514"/>
      <c r="F522" s="514"/>
      <c r="G522" s="495"/>
    </row>
    <row r="523" spans="1:7" hidden="1" x14ac:dyDescent="0.2">
      <c r="A523" s="462"/>
      <c r="B523" s="472"/>
      <c r="C523" s="472"/>
      <c r="E523" s="514"/>
      <c r="F523" s="514"/>
      <c r="G523" s="495"/>
    </row>
    <row r="524" spans="1:7" hidden="1" x14ac:dyDescent="0.2">
      <c r="A524" s="462"/>
      <c r="B524" s="472"/>
      <c r="C524" s="472"/>
      <c r="E524" s="514"/>
      <c r="F524" s="514"/>
      <c r="G524" s="495"/>
    </row>
    <row r="525" spans="1:7" ht="22.5" hidden="1" customHeight="1" x14ac:dyDescent="0.2">
      <c r="A525" s="462"/>
      <c r="B525" s="472"/>
      <c r="C525" s="472"/>
      <c r="E525" s="526"/>
      <c r="F525" s="526"/>
      <c r="G525" s="495"/>
    </row>
    <row r="526" spans="1:7" hidden="1" x14ac:dyDescent="0.2">
      <c r="A526" s="845"/>
      <c r="B526" s="846"/>
      <c r="C526" s="527"/>
      <c r="D526" s="528"/>
      <c r="E526" s="534"/>
      <c r="F526" s="534"/>
      <c r="G526" s="495"/>
    </row>
    <row r="527" spans="1:7" hidden="1" x14ac:dyDescent="0.2">
      <c r="A527" s="838" t="s">
        <v>3257</v>
      </c>
      <c r="B527" s="839"/>
      <c r="C527" s="839"/>
      <c r="D527" s="533" t="s">
        <v>3249</v>
      </c>
      <c r="E527" s="474">
        <f>+E521+E499+E478</f>
        <v>0</v>
      </c>
      <c r="F527" s="474">
        <f>+F521+F499+F478</f>
        <v>0</v>
      </c>
      <c r="G527" s="495"/>
    </row>
    <row r="528" spans="1:7" hidden="1" x14ac:dyDescent="0.2">
      <c r="A528" s="531"/>
      <c r="B528" s="532"/>
      <c r="C528" s="532"/>
      <c r="D528" s="533"/>
      <c r="E528" s="534"/>
      <c r="F528" s="534"/>
      <c r="G528" s="495"/>
    </row>
    <row r="529" spans="1:7" hidden="1" x14ac:dyDescent="0.2">
      <c r="A529" s="466"/>
      <c r="B529" s="518"/>
      <c r="C529" s="472"/>
      <c r="D529" s="464"/>
      <c r="E529" s="534"/>
      <c r="F529" s="534"/>
      <c r="G529" s="495"/>
    </row>
    <row r="530" spans="1:7" hidden="1" x14ac:dyDescent="0.2">
      <c r="A530" s="466"/>
      <c r="B530" s="518"/>
      <c r="C530" s="472"/>
      <c r="D530" s="464"/>
      <c r="E530" s="534"/>
      <c r="F530" s="534"/>
      <c r="G530" s="495"/>
    </row>
    <row r="531" spans="1:7" hidden="1" x14ac:dyDescent="0.2">
      <c r="A531" s="483"/>
      <c r="B531" s="525"/>
      <c r="C531" s="525"/>
      <c r="D531" s="484"/>
      <c r="E531" s="542"/>
      <c r="F531" s="542"/>
      <c r="G531" s="495"/>
    </row>
    <row r="532" spans="1:7" x14ac:dyDescent="0.2">
      <c r="A532" s="462"/>
      <c r="B532" s="472"/>
      <c r="C532" s="472"/>
      <c r="G532" s="495"/>
    </row>
    <row r="533" spans="1:7" ht="13.5" thickBot="1" x14ac:dyDescent="0.25">
      <c r="A533" s="840" t="s">
        <v>3179</v>
      </c>
      <c r="B533" s="841"/>
      <c r="C533" s="547" t="s">
        <v>1767</v>
      </c>
      <c r="D533" s="536" t="s">
        <v>149</v>
      </c>
      <c r="E533" s="482"/>
      <c r="F533" s="482"/>
      <c r="G533" s="495"/>
    </row>
    <row r="534" spans="1:7" ht="13.5" thickTop="1" x14ac:dyDescent="0.2">
      <c r="A534" s="462"/>
      <c r="B534" s="472"/>
      <c r="C534" s="472"/>
      <c r="D534" s="464"/>
      <c r="E534" s="474"/>
      <c r="F534" s="474"/>
      <c r="G534" s="495"/>
    </row>
    <row r="535" spans="1:7" hidden="1" x14ac:dyDescent="0.2">
      <c r="A535" s="516" t="s">
        <v>3258</v>
      </c>
      <c r="B535" s="522" t="s">
        <v>2071</v>
      </c>
      <c r="C535" s="518" t="s">
        <v>1741</v>
      </c>
      <c r="D535" s="464" t="s">
        <v>3259</v>
      </c>
      <c r="E535" s="515"/>
      <c r="F535" s="515"/>
      <c r="G535" s="495"/>
    </row>
    <row r="536" spans="1:7" hidden="1" x14ac:dyDescent="0.2">
      <c r="A536" s="462"/>
      <c r="B536" s="486" t="s">
        <v>1301</v>
      </c>
      <c r="C536" s="472"/>
      <c r="D536" s="467" t="s">
        <v>11</v>
      </c>
      <c r="E536" s="515" t="s">
        <v>1296</v>
      </c>
      <c r="F536" s="515">
        <v>0</v>
      </c>
      <c r="G536" s="495"/>
    </row>
    <row r="537" spans="1:7" hidden="1" x14ac:dyDescent="0.2">
      <c r="A537" s="462"/>
      <c r="C537" s="457"/>
      <c r="D537" s="457"/>
      <c r="E537" s="514"/>
      <c r="F537" s="514"/>
      <c r="G537" s="495"/>
    </row>
    <row r="538" spans="1:7" hidden="1" x14ac:dyDescent="0.2">
      <c r="A538" s="462"/>
      <c r="B538" s="472"/>
      <c r="C538" s="472"/>
      <c r="E538" s="514"/>
      <c r="F538" s="514"/>
      <c r="G538" s="495"/>
    </row>
    <row r="539" spans="1:7" hidden="1" x14ac:dyDescent="0.2">
      <c r="A539" s="462"/>
      <c r="B539" s="472"/>
      <c r="C539" s="472"/>
      <c r="E539" s="514"/>
      <c r="F539" s="514"/>
      <c r="G539" s="495"/>
    </row>
    <row r="540" spans="1:7" hidden="1" x14ac:dyDescent="0.2">
      <c r="A540" s="462"/>
      <c r="B540" s="472"/>
      <c r="C540" s="472"/>
      <c r="E540" s="514"/>
      <c r="F540" s="514"/>
      <c r="G540" s="495"/>
    </row>
    <row r="541" spans="1:7" hidden="1" x14ac:dyDescent="0.2">
      <c r="A541" s="462"/>
      <c r="B541" s="486" t="s">
        <v>1307</v>
      </c>
      <c r="C541" s="472"/>
      <c r="D541" s="467" t="s">
        <v>23</v>
      </c>
      <c r="E541" s="515" t="s">
        <v>1296</v>
      </c>
      <c r="F541" s="515">
        <v>0</v>
      </c>
      <c r="G541" s="495"/>
    </row>
    <row r="542" spans="1:7" hidden="1" x14ac:dyDescent="0.2">
      <c r="A542" s="462"/>
      <c r="C542" s="457"/>
      <c r="D542" s="457"/>
      <c r="E542" s="514"/>
      <c r="F542" s="514"/>
      <c r="G542" s="495"/>
    </row>
    <row r="543" spans="1:7" hidden="1" x14ac:dyDescent="0.2">
      <c r="A543" s="462"/>
      <c r="B543" s="472"/>
      <c r="C543" s="472"/>
      <c r="E543" s="514"/>
      <c r="F543" s="514"/>
      <c r="G543" s="495"/>
    </row>
    <row r="544" spans="1:7" hidden="1" x14ac:dyDescent="0.2">
      <c r="A544" s="462"/>
      <c r="B544" s="472"/>
      <c r="C544" s="472"/>
      <c r="E544" s="514"/>
      <c r="F544" s="514"/>
      <c r="G544" s="495"/>
    </row>
    <row r="545" spans="1:7" hidden="1" x14ac:dyDescent="0.2">
      <c r="A545" s="462"/>
      <c r="B545" s="472"/>
      <c r="C545" s="472"/>
      <c r="E545" s="514"/>
      <c r="F545" s="514"/>
      <c r="G545" s="495"/>
    </row>
    <row r="546" spans="1:7" hidden="1" x14ac:dyDescent="0.2">
      <c r="A546" s="462"/>
      <c r="B546" s="472"/>
      <c r="C546" s="472"/>
      <c r="G546" s="495"/>
    </row>
    <row r="547" spans="1:7" s="522" customFormat="1" hidden="1" x14ac:dyDescent="0.2">
      <c r="A547" s="462"/>
      <c r="B547" s="486" t="s">
        <v>3183</v>
      </c>
      <c r="C547" s="472"/>
      <c r="D547" s="467" t="s">
        <v>3184</v>
      </c>
      <c r="E547" s="515" t="s">
        <v>1296</v>
      </c>
      <c r="F547" s="515">
        <v>0</v>
      </c>
      <c r="G547" s="530"/>
    </row>
    <row r="548" spans="1:7" s="522" customFormat="1" hidden="1" x14ac:dyDescent="0.2">
      <c r="A548" s="462"/>
      <c r="B548" s="472"/>
      <c r="C548" s="472"/>
      <c r="D548" s="467"/>
      <c r="E548" s="514"/>
      <c r="F548" s="514"/>
      <c r="G548" s="530"/>
    </row>
    <row r="549" spans="1:7" s="522" customFormat="1" hidden="1" x14ac:dyDescent="0.2">
      <c r="A549" s="462"/>
      <c r="B549" s="472"/>
      <c r="C549" s="472"/>
      <c r="D549" s="467"/>
      <c r="E549" s="514"/>
      <c r="F549" s="514"/>
      <c r="G549" s="530"/>
    </row>
    <row r="550" spans="1:7" s="522" customFormat="1" hidden="1" x14ac:dyDescent="0.2">
      <c r="A550" s="462"/>
      <c r="B550" s="472"/>
      <c r="C550" s="472"/>
      <c r="D550" s="467"/>
      <c r="E550" s="514"/>
      <c r="F550" s="514"/>
      <c r="G550" s="530"/>
    </row>
    <row r="551" spans="1:7" s="522" customFormat="1" hidden="1" x14ac:dyDescent="0.2">
      <c r="A551" s="462"/>
      <c r="B551" s="472"/>
      <c r="C551" s="472"/>
      <c r="D551" s="467"/>
      <c r="E551" s="514"/>
      <c r="F551" s="514"/>
      <c r="G551" s="530"/>
    </row>
    <row r="552" spans="1:7" s="522" customFormat="1" hidden="1" x14ac:dyDescent="0.2">
      <c r="A552" s="462"/>
      <c r="B552" s="522" t="s">
        <v>3181</v>
      </c>
      <c r="C552" s="518" t="s">
        <v>1741</v>
      </c>
      <c r="D552" s="464" t="s">
        <v>3259</v>
      </c>
      <c r="E552" s="540">
        <f>+E536+E541+E547</f>
        <v>0</v>
      </c>
      <c r="F552" s="540">
        <f>+F536+F541+F547</f>
        <v>0</v>
      </c>
      <c r="G552" s="530"/>
    </row>
    <row r="553" spans="1:7" x14ac:dyDescent="0.2">
      <c r="A553" s="462"/>
      <c r="B553" s="472"/>
      <c r="C553" s="472"/>
      <c r="E553" s="514"/>
      <c r="F553" s="514"/>
      <c r="G553" s="495"/>
    </row>
    <row r="554" spans="1:7" hidden="1" x14ac:dyDescent="0.2">
      <c r="A554" s="462"/>
      <c r="B554" s="472"/>
      <c r="C554" s="472"/>
      <c r="E554" s="514"/>
      <c r="F554" s="514"/>
      <c r="G554" s="495"/>
    </row>
    <row r="555" spans="1:7" hidden="1" x14ac:dyDescent="0.2">
      <c r="A555" s="462"/>
      <c r="B555" s="472"/>
      <c r="C555" s="472"/>
      <c r="E555" s="514"/>
      <c r="F555" s="514"/>
      <c r="G555" s="495"/>
    </row>
    <row r="556" spans="1:7" hidden="1" x14ac:dyDescent="0.2">
      <c r="A556" s="462"/>
      <c r="B556" s="472"/>
      <c r="C556" s="472"/>
      <c r="E556" s="514"/>
      <c r="F556" s="514"/>
      <c r="G556" s="495"/>
    </row>
    <row r="557" spans="1:7" hidden="1" x14ac:dyDescent="0.2">
      <c r="A557" s="512" t="s">
        <v>3260</v>
      </c>
      <c r="B557" s="513" t="s">
        <v>2071</v>
      </c>
      <c r="C557" s="518" t="s">
        <v>1743</v>
      </c>
      <c r="D557" s="464" t="s">
        <v>3261</v>
      </c>
      <c r="G557" s="495"/>
    </row>
    <row r="558" spans="1:7" hidden="1" x14ac:dyDescent="0.2">
      <c r="A558" s="462"/>
      <c r="B558" s="486" t="s">
        <v>1301</v>
      </c>
      <c r="C558" s="472"/>
      <c r="D558" s="467" t="s">
        <v>11</v>
      </c>
      <c r="E558" s="515" t="s">
        <v>1296</v>
      </c>
      <c r="F558" s="515">
        <v>0</v>
      </c>
      <c r="G558" s="495"/>
    </row>
    <row r="559" spans="1:7" hidden="1" x14ac:dyDescent="0.2">
      <c r="A559" s="462"/>
      <c r="B559" s="472"/>
      <c r="C559" s="472"/>
      <c r="E559" s="514"/>
      <c r="F559" s="514"/>
      <c r="G559" s="495"/>
    </row>
    <row r="560" spans="1:7" hidden="1" x14ac:dyDescent="0.2">
      <c r="A560" s="462"/>
      <c r="B560" s="472"/>
      <c r="C560" s="472"/>
      <c r="E560" s="514"/>
      <c r="F560" s="514"/>
      <c r="G560" s="495"/>
    </row>
    <row r="561" spans="1:7" hidden="1" x14ac:dyDescent="0.2">
      <c r="A561" s="462"/>
      <c r="B561" s="472"/>
      <c r="C561" s="472"/>
      <c r="E561" s="514"/>
      <c r="F561" s="514"/>
      <c r="G561" s="495"/>
    </row>
    <row r="562" spans="1:7" hidden="1" x14ac:dyDescent="0.2">
      <c r="A562" s="462"/>
      <c r="B562" s="472"/>
      <c r="C562" s="472"/>
      <c r="E562" s="514"/>
      <c r="F562" s="514"/>
      <c r="G562" s="495"/>
    </row>
    <row r="563" spans="1:7" hidden="1" x14ac:dyDescent="0.2">
      <c r="A563" s="462"/>
      <c r="B563" s="486" t="s">
        <v>1307</v>
      </c>
      <c r="C563" s="472"/>
      <c r="D563" s="467" t="s">
        <v>23</v>
      </c>
      <c r="E563" s="515" t="s">
        <v>1296</v>
      </c>
      <c r="F563" s="515">
        <v>0</v>
      </c>
      <c r="G563" s="495"/>
    </row>
    <row r="564" spans="1:7" hidden="1" x14ac:dyDescent="0.2">
      <c r="A564" s="462"/>
      <c r="B564" s="472"/>
      <c r="C564" s="472"/>
      <c r="E564" s="514"/>
      <c r="F564" s="514"/>
      <c r="G564" s="495"/>
    </row>
    <row r="565" spans="1:7" hidden="1" x14ac:dyDescent="0.2">
      <c r="A565" s="462"/>
      <c r="B565" s="472"/>
      <c r="C565" s="472"/>
      <c r="E565" s="514"/>
      <c r="F565" s="514"/>
      <c r="G565" s="495"/>
    </row>
    <row r="566" spans="1:7" hidden="1" x14ac:dyDescent="0.2">
      <c r="A566" s="483"/>
      <c r="B566" s="525"/>
      <c r="C566" s="525"/>
      <c r="D566" s="470"/>
      <c r="E566" s="526"/>
      <c r="F566" s="526"/>
      <c r="G566" s="495"/>
    </row>
    <row r="567" spans="1:7" hidden="1" x14ac:dyDescent="0.2">
      <c r="A567" s="489"/>
      <c r="B567" s="472"/>
      <c r="C567" s="472"/>
      <c r="E567" s="514"/>
      <c r="F567" s="514"/>
      <c r="G567" s="495"/>
    </row>
    <row r="568" spans="1:7" hidden="1" x14ac:dyDescent="0.2">
      <c r="A568" s="462"/>
      <c r="B568" s="486" t="s">
        <v>3183</v>
      </c>
      <c r="C568" s="472"/>
      <c r="D568" s="467" t="s">
        <v>3184</v>
      </c>
      <c r="E568" s="515" t="s">
        <v>1296</v>
      </c>
      <c r="F568" s="515">
        <v>0</v>
      </c>
      <c r="G568" s="495"/>
    </row>
    <row r="569" spans="1:7" hidden="1" x14ac:dyDescent="0.2">
      <c r="A569" s="462"/>
      <c r="B569" s="472"/>
      <c r="C569" s="472"/>
      <c r="E569" s="514"/>
      <c r="F569" s="514"/>
      <c r="G569" s="495"/>
    </row>
    <row r="570" spans="1:7" hidden="1" x14ac:dyDescent="0.2">
      <c r="A570" s="462"/>
      <c r="B570" s="472"/>
      <c r="C570" s="472"/>
      <c r="E570" s="514"/>
      <c r="F570" s="514"/>
      <c r="G570" s="495"/>
    </row>
    <row r="571" spans="1:7" hidden="1" x14ac:dyDescent="0.2">
      <c r="A571" s="462"/>
      <c r="B571" s="472"/>
      <c r="C571" s="472"/>
      <c r="E571" s="514"/>
      <c r="F571" s="514"/>
      <c r="G571" s="495"/>
    </row>
    <row r="572" spans="1:7" hidden="1" x14ac:dyDescent="0.2">
      <c r="A572" s="462"/>
      <c r="B572" s="472"/>
      <c r="C572" s="472"/>
      <c r="E572" s="514"/>
      <c r="F572" s="514"/>
      <c r="G572" s="495"/>
    </row>
    <row r="573" spans="1:7" hidden="1" x14ac:dyDescent="0.2">
      <c r="A573" s="462"/>
      <c r="B573" s="522" t="s">
        <v>3181</v>
      </c>
      <c r="C573" s="518" t="s">
        <v>1743</v>
      </c>
      <c r="D573" s="464" t="s">
        <v>3262</v>
      </c>
      <c r="E573" s="540">
        <f>+E558+E563+E568</f>
        <v>0</v>
      </c>
      <c r="F573" s="540">
        <f>+F558+F563+F568</f>
        <v>0</v>
      </c>
      <c r="G573" s="495"/>
    </row>
    <row r="574" spans="1:7" hidden="1" x14ac:dyDescent="0.2">
      <c r="A574" s="462"/>
      <c r="B574" s="472"/>
      <c r="C574" s="472"/>
      <c r="E574" s="514"/>
      <c r="F574" s="514"/>
      <c r="G574" s="495"/>
    </row>
    <row r="575" spans="1:7" hidden="1" x14ac:dyDescent="0.2">
      <c r="A575" s="462"/>
      <c r="B575" s="472"/>
      <c r="C575" s="472"/>
      <c r="E575" s="514"/>
      <c r="F575" s="514"/>
      <c r="G575" s="495"/>
    </row>
    <row r="576" spans="1:7" hidden="1" x14ac:dyDescent="0.2">
      <c r="A576" s="462"/>
      <c r="B576" s="472"/>
      <c r="C576" s="472"/>
      <c r="E576" s="514"/>
      <c r="F576" s="514"/>
      <c r="G576" s="495"/>
    </row>
    <row r="577" spans="1:7" ht="7.5" customHeight="1" x14ac:dyDescent="0.2">
      <c r="A577" s="462"/>
      <c r="B577" s="472"/>
      <c r="C577" s="472"/>
      <c r="E577" s="514"/>
      <c r="F577" s="514"/>
      <c r="G577" s="495"/>
    </row>
    <row r="578" spans="1:7" x14ac:dyDescent="0.2">
      <c r="A578" s="512" t="s">
        <v>1458</v>
      </c>
      <c r="B578" s="513" t="s">
        <v>2071</v>
      </c>
      <c r="C578" s="518" t="s">
        <v>1744</v>
      </c>
      <c r="D578" s="464" t="s">
        <v>150</v>
      </c>
      <c r="G578" s="495"/>
    </row>
    <row r="579" spans="1:7" x14ac:dyDescent="0.2">
      <c r="A579" s="462"/>
      <c r="B579" s="486" t="s">
        <v>1301</v>
      </c>
      <c r="C579" s="472"/>
      <c r="D579" s="467" t="s">
        <v>11</v>
      </c>
      <c r="E579" s="515">
        <v>1000</v>
      </c>
      <c r="F579" s="515">
        <v>3765.07</v>
      </c>
      <c r="G579" s="495"/>
    </row>
    <row r="580" spans="1:7" x14ac:dyDescent="0.2">
      <c r="A580" s="462"/>
      <c r="B580" s="472"/>
      <c r="C580" s="472"/>
      <c r="E580" s="514"/>
      <c r="F580" s="514"/>
      <c r="G580" s="495"/>
    </row>
    <row r="581" spans="1:7" x14ac:dyDescent="0.2">
      <c r="A581" s="462"/>
      <c r="B581" s="472"/>
      <c r="C581" s="472"/>
      <c r="E581" s="514"/>
      <c r="F581" s="514"/>
      <c r="G581" s="495"/>
    </row>
    <row r="582" spans="1:7" x14ac:dyDescent="0.2">
      <c r="A582" s="462"/>
      <c r="B582" s="486" t="s">
        <v>1307</v>
      </c>
      <c r="C582" s="472"/>
      <c r="D582" s="467" t="s">
        <v>23</v>
      </c>
      <c r="E582" s="515">
        <v>0</v>
      </c>
      <c r="F582" s="515">
        <v>0</v>
      </c>
      <c r="G582" s="495"/>
    </row>
    <row r="583" spans="1:7" x14ac:dyDescent="0.2">
      <c r="A583" s="462"/>
      <c r="B583" s="472"/>
      <c r="C583" s="472"/>
      <c r="E583" s="514"/>
      <c r="F583" s="514"/>
      <c r="G583" s="495"/>
    </row>
    <row r="584" spans="1:7" x14ac:dyDescent="0.2">
      <c r="A584" s="462"/>
      <c r="B584" s="472"/>
      <c r="C584" s="472"/>
      <c r="E584" s="514"/>
      <c r="F584" s="514"/>
      <c r="G584" s="495"/>
    </row>
    <row r="585" spans="1:7" x14ac:dyDescent="0.2">
      <c r="A585" s="462"/>
      <c r="B585" s="486" t="s">
        <v>3183</v>
      </c>
      <c r="C585" s="472"/>
      <c r="D585" s="467" t="s">
        <v>3184</v>
      </c>
      <c r="E585" s="515">
        <v>0</v>
      </c>
      <c r="F585" s="515">
        <v>0</v>
      </c>
      <c r="G585" s="495"/>
    </row>
    <row r="586" spans="1:7" x14ac:dyDescent="0.2">
      <c r="A586" s="462"/>
      <c r="B586" s="472"/>
      <c r="C586" s="472"/>
      <c r="E586" s="514"/>
      <c r="F586" s="514"/>
      <c r="G586" s="495"/>
    </row>
    <row r="587" spans="1:7" x14ac:dyDescent="0.2">
      <c r="A587" s="462"/>
      <c r="B587" s="472"/>
      <c r="C587" s="472"/>
      <c r="E587" s="514"/>
      <c r="F587" s="514"/>
      <c r="G587" s="495"/>
    </row>
    <row r="588" spans="1:7" x14ac:dyDescent="0.2">
      <c r="A588" s="462"/>
      <c r="B588" s="522" t="s">
        <v>3181</v>
      </c>
      <c r="C588" s="518" t="s">
        <v>1744</v>
      </c>
      <c r="D588" s="464" t="s">
        <v>150</v>
      </c>
      <c r="E588" s="540">
        <f>+E579+E582+E585</f>
        <v>1000</v>
      </c>
      <c r="F588" s="540">
        <f>+F579+F582+F585</f>
        <v>3765.07</v>
      </c>
      <c r="G588" s="495"/>
    </row>
    <row r="589" spans="1:7" x14ac:dyDescent="0.2">
      <c r="A589" s="462"/>
      <c r="B589" s="472"/>
      <c r="C589" s="472"/>
      <c r="E589" s="514"/>
      <c r="F589" s="514"/>
      <c r="G589" s="495"/>
    </row>
    <row r="590" spans="1:7" s="522" customFormat="1" x14ac:dyDescent="0.2">
      <c r="A590" s="483"/>
      <c r="B590" s="525"/>
      <c r="C590" s="525"/>
      <c r="D590" s="470"/>
      <c r="E590" s="526"/>
      <c r="F590" s="526"/>
      <c r="G590" s="530"/>
    </row>
    <row r="591" spans="1:7" s="522" customFormat="1" hidden="1" x14ac:dyDescent="0.2">
      <c r="A591" s="512" t="s">
        <v>3263</v>
      </c>
      <c r="B591" s="513" t="s">
        <v>2071</v>
      </c>
      <c r="C591" s="518" t="s">
        <v>1752</v>
      </c>
      <c r="D591" s="464" t="s">
        <v>3264</v>
      </c>
      <c r="E591" s="459"/>
      <c r="F591" s="459"/>
      <c r="G591" s="530"/>
    </row>
    <row r="592" spans="1:7" s="522" customFormat="1" hidden="1" x14ac:dyDescent="0.2">
      <c r="A592" s="462"/>
      <c r="B592" s="486" t="s">
        <v>1301</v>
      </c>
      <c r="C592" s="472"/>
      <c r="D592" s="467" t="s">
        <v>11</v>
      </c>
      <c r="E592" s="515" t="s">
        <v>1296</v>
      </c>
      <c r="F592" s="515">
        <v>0</v>
      </c>
      <c r="G592" s="530"/>
    </row>
    <row r="593" spans="1:7" s="522" customFormat="1" hidden="1" x14ac:dyDescent="0.2">
      <c r="A593" s="462"/>
      <c r="B593" s="472"/>
      <c r="C593" s="472"/>
      <c r="D593" s="467"/>
      <c r="E593" s="514"/>
      <c r="F593" s="514"/>
      <c r="G593" s="530"/>
    </row>
    <row r="594" spans="1:7" s="522" customFormat="1" hidden="1" x14ac:dyDescent="0.2">
      <c r="A594" s="462"/>
      <c r="B594" s="472"/>
      <c r="C594" s="472"/>
      <c r="D594" s="467"/>
      <c r="E594" s="514"/>
      <c r="F594" s="514"/>
      <c r="G594" s="530"/>
    </row>
    <row r="595" spans="1:7" s="522" customFormat="1" hidden="1" x14ac:dyDescent="0.2">
      <c r="A595" s="462"/>
      <c r="B595" s="472"/>
      <c r="C595" s="472"/>
      <c r="D595" s="467"/>
      <c r="E595" s="514"/>
      <c r="F595" s="514"/>
      <c r="G595" s="530"/>
    </row>
    <row r="596" spans="1:7" hidden="1" x14ac:dyDescent="0.2">
      <c r="A596" s="462"/>
      <c r="B596" s="472"/>
      <c r="C596" s="472"/>
      <c r="E596" s="514"/>
      <c r="F596" s="514"/>
      <c r="G596" s="495"/>
    </row>
    <row r="597" spans="1:7" hidden="1" x14ac:dyDescent="0.2">
      <c r="A597" s="462"/>
      <c r="B597" s="486" t="s">
        <v>1307</v>
      </c>
      <c r="C597" s="472"/>
      <c r="D597" s="467" t="s">
        <v>23</v>
      </c>
      <c r="E597" s="515" t="s">
        <v>1296</v>
      </c>
      <c r="F597" s="515">
        <v>0</v>
      </c>
      <c r="G597" s="495"/>
    </row>
    <row r="598" spans="1:7" hidden="1" x14ac:dyDescent="0.2">
      <c r="A598" s="462"/>
      <c r="B598" s="472"/>
      <c r="C598" s="472"/>
      <c r="E598" s="514"/>
      <c r="F598" s="514"/>
      <c r="G598" s="495"/>
    </row>
    <row r="599" spans="1:7" hidden="1" x14ac:dyDescent="0.2">
      <c r="A599" s="462"/>
      <c r="B599" s="472"/>
      <c r="C599" s="472"/>
      <c r="E599" s="514"/>
      <c r="F599" s="514"/>
      <c r="G599" s="495"/>
    </row>
    <row r="600" spans="1:7" hidden="1" x14ac:dyDescent="0.2">
      <c r="A600" s="462"/>
      <c r="B600" s="472"/>
      <c r="C600" s="472"/>
      <c r="E600" s="514"/>
      <c r="F600" s="514"/>
      <c r="G600" s="495"/>
    </row>
    <row r="601" spans="1:7" hidden="1" x14ac:dyDescent="0.2">
      <c r="A601" s="462"/>
      <c r="B601" s="472"/>
      <c r="C601" s="472"/>
      <c r="E601" s="514"/>
      <c r="F601" s="514"/>
      <c r="G601" s="495"/>
    </row>
    <row r="602" spans="1:7" hidden="1" x14ac:dyDescent="0.2">
      <c r="A602" s="462"/>
      <c r="B602" s="486" t="s">
        <v>3183</v>
      </c>
      <c r="C602" s="472"/>
      <c r="D602" s="467" t="s">
        <v>3184</v>
      </c>
      <c r="E602" s="515" t="s">
        <v>1296</v>
      </c>
      <c r="F602" s="515">
        <v>0</v>
      </c>
      <c r="G602" s="495"/>
    </row>
    <row r="603" spans="1:7" hidden="1" x14ac:dyDescent="0.2">
      <c r="A603" s="462"/>
      <c r="B603" s="472"/>
      <c r="C603" s="472"/>
      <c r="E603" s="514"/>
      <c r="F603" s="514"/>
      <c r="G603" s="495"/>
    </row>
    <row r="604" spans="1:7" hidden="1" x14ac:dyDescent="0.2">
      <c r="A604" s="462"/>
      <c r="B604" s="472"/>
      <c r="C604" s="472"/>
      <c r="E604" s="514"/>
      <c r="F604" s="514"/>
      <c r="G604" s="495"/>
    </row>
    <row r="605" spans="1:7" hidden="1" x14ac:dyDescent="0.2">
      <c r="A605" s="462"/>
      <c r="B605" s="472"/>
      <c r="C605" s="472"/>
      <c r="E605" s="514"/>
      <c r="F605" s="514"/>
      <c r="G605" s="495"/>
    </row>
    <row r="606" spans="1:7" hidden="1" x14ac:dyDescent="0.2">
      <c r="A606" s="462"/>
      <c r="B606" s="472"/>
      <c r="C606" s="472"/>
      <c r="E606" s="514"/>
      <c r="F606" s="514"/>
      <c r="G606" s="495"/>
    </row>
    <row r="607" spans="1:7" hidden="1" x14ac:dyDescent="0.2">
      <c r="A607" s="462"/>
      <c r="B607" s="522" t="s">
        <v>3181</v>
      </c>
      <c r="C607" s="518" t="s">
        <v>1752</v>
      </c>
      <c r="D607" s="464" t="s">
        <v>3264</v>
      </c>
      <c r="E607" s="540">
        <f>+E592+E597+E602</f>
        <v>0</v>
      </c>
      <c r="F607" s="540">
        <f>+F592+F597+F602</f>
        <v>0</v>
      </c>
      <c r="G607" s="495"/>
    </row>
    <row r="608" spans="1:7" hidden="1" x14ac:dyDescent="0.2">
      <c r="A608" s="462"/>
      <c r="B608" s="472"/>
      <c r="C608" s="472"/>
      <c r="E608" s="514"/>
      <c r="F608" s="514"/>
      <c r="G608" s="495"/>
    </row>
    <row r="609" spans="1:7" hidden="1" x14ac:dyDescent="0.2">
      <c r="A609" s="462"/>
      <c r="B609" s="472"/>
      <c r="C609" s="472"/>
      <c r="E609" s="514"/>
      <c r="F609" s="514"/>
      <c r="G609" s="495"/>
    </row>
    <row r="610" spans="1:7" hidden="1" x14ac:dyDescent="0.2">
      <c r="A610" s="462"/>
      <c r="B610" s="472"/>
      <c r="C610" s="472"/>
      <c r="E610" s="514"/>
      <c r="F610" s="514"/>
      <c r="G610" s="495"/>
    </row>
    <row r="611" spans="1:7" hidden="1" x14ac:dyDescent="0.2">
      <c r="A611" s="462"/>
      <c r="B611" s="472"/>
      <c r="C611" s="472"/>
      <c r="E611" s="514"/>
      <c r="F611" s="514"/>
      <c r="G611" s="495"/>
    </row>
    <row r="612" spans="1:7" ht="25.5" hidden="1" x14ac:dyDescent="0.2">
      <c r="A612" s="512" t="s">
        <v>3265</v>
      </c>
      <c r="B612" s="513" t="s">
        <v>2071</v>
      </c>
      <c r="C612" s="518" t="s">
        <v>1746</v>
      </c>
      <c r="D612" s="464" t="s">
        <v>3266</v>
      </c>
      <c r="G612" s="495"/>
    </row>
    <row r="613" spans="1:7" hidden="1" x14ac:dyDescent="0.2">
      <c r="A613" s="462"/>
      <c r="B613" s="486" t="s">
        <v>1301</v>
      </c>
      <c r="C613" s="472"/>
      <c r="D613" s="467" t="s">
        <v>11</v>
      </c>
      <c r="E613" s="515" t="s">
        <v>1296</v>
      </c>
      <c r="F613" s="515">
        <v>0</v>
      </c>
      <c r="G613" s="495"/>
    </row>
    <row r="614" spans="1:7" hidden="1" x14ac:dyDescent="0.2">
      <c r="A614" s="462"/>
      <c r="B614" s="472"/>
      <c r="C614" s="472"/>
      <c r="E614" s="514"/>
      <c r="F614" s="514"/>
      <c r="G614" s="495"/>
    </row>
    <row r="615" spans="1:7" hidden="1" x14ac:dyDescent="0.2">
      <c r="A615" s="462"/>
      <c r="B615" s="472"/>
      <c r="C615" s="472"/>
      <c r="E615" s="514"/>
      <c r="F615" s="514"/>
      <c r="G615" s="495"/>
    </row>
    <row r="616" spans="1:7" hidden="1" x14ac:dyDescent="0.2">
      <c r="A616" s="462"/>
      <c r="B616" s="472"/>
      <c r="C616" s="472"/>
      <c r="E616" s="514"/>
      <c r="F616" s="514"/>
      <c r="G616" s="495"/>
    </row>
    <row r="617" spans="1:7" hidden="1" x14ac:dyDescent="0.2">
      <c r="A617" s="462"/>
      <c r="B617" s="472"/>
      <c r="C617" s="472"/>
      <c r="E617" s="514"/>
      <c r="F617" s="514"/>
      <c r="G617" s="495"/>
    </row>
    <row r="618" spans="1:7" hidden="1" x14ac:dyDescent="0.2">
      <c r="A618" s="462"/>
      <c r="B618" s="486" t="s">
        <v>1307</v>
      </c>
      <c r="C618" s="472"/>
      <c r="D618" s="467" t="s">
        <v>23</v>
      </c>
      <c r="E618" s="515" t="s">
        <v>1296</v>
      </c>
      <c r="F618" s="515">
        <v>0</v>
      </c>
      <c r="G618" s="495"/>
    </row>
    <row r="619" spans="1:7" hidden="1" x14ac:dyDescent="0.2">
      <c r="A619" s="462"/>
      <c r="B619" s="472"/>
      <c r="C619" s="472"/>
      <c r="E619" s="514"/>
      <c r="F619" s="514"/>
      <c r="G619" s="495"/>
    </row>
    <row r="620" spans="1:7" hidden="1" x14ac:dyDescent="0.2">
      <c r="A620" s="462"/>
      <c r="B620" s="472"/>
      <c r="C620" s="472"/>
      <c r="E620" s="514"/>
      <c r="F620" s="514"/>
      <c r="G620" s="495"/>
    </row>
    <row r="621" spans="1:7" hidden="1" x14ac:dyDescent="0.2">
      <c r="A621" s="462"/>
      <c r="B621" s="472"/>
      <c r="C621" s="472"/>
      <c r="E621" s="514"/>
      <c r="F621" s="514"/>
      <c r="G621" s="495"/>
    </row>
    <row r="622" spans="1:7" hidden="1" x14ac:dyDescent="0.2">
      <c r="A622" s="483"/>
      <c r="B622" s="525"/>
      <c r="C622" s="525"/>
      <c r="D622" s="470"/>
      <c r="E622" s="526"/>
      <c r="F622" s="526"/>
      <c r="G622" s="495"/>
    </row>
    <row r="623" spans="1:7" hidden="1" x14ac:dyDescent="0.2">
      <c r="A623" s="462"/>
      <c r="B623" s="486" t="s">
        <v>3183</v>
      </c>
      <c r="C623" s="472"/>
      <c r="D623" s="467" t="s">
        <v>3184</v>
      </c>
      <c r="E623" s="515" t="s">
        <v>1296</v>
      </c>
      <c r="F623" s="515">
        <v>0</v>
      </c>
      <c r="G623" s="495"/>
    </row>
    <row r="624" spans="1:7" hidden="1" x14ac:dyDescent="0.2">
      <c r="A624" s="462"/>
      <c r="B624" s="472"/>
      <c r="C624" s="472"/>
      <c r="E624" s="514"/>
      <c r="F624" s="514"/>
      <c r="G624" s="495"/>
    </row>
    <row r="625" spans="1:7" hidden="1" x14ac:dyDescent="0.2">
      <c r="A625" s="462"/>
      <c r="B625" s="472"/>
      <c r="C625" s="472"/>
      <c r="E625" s="514"/>
      <c r="F625" s="514"/>
      <c r="G625" s="495"/>
    </row>
    <row r="626" spans="1:7" hidden="1" x14ac:dyDescent="0.2">
      <c r="A626" s="462"/>
      <c r="B626" s="472"/>
      <c r="C626" s="472"/>
      <c r="E626" s="514"/>
      <c r="F626" s="514"/>
      <c r="G626" s="495"/>
    </row>
    <row r="627" spans="1:7" hidden="1" x14ac:dyDescent="0.2">
      <c r="A627" s="462"/>
      <c r="B627" s="472"/>
      <c r="C627" s="472"/>
      <c r="E627" s="514"/>
      <c r="F627" s="514"/>
      <c r="G627" s="495"/>
    </row>
    <row r="628" spans="1:7" ht="25.5" hidden="1" x14ac:dyDescent="0.2">
      <c r="A628" s="462"/>
      <c r="B628" s="522" t="s">
        <v>3181</v>
      </c>
      <c r="C628" s="518" t="s">
        <v>1746</v>
      </c>
      <c r="D628" s="464" t="s">
        <v>3266</v>
      </c>
      <c r="E628" s="540">
        <f>+E613+E618+E623</f>
        <v>0</v>
      </c>
      <c r="F628" s="540">
        <f>+F613+F618+F623</f>
        <v>0</v>
      </c>
      <c r="G628" s="495"/>
    </row>
    <row r="629" spans="1:7" hidden="1" x14ac:dyDescent="0.2">
      <c r="A629" s="462"/>
      <c r="B629" s="472"/>
      <c r="C629" s="472"/>
      <c r="E629" s="514"/>
      <c r="F629" s="514"/>
      <c r="G629" s="495"/>
    </row>
    <row r="630" spans="1:7" hidden="1" x14ac:dyDescent="0.2">
      <c r="A630" s="462"/>
      <c r="B630" s="472"/>
      <c r="C630" s="472"/>
      <c r="E630" s="514"/>
      <c r="F630" s="514"/>
      <c r="G630" s="495"/>
    </row>
    <row r="631" spans="1:7" hidden="1" x14ac:dyDescent="0.2">
      <c r="A631" s="462"/>
      <c r="B631" s="472"/>
      <c r="C631" s="472"/>
      <c r="E631" s="514"/>
      <c r="F631" s="514"/>
      <c r="G631" s="495"/>
    </row>
    <row r="632" spans="1:7" hidden="1" x14ac:dyDescent="0.2">
      <c r="A632" s="462"/>
      <c r="B632" s="472"/>
      <c r="C632" s="472"/>
      <c r="E632" s="514"/>
      <c r="F632" s="514"/>
      <c r="G632" s="495"/>
    </row>
    <row r="633" spans="1:7" hidden="1" x14ac:dyDescent="0.2">
      <c r="A633" s="512" t="s">
        <v>3267</v>
      </c>
      <c r="B633" s="513" t="s">
        <v>2071</v>
      </c>
      <c r="C633" s="518" t="s">
        <v>1747</v>
      </c>
      <c r="D633" s="464" t="s">
        <v>3268</v>
      </c>
      <c r="G633" s="495"/>
    </row>
    <row r="634" spans="1:7" hidden="1" x14ac:dyDescent="0.2">
      <c r="A634" s="466"/>
      <c r="B634" s="486" t="s">
        <v>1301</v>
      </c>
      <c r="C634" s="472"/>
      <c r="D634" s="467" t="s">
        <v>11</v>
      </c>
      <c r="E634" s="515" t="s">
        <v>1296</v>
      </c>
      <c r="F634" s="515">
        <v>0</v>
      </c>
      <c r="G634" s="495"/>
    </row>
    <row r="635" spans="1:7" hidden="1" x14ac:dyDescent="0.2">
      <c r="A635" s="466"/>
      <c r="B635" s="472"/>
      <c r="C635" s="472"/>
      <c r="E635" s="514"/>
      <c r="F635" s="514"/>
      <c r="G635" s="495"/>
    </row>
    <row r="636" spans="1:7" hidden="1" x14ac:dyDescent="0.2">
      <c r="A636" s="466"/>
      <c r="B636" s="472"/>
      <c r="C636" s="472"/>
      <c r="E636" s="514"/>
      <c r="F636" s="514"/>
      <c r="G636" s="495"/>
    </row>
    <row r="637" spans="1:7" hidden="1" x14ac:dyDescent="0.2">
      <c r="A637" s="466"/>
      <c r="B637" s="472"/>
      <c r="C637" s="472"/>
      <c r="E637" s="514"/>
      <c r="F637" s="514"/>
      <c r="G637" s="495"/>
    </row>
    <row r="638" spans="1:7" hidden="1" x14ac:dyDescent="0.2">
      <c r="A638" s="466"/>
      <c r="B638" s="472"/>
      <c r="C638" s="472"/>
      <c r="E638" s="514"/>
      <c r="F638" s="514"/>
      <c r="G638" s="495"/>
    </row>
    <row r="639" spans="1:7" hidden="1" x14ac:dyDescent="0.2">
      <c r="A639" s="466"/>
      <c r="B639" s="486" t="s">
        <v>1307</v>
      </c>
      <c r="C639" s="472"/>
      <c r="D639" s="467" t="s">
        <v>23</v>
      </c>
      <c r="E639" s="515" t="s">
        <v>1296</v>
      </c>
      <c r="F639" s="515">
        <v>0</v>
      </c>
      <c r="G639" s="495"/>
    </row>
    <row r="640" spans="1:7" hidden="1" x14ac:dyDescent="0.2">
      <c r="A640" s="466"/>
      <c r="B640" s="472"/>
      <c r="C640" s="472"/>
      <c r="E640" s="514"/>
      <c r="F640" s="514"/>
      <c r="G640" s="495"/>
    </row>
    <row r="641" spans="1:7" hidden="1" x14ac:dyDescent="0.2">
      <c r="A641" s="466"/>
      <c r="B641" s="472"/>
      <c r="C641" s="472"/>
      <c r="E641" s="514"/>
      <c r="F641" s="514"/>
      <c r="G641" s="495"/>
    </row>
    <row r="642" spans="1:7" hidden="1" x14ac:dyDescent="0.2">
      <c r="A642" s="466"/>
      <c r="B642" s="472"/>
      <c r="C642" s="472"/>
      <c r="E642" s="514"/>
      <c r="F642" s="514"/>
      <c r="G642" s="495"/>
    </row>
    <row r="643" spans="1:7" hidden="1" x14ac:dyDescent="0.2">
      <c r="A643" s="466"/>
      <c r="B643" s="472"/>
      <c r="C643" s="472"/>
      <c r="E643" s="514"/>
      <c r="F643" s="514"/>
      <c r="G643" s="495"/>
    </row>
    <row r="644" spans="1:7" hidden="1" x14ac:dyDescent="0.2">
      <c r="A644" s="462"/>
      <c r="B644" s="486" t="s">
        <v>3183</v>
      </c>
      <c r="C644" s="472"/>
      <c r="D644" s="467" t="s">
        <v>3184</v>
      </c>
      <c r="E644" s="515" t="s">
        <v>1296</v>
      </c>
      <c r="F644" s="515">
        <v>0</v>
      </c>
      <c r="G644" s="495"/>
    </row>
    <row r="645" spans="1:7" hidden="1" x14ac:dyDescent="0.2">
      <c r="A645" s="462"/>
      <c r="B645" s="472"/>
      <c r="C645" s="472"/>
      <c r="E645" s="514"/>
      <c r="F645" s="514"/>
      <c r="G645" s="495"/>
    </row>
    <row r="646" spans="1:7" hidden="1" x14ac:dyDescent="0.2">
      <c r="A646" s="462"/>
      <c r="B646" s="472"/>
      <c r="C646" s="472"/>
      <c r="E646" s="514"/>
      <c r="F646" s="514"/>
      <c r="G646" s="495"/>
    </row>
    <row r="647" spans="1:7" hidden="1" x14ac:dyDescent="0.2">
      <c r="A647" s="462"/>
      <c r="B647" s="472"/>
      <c r="C647" s="472"/>
      <c r="E647" s="514"/>
      <c r="F647" s="514"/>
      <c r="G647" s="495"/>
    </row>
    <row r="648" spans="1:7" hidden="1" x14ac:dyDescent="0.2">
      <c r="A648" s="462"/>
      <c r="B648" s="472"/>
      <c r="C648" s="472"/>
      <c r="E648" s="514"/>
      <c r="F648" s="514"/>
      <c r="G648" s="495"/>
    </row>
    <row r="649" spans="1:7" hidden="1" x14ac:dyDescent="0.2">
      <c r="A649" s="466"/>
      <c r="B649" s="522" t="s">
        <v>3181</v>
      </c>
      <c r="C649" s="518" t="s">
        <v>1747</v>
      </c>
      <c r="D649" s="464" t="s">
        <v>3268</v>
      </c>
      <c r="E649" s="540">
        <f>+E634+E639+E644</f>
        <v>0</v>
      </c>
      <c r="F649" s="540">
        <f>+F634+F639+F644</f>
        <v>0</v>
      </c>
      <c r="G649" s="495"/>
    </row>
    <row r="650" spans="1:7" hidden="1" x14ac:dyDescent="0.2">
      <c r="A650" s="466"/>
      <c r="B650" s="472"/>
      <c r="C650" s="472"/>
      <c r="E650" s="514"/>
      <c r="F650" s="514"/>
      <c r="G650" s="495"/>
    </row>
    <row r="651" spans="1:7" hidden="1" x14ac:dyDescent="0.2">
      <c r="A651" s="466"/>
      <c r="B651" s="518"/>
      <c r="C651" s="472"/>
      <c r="E651" s="514"/>
      <c r="F651" s="514"/>
      <c r="G651" s="495"/>
    </row>
    <row r="652" spans="1:7" hidden="1" x14ac:dyDescent="0.2">
      <c r="A652" s="466"/>
      <c r="B652" s="518"/>
      <c r="C652" s="472"/>
      <c r="E652" s="514"/>
      <c r="F652" s="514"/>
      <c r="G652" s="495"/>
    </row>
    <row r="653" spans="1:7" hidden="1" x14ac:dyDescent="0.2">
      <c r="A653" s="468"/>
      <c r="B653" s="548"/>
      <c r="C653" s="525"/>
      <c r="D653" s="470"/>
      <c r="E653" s="526"/>
      <c r="F653" s="526"/>
      <c r="G653" s="495"/>
    </row>
    <row r="654" spans="1:7" hidden="1" x14ac:dyDescent="0.2">
      <c r="A654" s="512" t="s">
        <v>3269</v>
      </c>
      <c r="B654" s="513" t="s">
        <v>2071</v>
      </c>
      <c r="C654" s="518" t="s">
        <v>1754</v>
      </c>
      <c r="D654" s="464" t="s">
        <v>3270</v>
      </c>
      <c r="G654" s="495"/>
    </row>
    <row r="655" spans="1:7" hidden="1" x14ac:dyDescent="0.2">
      <c r="A655" s="462"/>
      <c r="B655" s="486" t="s">
        <v>1301</v>
      </c>
      <c r="C655" s="472"/>
      <c r="D655" s="467" t="s">
        <v>11</v>
      </c>
      <c r="E655" s="515" t="s">
        <v>1296</v>
      </c>
      <c r="F655" s="515">
        <v>0</v>
      </c>
      <c r="G655" s="495"/>
    </row>
    <row r="656" spans="1:7" hidden="1" x14ac:dyDescent="0.2">
      <c r="A656" s="462"/>
      <c r="B656" s="472"/>
      <c r="C656" s="472"/>
      <c r="E656" s="514"/>
      <c r="F656" s="514"/>
      <c r="G656" s="495"/>
    </row>
    <row r="657" spans="1:7" hidden="1" x14ac:dyDescent="0.2">
      <c r="A657" s="462"/>
      <c r="B657" s="472"/>
      <c r="C657" s="472"/>
      <c r="E657" s="514"/>
      <c r="F657" s="514"/>
      <c r="G657" s="495"/>
    </row>
    <row r="658" spans="1:7" hidden="1" x14ac:dyDescent="0.2">
      <c r="A658" s="462"/>
      <c r="B658" s="472"/>
      <c r="C658" s="472"/>
      <c r="E658" s="514"/>
      <c r="F658" s="514"/>
      <c r="G658" s="495"/>
    </row>
    <row r="659" spans="1:7" hidden="1" x14ac:dyDescent="0.2">
      <c r="A659" s="462"/>
      <c r="B659" s="472"/>
      <c r="C659" s="472"/>
      <c r="E659" s="514"/>
      <c r="F659" s="514"/>
      <c r="G659" s="495"/>
    </row>
    <row r="660" spans="1:7" hidden="1" x14ac:dyDescent="0.2">
      <c r="A660" s="462"/>
      <c r="B660" s="486" t="s">
        <v>1307</v>
      </c>
      <c r="C660" s="472"/>
      <c r="D660" s="467" t="s">
        <v>23</v>
      </c>
      <c r="E660" s="515" t="s">
        <v>1296</v>
      </c>
      <c r="F660" s="515">
        <v>0</v>
      </c>
      <c r="G660" s="495"/>
    </row>
    <row r="661" spans="1:7" hidden="1" x14ac:dyDescent="0.2">
      <c r="A661" s="462"/>
      <c r="B661" s="472"/>
      <c r="C661" s="472"/>
      <c r="E661" s="514"/>
      <c r="F661" s="514"/>
      <c r="G661" s="495"/>
    </row>
    <row r="662" spans="1:7" hidden="1" x14ac:dyDescent="0.2">
      <c r="A662" s="462"/>
      <c r="B662" s="472"/>
      <c r="C662" s="472"/>
      <c r="E662" s="514"/>
      <c r="F662" s="514"/>
      <c r="G662" s="495"/>
    </row>
    <row r="663" spans="1:7" hidden="1" x14ac:dyDescent="0.2">
      <c r="A663" s="462"/>
      <c r="B663" s="472"/>
      <c r="C663" s="472"/>
      <c r="E663" s="514"/>
      <c r="F663" s="514"/>
      <c r="G663" s="495"/>
    </row>
    <row r="664" spans="1:7" hidden="1" x14ac:dyDescent="0.2">
      <c r="A664" s="462"/>
      <c r="B664" s="472"/>
      <c r="C664" s="472"/>
      <c r="E664" s="514"/>
      <c r="F664" s="514"/>
      <c r="G664" s="495"/>
    </row>
    <row r="665" spans="1:7" hidden="1" x14ac:dyDescent="0.2">
      <c r="A665" s="462"/>
      <c r="B665" s="486" t="s">
        <v>3183</v>
      </c>
      <c r="C665" s="472"/>
      <c r="D665" s="467" t="s">
        <v>3184</v>
      </c>
      <c r="E665" s="515" t="s">
        <v>1296</v>
      </c>
      <c r="F665" s="515">
        <v>0</v>
      </c>
      <c r="G665" s="495"/>
    </row>
    <row r="666" spans="1:7" hidden="1" x14ac:dyDescent="0.2">
      <c r="A666" s="462"/>
      <c r="B666" s="472"/>
      <c r="C666" s="472"/>
      <c r="E666" s="514"/>
      <c r="F666" s="514"/>
      <c r="G666" s="495"/>
    </row>
    <row r="667" spans="1:7" hidden="1" x14ac:dyDescent="0.2">
      <c r="A667" s="462"/>
      <c r="B667" s="472"/>
      <c r="C667" s="472"/>
      <c r="E667" s="514"/>
      <c r="F667" s="514"/>
      <c r="G667" s="495"/>
    </row>
    <row r="668" spans="1:7" hidden="1" x14ac:dyDescent="0.2">
      <c r="A668" s="462"/>
      <c r="B668" s="472"/>
      <c r="C668" s="472"/>
      <c r="E668" s="514"/>
      <c r="F668" s="514"/>
      <c r="G668" s="495"/>
    </row>
    <row r="669" spans="1:7" hidden="1" x14ac:dyDescent="0.2">
      <c r="A669" s="462"/>
      <c r="B669" s="472"/>
      <c r="C669" s="472"/>
      <c r="E669" s="514"/>
      <c r="F669" s="514"/>
      <c r="G669" s="495"/>
    </row>
    <row r="670" spans="1:7" hidden="1" x14ac:dyDescent="0.2">
      <c r="A670" s="462"/>
      <c r="B670" s="522" t="s">
        <v>3181</v>
      </c>
      <c r="C670" s="518" t="s">
        <v>1754</v>
      </c>
      <c r="D670" s="464" t="s">
        <v>3270</v>
      </c>
      <c r="E670" s="540">
        <f>+E655+E660+E665</f>
        <v>0</v>
      </c>
      <c r="F670" s="540">
        <f>+F655+F660+F665</f>
        <v>0</v>
      </c>
      <c r="G670" s="495"/>
    </row>
    <row r="671" spans="1:7" hidden="1" x14ac:dyDescent="0.2">
      <c r="A671" s="462"/>
      <c r="B671" s="472"/>
      <c r="C671" s="472"/>
      <c r="E671" s="514"/>
      <c r="F671" s="514"/>
      <c r="G671" s="495"/>
    </row>
    <row r="672" spans="1:7" hidden="1" x14ac:dyDescent="0.2">
      <c r="A672" s="462"/>
      <c r="B672" s="472"/>
      <c r="C672" s="472"/>
      <c r="E672" s="514"/>
      <c r="F672" s="514"/>
      <c r="G672" s="495"/>
    </row>
    <row r="673" spans="1:7" hidden="1" x14ac:dyDescent="0.2">
      <c r="A673" s="462"/>
      <c r="B673" s="472"/>
      <c r="C673" s="472"/>
      <c r="E673" s="514"/>
      <c r="F673" s="514"/>
      <c r="G673" s="495"/>
    </row>
    <row r="674" spans="1:7" hidden="1" x14ac:dyDescent="0.2">
      <c r="A674" s="462"/>
      <c r="B674" s="472"/>
      <c r="C674" s="472"/>
      <c r="E674" s="514"/>
      <c r="F674" s="514"/>
      <c r="G674" s="495"/>
    </row>
    <row r="675" spans="1:7" hidden="1" x14ac:dyDescent="0.2">
      <c r="A675" s="512" t="s">
        <v>3271</v>
      </c>
      <c r="B675" s="513" t="s">
        <v>2071</v>
      </c>
      <c r="C675" s="518" t="s">
        <v>1748</v>
      </c>
      <c r="D675" s="464" t="s">
        <v>1814</v>
      </c>
      <c r="G675" s="495"/>
    </row>
    <row r="676" spans="1:7" hidden="1" x14ac:dyDescent="0.2">
      <c r="A676" s="462"/>
      <c r="B676" s="486" t="s">
        <v>1301</v>
      </c>
      <c r="C676" s="472"/>
      <c r="D676" s="467" t="s">
        <v>11</v>
      </c>
      <c r="E676" s="515" t="s">
        <v>1296</v>
      </c>
      <c r="F676" s="515">
        <v>0</v>
      </c>
      <c r="G676" s="495"/>
    </row>
    <row r="677" spans="1:7" hidden="1" x14ac:dyDescent="0.2">
      <c r="A677" s="462"/>
      <c r="B677" s="472"/>
      <c r="C677" s="472"/>
      <c r="E677" s="514"/>
      <c r="F677" s="514"/>
      <c r="G677" s="495"/>
    </row>
    <row r="678" spans="1:7" hidden="1" x14ac:dyDescent="0.2">
      <c r="A678" s="462"/>
      <c r="B678" s="472"/>
      <c r="C678" s="472"/>
      <c r="E678" s="514"/>
      <c r="F678" s="514"/>
      <c r="G678" s="495"/>
    </row>
    <row r="679" spans="1:7" hidden="1" x14ac:dyDescent="0.2">
      <c r="A679" s="462"/>
      <c r="B679" s="472"/>
      <c r="C679" s="472"/>
      <c r="E679" s="514"/>
      <c r="F679" s="514"/>
      <c r="G679" s="495"/>
    </row>
    <row r="680" spans="1:7" hidden="1" x14ac:dyDescent="0.2">
      <c r="A680" s="462"/>
      <c r="B680" s="472"/>
      <c r="C680" s="472"/>
      <c r="E680" s="514"/>
      <c r="F680" s="514"/>
      <c r="G680" s="495"/>
    </row>
    <row r="681" spans="1:7" hidden="1" x14ac:dyDescent="0.2">
      <c r="A681" s="462"/>
      <c r="B681" s="486" t="s">
        <v>1307</v>
      </c>
      <c r="C681" s="472"/>
      <c r="D681" s="467" t="s">
        <v>23</v>
      </c>
      <c r="E681" s="515" t="s">
        <v>1296</v>
      </c>
      <c r="F681" s="515">
        <v>0</v>
      </c>
      <c r="G681" s="495"/>
    </row>
    <row r="682" spans="1:7" hidden="1" x14ac:dyDescent="0.2">
      <c r="A682" s="462"/>
      <c r="B682" s="472"/>
      <c r="C682" s="472"/>
      <c r="E682" s="514"/>
      <c r="F682" s="514"/>
      <c r="G682" s="495"/>
    </row>
    <row r="683" spans="1:7" s="522" customFormat="1" hidden="1" x14ac:dyDescent="0.2">
      <c r="A683" s="462"/>
      <c r="B683" s="472"/>
      <c r="C683" s="472"/>
      <c r="D683" s="467"/>
      <c r="E683" s="514"/>
      <c r="F683" s="514"/>
      <c r="G683" s="530"/>
    </row>
    <row r="684" spans="1:7" s="522" customFormat="1" hidden="1" x14ac:dyDescent="0.2">
      <c r="A684" s="462"/>
      <c r="B684" s="472"/>
      <c r="C684" s="472"/>
      <c r="D684" s="467"/>
      <c r="E684" s="514"/>
      <c r="F684" s="514"/>
      <c r="G684" s="530"/>
    </row>
    <row r="685" spans="1:7" s="522" customFormat="1" hidden="1" x14ac:dyDescent="0.2">
      <c r="A685" s="483"/>
      <c r="B685" s="525"/>
      <c r="C685" s="525"/>
      <c r="D685" s="470"/>
      <c r="E685" s="526"/>
      <c r="F685" s="526"/>
      <c r="G685" s="530"/>
    </row>
    <row r="686" spans="1:7" s="522" customFormat="1" hidden="1" x14ac:dyDescent="0.2">
      <c r="A686" s="462"/>
      <c r="B686" s="486" t="s">
        <v>3183</v>
      </c>
      <c r="C686" s="472"/>
      <c r="D686" s="467" t="s">
        <v>3184</v>
      </c>
      <c r="E686" s="515" t="s">
        <v>1296</v>
      </c>
      <c r="F686" s="515">
        <v>0</v>
      </c>
      <c r="G686" s="530"/>
    </row>
    <row r="687" spans="1:7" s="522" customFormat="1" hidden="1" x14ac:dyDescent="0.2">
      <c r="A687" s="462"/>
      <c r="B687" s="472"/>
      <c r="C687" s="472"/>
      <c r="D687" s="467"/>
      <c r="E687" s="514"/>
      <c r="F687" s="514"/>
      <c r="G687" s="530"/>
    </row>
    <row r="688" spans="1:7" s="522" customFormat="1" hidden="1" x14ac:dyDescent="0.2">
      <c r="A688" s="462"/>
      <c r="B688" s="472"/>
      <c r="C688" s="472"/>
      <c r="D688" s="467"/>
      <c r="E688" s="514"/>
      <c r="F688" s="514"/>
      <c r="G688" s="530"/>
    </row>
    <row r="689" spans="1:7" hidden="1" x14ac:dyDescent="0.2">
      <c r="A689" s="462"/>
      <c r="B689" s="472"/>
      <c r="C689" s="472"/>
      <c r="E689" s="514"/>
      <c r="F689" s="514"/>
      <c r="G689" s="495"/>
    </row>
    <row r="690" spans="1:7" hidden="1" x14ac:dyDescent="0.2">
      <c r="A690" s="462"/>
      <c r="B690" s="472"/>
      <c r="C690" s="472"/>
      <c r="E690" s="514"/>
      <c r="F690" s="514"/>
      <c r="G690" s="495"/>
    </row>
    <row r="691" spans="1:7" hidden="1" x14ac:dyDescent="0.2">
      <c r="A691" s="462"/>
      <c r="B691" s="522" t="s">
        <v>3181</v>
      </c>
      <c r="C691" s="518" t="s">
        <v>1748</v>
      </c>
      <c r="D691" s="464" t="s">
        <v>1814</v>
      </c>
      <c r="E691" s="540">
        <f>+E676+E681+E686</f>
        <v>0</v>
      </c>
      <c r="F691" s="540">
        <f>+F676+F681+F686</f>
        <v>0</v>
      </c>
      <c r="G691" s="495"/>
    </row>
    <row r="692" spans="1:7" hidden="1" x14ac:dyDescent="0.2">
      <c r="A692" s="462"/>
      <c r="B692" s="522"/>
      <c r="C692" s="518"/>
      <c r="D692" s="464"/>
      <c r="E692" s="514"/>
      <c r="F692" s="514"/>
      <c r="G692" s="495"/>
    </row>
    <row r="693" spans="1:7" hidden="1" x14ac:dyDescent="0.2">
      <c r="A693" s="462"/>
      <c r="B693" s="472"/>
      <c r="C693" s="472"/>
      <c r="E693" s="514"/>
      <c r="F693" s="514"/>
      <c r="G693" s="495"/>
    </row>
    <row r="694" spans="1:7" hidden="1" x14ac:dyDescent="0.2">
      <c r="A694" s="462"/>
      <c r="B694" s="472"/>
      <c r="C694" s="472"/>
      <c r="E694" s="514"/>
      <c r="F694" s="514"/>
      <c r="G694" s="495"/>
    </row>
    <row r="695" spans="1:7" hidden="1" x14ac:dyDescent="0.2">
      <c r="A695" s="462"/>
      <c r="B695" s="472"/>
      <c r="C695" s="472"/>
      <c r="E695" s="514"/>
      <c r="F695" s="514"/>
      <c r="G695" s="495"/>
    </row>
    <row r="696" spans="1:7" ht="26.25" hidden="1" customHeight="1" x14ac:dyDescent="0.2">
      <c r="A696" s="512" t="s">
        <v>3272</v>
      </c>
      <c r="B696" s="513" t="s">
        <v>2071</v>
      </c>
      <c r="C696" s="518" t="s">
        <v>1767</v>
      </c>
      <c r="D696" s="842" t="s">
        <v>3273</v>
      </c>
      <c r="E696" s="842"/>
      <c r="F696" s="514"/>
      <c r="G696" s="495"/>
    </row>
    <row r="697" spans="1:7" hidden="1" x14ac:dyDescent="0.2">
      <c r="A697" s="462"/>
      <c r="B697" s="486" t="s">
        <v>1301</v>
      </c>
      <c r="C697" s="472"/>
      <c r="D697" s="467" t="s">
        <v>11</v>
      </c>
      <c r="E697" s="515" t="s">
        <v>1296</v>
      </c>
      <c r="F697" s="515">
        <v>0</v>
      </c>
      <c r="G697" s="495"/>
    </row>
    <row r="698" spans="1:7" hidden="1" x14ac:dyDescent="0.2">
      <c r="A698" s="462"/>
      <c r="B698" s="472"/>
      <c r="C698" s="472"/>
      <c r="E698" s="514"/>
      <c r="F698" s="514"/>
      <c r="G698" s="495"/>
    </row>
    <row r="699" spans="1:7" hidden="1" x14ac:dyDescent="0.2">
      <c r="A699" s="462"/>
      <c r="B699" s="472"/>
      <c r="C699" s="472"/>
      <c r="E699" s="514"/>
      <c r="F699" s="514"/>
      <c r="G699" s="495"/>
    </row>
    <row r="700" spans="1:7" hidden="1" x14ac:dyDescent="0.2">
      <c r="A700" s="462"/>
      <c r="B700" s="472"/>
      <c r="C700" s="472"/>
      <c r="E700" s="514"/>
      <c r="F700" s="514"/>
      <c r="G700" s="495"/>
    </row>
    <row r="701" spans="1:7" hidden="1" x14ac:dyDescent="0.2">
      <c r="A701" s="462"/>
      <c r="B701" s="472"/>
      <c r="C701" s="472"/>
      <c r="E701" s="514"/>
      <c r="F701" s="514"/>
      <c r="G701" s="495"/>
    </row>
    <row r="702" spans="1:7" hidden="1" x14ac:dyDescent="0.2">
      <c r="A702" s="462"/>
      <c r="B702" s="486" t="s">
        <v>1307</v>
      </c>
      <c r="C702" s="472"/>
      <c r="D702" s="467" t="s">
        <v>23</v>
      </c>
      <c r="E702" s="515" t="s">
        <v>1296</v>
      </c>
      <c r="F702" s="515">
        <v>0</v>
      </c>
      <c r="G702" s="495"/>
    </row>
    <row r="703" spans="1:7" hidden="1" x14ac:dyDescent="0.2">
      <c r="A703" s="462"/>
      <c r="B703" s="472"/>
      <c r="C703" s="472"/>
      <c r="E703" s="514"/>
      <c r="F703" s="514"/>
      <c r="G703" s="495"/>
    </row>
    <row r="704" spans="1:7" hidden="1" x14ac:dyDescent="0.2">
      <c r="A704" s="462"/>
      <c r="B704" s="472"/>
      <c r="C704" s="472"/>
      <c r="E704" s="514"/>
      <c r="F704" s="514"/>
      <c r="G704" s="495"/>
    </row>
    <row r="705" spans="1:7" hidden="1" x14ac:dyDescent="0.2">
      <c r="A705" s="462"/>
      <c r="B705" s="472"/>
      <c r="C705" s="472"/>
      <c r="E705" s="514"/>
      <c r="F705" s="514"/>
      <c r="G705" s="495"/>
    </row>
    <row r="706" spans="1:7" hidden="1" x14ac:dyDescent="0.2">
      <c r="A706" s="483"/>
      <c r="B706" s="525"/>
      <c r="C706" s="525"/>
      <c r="D706" s="470"/>
      <c r="E706" s="526"/>
      <c r="F706" s="526"/>
      <c r="G706" s="495"/>
    </row>
    <row r="707" spans="1:7" hidden="1" x14ac:dyDescent="0.2">
      <c r="A707" s="462"/>
      <c r="B707" s="486" t="s">
        <v>3183</v>
      </c>
      <c r="C707" s="472"/>
      <c r="D707" s="467" t="s">
        <v>3184</v>
      </c>
      <c r="E707" s="515" t="s">
        <v>1296</v>
      </c>
      <c r="F707" s="515">
        <v>0</v>
      </c>
      <c r="G707" s="495"/>
    </row>
    <row r="708" spans="1:7" hidden="1" x14ac:dyDescent="0.2">
      <c r="A708" s="462"/>
      <c r="B708" s="472"/>
      <c r="C708" s="472"/>
      <c r="E708" s="514"/>
      <c r="F708" s="514"/>
      <c r="G708" s="495"/>
    </row>
    <row r="709" spans="1:7" hidden="1" x14ac:dyDescent="0.2">
      <c r="A709" s="462"/>
      <c r="B709" s="472"/>
      <c r="C709" s="472"/>
      <c r="E709" s="514"/>
      <c r="F709" s="514"/>
      <c r="G709" s="495"/>
    </row>
    <row r="710" spans="1:7" hidden="1" x14ac:dyDescent="0.2">
      <c r="A710" s="462"/>
      <c r="B710" s="472"/>
      <c r="C710" s="472"/>
      <c r="E710" s="514"/>
      <c r="F710" s="514"/>
      <c r="G710" s="495"/>
    </row>
    <row r="711" spans="1:7" hidden="1" x14ac:dyDescent="0.2">
      <c r="A711" s="462"/>
      <c r="B711" s="472"/>
      <c r="C711" s="472"/>
      <c r="E711" s="514"/>
      <c r="F711" s="514"/>
      <c r="G711" s="495"/>
    </row>
    <row r="712" spans="1:7" ht="38.25" hidden="1" x14ac:dyDescent="0.2">
      <c r="A712" s="462"/>
      <c r="B712" s="522" t="s">
        <v>3181</v>
      </c>
      <c r="C712" s="518" t="s">
        <v>1767</v>
      </c>
      <c r="D712" s="464" t="s">
        <v>3274</v>
      </c>
      <c r="E712" s="540">
        <f>+E697+E702+E707</f>
        <v>0</v>
      </c>
      <c r="F712" s="540">
        <f>+F697+F702+F707</f>
        <v>0</v>
      </c>
      <c r="G712" s="495"/>
    </row>
    <row r="713" spans="1:7" hidden="1" x14ac:dyDescent="0.2">
      <c r="A713" s="462"/>
      <c r="B713" s="522"/>
      <c r="C713" s="518"/>
      <c r="D713" s="464"/>
      <c r="E713" s="514"/>
      <c r="F713" s="514"/>
      <c r="G713" s="495"/>
    </row>
    <row r="714" spans="1:7" hidden="1" x14ac:dyDescent="0.2">
      <c r="A714" s="462"/>
      <c r="B714" s="472"/>
      <c r="C714" s="472"/>
      <c r="E714" s="514"/>
      <c r="F714" s="514"/>
      <c r="G714" s="495"/>
    </row>
    <row r="715" spans="1:7" hidden="1" x14ac:dyDescent="0.2">
      <c r="A715" s="462"/>
      <c r="B715" s="472"/>
      <c r="C715" s="472"/>
      <c r="E715" s="514"/>
      <c r="F715" s="514"/>
      <c r="G715" s="495"/>
    </row>
    <row r="716" spans="1:7" hidden="1" x14ac:dyDescent="0.2">
      <c r="A716" s="462"/>
      <c r="B716" s="472"/>
      <c r="C716" s="472"/>
      <c r="E716" s="526"/>
      <c r="F716" s="526"/>
      <c r="G716" s="495"/>
    </row>
    <row r="717" spans="1:7" x14ac:dyDescent="0.2">
      <c r="A717" s="836" t="s">
        <v>3275</v>
      </c>
      <c r="B717" s="837"/>
      <c r="C717" s="837"/>
      <c r="D717" s="528" t="s">
        <v>149</v>
      </c>
      <c r="E717" s="474">
        <f>+E712+E691+E670+E649+E628+E607+E588+E573+E552</f>
        <v>1000</v>
      </c>
      <c r="F717" s="474">
        <f>+F712+F691+F670+F649+F628+F607+F588+F573+F552</f>
        <v>3765.07</v>
      </c>
      <c r="G717" s="495"/>
    </row>
    <row r="718" spans="1:7" x14ac:dyDescent="0.2">
      <c r="A718" s="549"/>
      <c r="B718" s="522"/>
      <c r="C718" s="522"/>
      <c r="D718" s="533"/>
      <c r="E718" s="534"/>
      <c r="F718" s="534"/>
      <c r="G718" s="495"/>
    </row>
    <row r="719" spans="1:7" hidden="1" x14ac:dyDescent="0.2">
      <c r="A719" s="466"/>
      <c r="B719" s="518"/>
      <c r="C719" s="472"/>
      <c r="D719" s="533"/>
      <c r="E719" s="534"/>
      <c r="F719" s="534"/>
      <c r="G719" s="495"/>
    </row>
    <row r="720" spans="1:7" hidden="1" x14ac:dyDescent="0.2">
      <c r="A720" s="466"/>
      <c r="B720" s="518"/>
      <c r="C720" s="472"/>
      <c r="D720" s="464"/>
      <c r="E720" s="534"/>
      <c r="F720" s="534"/>
      <c r="G720" s="495"/>
    </row>
    <row r="721" spans="1:7" hidden="1" x14ac:dyDescent="0.2">
      <c r="A721" s="468"/>
      <c r="B721" s="548"/>
      <c r="C721" s="525"/>
      <c r="D721" s="484"/>
      <c r="E721" s="542"/>
      <c r="F721" s="542"/>
      <c r="G721" s="495"/>
    </row>
    <row r="722" spans="1:7" hidden="1" x14ac:dyDescent="0.2">
      <c r="A722" s="462"/>
      <c r="B722" s="472"/>
      <c r="C722" s="472"/>
      <c r="G722" s="495"/>
    </row>
    <row r="723" spans="1:7" ht="13.5" hidden="1" thickBot="1" x14ac:dyDescent="0.25">
      <c r="A723" s="840" t="s">
        <v>3179</v>
      </c>
      <c r="B723" s="841"/>
      <c r="C723" s="547" t="s">
        <v>1749</v>
      </c>
      <c r="D723" s="536" t="s">
        <v>3276</v>
      </c>
      <c r="E723" s="482"/>
      <c r="F723" s="482"/>
      <c r="G723" s="495"/>
    </row>
    <row r="724" spans="1:7" hidden="1" x14ac:dyDescent="0.2">
      <c r="A724" s="462"/>
      <c r="B724" s="472"/>
      <c r="C724" s="472"/>
      <c r="G724" s="495"/>
    </row>
    <row r="725" spans="1:7" hidden="1" x14ac:dyDescent="0.2">
      <c r="A725" s="512" t="s">
        <v>3277</v>
      </c>
      <c r="B725" s="513" t="s">
        <v>2071</v>
      </c>
      <c r="C725" s="518" t="s">
        <v>1741</v>
      </c>
      <c r="D725" s="464" t="s">
        <v>3278</v>
      </c>
      <c r="G725" s="495"/>
    </row>
    <row r="726" spans="1:7" hidden="1" x14ac:dyDescent="0.2">
      <c r="A726" s="462"/>
      <c r="B726" s="486" t="s">
        <v>1301</v>
      </c>
      <c r="C726" s="472"/>
      <c r="D726" s="467" t="s">
        <v>11</v>
      </c>
      <c r="E726" s="515" t="s">
        <v>1296</v>
      </c>
      <c r="F726" s="515">
        <v>0</v>
      </c>
      <c r="G726" s="495"/>
    </row>
    <row r="727" spans="1:7" hidden="1" x14ac:dyDescent="0.2">
      <c r="A727" s="462"/>
      <c r="B727" s="472"/>
      <c r="C727" s="472"/>
      <c r="E727" s="514"/>
      <c r="F727" s="514"/>
      <c r="G727" s="495"/>
    </row>
    <row r="728" spans="1:7" hidden="1" x14ac:dyDescent="0.2">
      <c r="A728" s="462"/>
      <c r="B728" s="472"/>
      <c r="C728" s="472"/>
      <c r="E728" s="514"/>
      <c r="F728" s="514"/>
      <c r="G728" s="495"/>
    </row>
    <row r="729" spans="1:7" hidden="1" x14ac:dyDescent="0.2">
      <c r="A729" s="462"/>
      <c r="B729" s="486" t="s">
        <v>1307</v>
      </c>
      <c r="C729" s="472"/>
      <c r="D729" s="467" t="s">
        <v>23</v>
      </c>
      <c r="E729" s="515" t="s">
        <v>1296</v>
      </c>
      <c r="F729" s="515">
        <v>0</v>
      </c>
      <c r="G729" s="495"/>
    </row>
    <row r="730" spans="1:7" hidden="1" x14ac:dyDescent="0.2">
      <c r="A730" s="462"/>
      <c r="B730" s="472"/>
      <c r="C730" s="472"/>
      <c r="E730" s="514"/>
      <c r="F730" s="514"/>
      <c r="G730" s="495"/>
    </row>
    <row r="731" spans="1:7" hidden="1" x14ac:dyDescent="0.2">
      <c r="A731" s="462"/>
      <c r="B731" s="472"/>
      <c r="C731" s="472"/>
      <c r="E731" s="514"/>
      <c r="F731" s="514"/>
      <c r="G731" s="495"/>
    </row>
    <row r="732" spans="1:7" s="486" customFormat="1" hidden="1" x14ac:dyDescent="0.2">
      <c r="A732" s="462"/>
      <c r="B732" s="486" t="s">
        <v>3183</v>
      </c>
      <c r="C732" s="472"/>
      <c r="D732" s="467" t="s">
        <v>3184</v>
      </c>
      <c r="E732" s="515" t="s">
        <v>1296</v>
      </c>
      <c r="F732" s="515">
        <v>0</v>
      </c>
      <c r="G732" s="523"/>
    </row>
    <row r="733" spans="1:7" s="486" customFormat="1" hidden="1" x14ac:dyDescent="0.2">
      <c r="A733" s="462"/>
      <c r="B733" s="472"/>
      <c r="C733" s="472"/>
      <c r="D733" s="467"/>
      <c r="E733" s="514"/>
      <c r="F733" s="514"/>
      <c r="G733" s="523"/>
    </row>
    <row r="734" spans="1:7" s="486" customFormat="1" hidden="1" x14ac:dyDescent="0.2">
      <c r="A734" s="462"/>
      <c r="B734" s="472"/>
      <c r="C734" s="472"/>
      <c r="D734" s="467"/>
      <c r="E734" s="514"/>
      <c r="F734" s="514"/>
      <c r="G734" s="523"/>
    </row>
    <row r="735" spans="1:7" s="486" customFormat="1" hidden="1" x14ac:dyDescent="0.2">
      <c r="A735" s="462"/>
      <c r="B735" s="522" t="s">
        <v>3181</v>
      </c>
      <c r="C735" s="518" t="s">
        <v>1741</v>
      </c>
      <c r="D735" s="464" t="s">
        <v>3279</v>
      </c>
      <c r="E735" s="540">
        <f>+E726+E729+E732</f>
        <v>0</v>
      </c>
      <c r="F735" s="540">
        <f>+F726+F729+F732</f>
        <v>0</v>
      </c>
      <c r="G735" s="523"/>
    </row>
    <row r="736" spans="1:7" s="486" customFormat="1" hidden="1" x14ac:dyDescent="0.2">
      <c r="A736" s="462"/>
      <c r="B736" s="472"/>
      <c r="C736" s="472"/>
      <c r="D736" s="467"/>
      <c r="E736" s="514"/>
      <c r="F736" s="514"/>
      <c r="G736" s="523"/>
    </row>
    <row r="737" spans="1:7" s="486" customFormat="1" hidden="1" x14ac:dyDescent="0.2">
      <c r="A737" s="462"/>
      <c r="B737" s="472"/>
      <c r="C737" s="472"/>
      <c r="D737" s="467"/>
      <c r="E737" s="459"/>
      <c r="F737" s="459"/>
      <c r="G737" s="523"/>
    </row>
    <row r="738" spans="1:7" hidden="1" x14ac:dyDescent="0.2">
      <c r="A738" s="516">
        <v>1002</v>
      </c>
      <c r="B738" s="513" t="s">
        <v>2071</v>
      </c>
      <c r="C738" s="518" t="s">
        <v>1743</v>
      </c>
      <c r="D738" s="464" t="s">
        <v>3280</v>
      </c>
      <c r="G738" s="495"/>
    </row>
    <row r="739" spans="1:7" hidden="1" x14ac:dyDescent="0.2">
      <c r="A739" s="462"/>
      <c r="B739" s="486" t="s">
        <v>1301</v>
      </c>
      <c r="C739" s="472"/>
      <c r="D739" s="467" t="s">
        <v>11</v>
      </c>
      <c r="E739" s="515" t="s">
        <v>1296</v>
      </c>
      <c r="F739" s="540">
        <f>+F730+F733+F736</f>
        <v>0</v>
      </c>
      <c r="G739" s="495"/>
    </row>
    <row r="740" spans="1:7" hidden="1" x14ac:dyDescent="0.2">
      <c r="A740" s="462"/>
      <c r="B740" s="472"/>
      <c r="C740" s="472"/>
      <c r="E740" s="514"/>
      <c r="F740" s="514"/>
      <c r="G740" s="495"/>
    </row>
    <row r="741" spans="1:7" s="486" customFormat="1" hidden="1" x14ac:dyDescent="0.2">
      <c r="A741" s="462"/>
      <c r="B741" s="472"/>
      <c r="C741" s="472"/>
      <c r="D741" s="467"/>
      <c r="E741" s="459"/>
      <c r="F741" s="459"/>
      <c r="G741" s="523"/>
    </row>
    <row r="742" spans="1:7" s="486" customFormat="1" hidden="1" x14ac:dyDescent="0.2">
      <c r="A742" s="462"/>
      <c r="B742" s="486" t="s">
        <v>1307</v>
      </c>
      <c r="C742" s="472"/>
      <c r="D742" s="467" t="s">
        <v>23</v>
      </c>
      <c r="E742" s="515" t="s">
        <v>1296</v>
      </c>
      <c r="F742" s="540">
        <f>+F733+F736+F739</f>
        <v>0</v>
      </c>
      <c r="G742" s="523"/>
    </row>
    <row r="743" spans="1:7" s="486" customFormat="1" hidden="1" x14ac:dyDescent="0.2">
      <c r="A743" s="462"/>
      <c r="B743" s="472"/>
      <c r="C743" s="472"/>
      <c r="D743" s="467"/>
      <c r="E743" s="514"/>
      <c r="F743" s="514"/>
      <c r="G743" s="523"/>
    </row>
    <row r="744" spans="1:7" s="486" customFormat="1" hidden="1" x14ac:dyDescent="0.2">
      <c r="A744" s="483"/>
      <c r="B744" s="525"/>
      <c r="C744" s="525"/>
      <c r="D744" s="470"/>
      <c r="E744" s="471"/>
      <c r="F744" s="471"/>
      <c r="G744" s="523"/>
    </row>
    <row r="745" spans="1:7" s="486" customFormat="1" hidden="1" x14ac:dyDescent="0.2">
      <c r="A745" s="462"/>
      <c r="B745" s="486" t="s">
        <v>3183</v>
      </c>
      <c r="C745" s="472"/>
      <c r="D745" s="467" t="s">
        <v>3184</v>
      </c>
      <c r="E745" s="515" t="s">
        <v>1296</v>
      </c>
      <c r="F745" s="540">
        <f>+F736+F739+F742</f>
        <v>0</v>
      </c>
      <c r="G745" s="523"/>
    </row>
    <row r="746" spans="1:7" s="486" customFormat="1" hidden="1" x14ac:dyDescent="0.2">
      <c r="A746" s="462"/>
      <c r="B746" s="472"/>
      <c r="C746" s="472"/>
      <c r="D746" s="467"/>
      <c r="E746" s="514"/>
      <c r="F746" s="514"/>
      <c r="G746" s="523"/>
    </row>
    <row r="747" spans="1:7" s="486" customFormat="1" hidden="1" x14ac:dyDescent="0.2">
      <c r="A747" s="462"/>
      <c r="B747" s="472"/>
      <c r="C747" s="472"/>
      <c r="D747" s="467"/>
      <c r="E747" s="514"/>
      <c r="F747" s="514"/>
      <c r="G747" s="523"/>
    </row>
    <row r="748" spans="1:7" s="486" customFormat="1" hidden="1" x14ac:dyDescent="0.2">
      <c r="A748" s="462"/>
      <c r="B748" s="522" t="s">
        <v>3181</v>
      </c>
      <c r="C748" s="518" t="s">
        <v>1743</v>
      </c>
      <c r="D748" s="464" t="s">
        <v>3280</v>
      </c>
      <c r="E748" s="540">
        <f>+E739+E742+E745</f>
        <v>0</v>
      </c>
      <c r="F748" s="540">
        <f>+F739+F742+F745</f>
        <v>0</v>
      </c>
      <c r="G748" s="523"/>
    </row>
    <row r="749" spans="1:7" s="486" customFormat="1" hidden="1" x14ac:dyDescent="0.2">
      <c r="A749" s="462"/>
      <c r="B749" s="472"/>
      <c r="C749" s="472"/>
      <c r="D749" s="467"/>
      <c r="E749" s="514"/>
      <c r="F749" s="514"/>
      <c r="G749" s="523"/>
    </row>
    <row r="750" spans="1:7" s="486" customFormat="1" hidden="1" x14ac:dyDescent="0.2">
      <c r="A750" s="462"/>
      <c r="B750" s="472"/>
      <c r="C750" s="472"/>
      <c r="D750" s="467"/>
      <c r="E750" s="459"/>
      <c r="F750" s="459"/>
      <c r="G750" s="523"/>
    </row>
    <row r="751" spans="1:7" hidden="1" x14ac:dyDescent="0.2">
      <c r="A751" s="516">
        <v>1003</v>
      </c>
      <c r="B751" s="513" t="s">
        <v>2071</v>
      </c>
      <c r="C751" s="518" t="s">
        <v>1744</v>
      </c>
      <c r="D751" s="464" t="s">
        <v>3281</v>
      </c>
      <c r="G751" s="495"/>
    </row>
    <row r="752" spans="1:7" hidden="1" x14ac:dyDescent="0.2">
      <c r="A752" s="462"/>
      <c r="B752" s="486" t="s">
        <v>1301</v>
      </c>
      <c r="C752" s="472"/>
      <c r="D752" s="467" t="s">
        <v>11</v>
      </c>
      <c r="E752" s="515" t="s">
        <v>1296</v>
      </c>
      <c r="F752" s="515">
        <v>0</v>
      </c>
      <c r="G752" s="495"/>
    </row>
    <row r="753" spans="1:7" hidden="1" x14ac:dyDescent="0.2">
      <c r="A753" s="462"/>
      <c r="B753" s="472"/>
      <c r="C753" s="472"/>
      <c r="E753" s="514"/>
      <c r="F753" s="514"/>
      <c r="G753" s="495"/>
    </row>
    <row r="754" spans="1:7" s="486" customFormat="1" hidden="1" x14ac:dyDescent="0.2">
      <c r="A754" s="462"/>
      <c r="B754" s="472"/>
      <c r="C754" s="472"/>
      <c r="D754" s="467"/>
      <c r="E754" s="459"/>
      <c r="F754" s="459"/>
      <c r="G754" s="523"/>
    </row>
    <row r="755" spans="1:7" s="486" customFormat="1" hidden="1" x14ac:dyDescent="0.2">
      <c r="A755" s="462"/>
      <c r="B755" s="486" t="s">
        <v>1307</v>
      </c>
      <c r="C755" s="472"/>
      <c r="D755" s="467" t="s">
        <v>23</v>
      </c>
      <c r="E755" s="515" t="s">
        <v>1296</v>
      </c>
      <c r="F755" s="515">
        <v>0</v>
      </c>
      <c r="G755" s="523"/>
    </row>
    <row r="756" spans="1:7" s="486" customFormat="1" hidden="1" x14ac:dyDescent="0.2">
      <c r="A756" s="462"/>
      <c r="B756" s="472"/>
      <c r="C756" s="472"/>
      <c r="D756" s="467"/>
      <c r="E756" s="514"/>
      <c r="F756" s="514"/>
      <c r="G756" s="523"/>
    </row>
    <row r="757" spans="1:7" s="486" customFormat="1" hidden="1" x14ac:dyDescent="0.2">
      <c r="A757" s="462"/>
      <c r="B757" s="472"/>
      <c r="C757" s="472"/>
      <c r="D757" s="467"/>
      <c r="E757" s="459"/>
      <c r="F757" s="459"/>
      <c r="G757" s="523"/>
    </row>
    <row r="758" spans="1:7" s="486" customFormat="1" hidden="1" x14ac:dyDescent="0.2">
      <c r="A758" s="462"/>
      <c r="B758" s="486" t="s">
        <v>3183</v>
      </c>
      <c r="C758" s="472"/>
      <c r="D758" s="467" t="s">
        <v>3184</v>
      </c>
      <c r="E758" s="515" t="s">
        <v>1296</v>
      </c>
      <c r="F758" s="515">
        <v>0</v>
      </c>
      <c r="G758" s="523"/>
    </row>
    <row r="759" spans="1:7" s="486" customFormat="1" hidden="1" x14ac:dyDescent="0.2">
      <c r="A759" s="462"/>
      <c r="B759" s="472"/>
      <c r="C759" s="472"/>
      <c r="D759" s="467"/>
      <c r="E759" s="514"/>
      <c r="F759" s="514"/>
      <c r="G759" s="523"/>
    </row>
    <row r="760" spans="1:7" s="486" customFormat="1" hidden="1" x14ac:dyDescent="0.2">
      <c r="A760" s="462"/>
      <c r="B760" s="472"/>
      <c r="C760" s="472"/>
      <c r="D760" s="467"/>
      <c r="E760" s="514"/>
      <c r="F760" s="514"/>
      <c r="G760" s="523"/>
    </row>
    <row r="761" spans="1:7" s="486" customFormat="1" hidden="1" x14ac:dyDescent="0.2">
      <c r="A761" s="462"/>
      <c r="B761" s="522" t="s">
        <v>3181</v>
      </c>
      <c r="C761" s="518" t="s">
        <v>1744</v>
      </c>
      <c r="D761" s="464" t="s">
        <v>3281</v>
      </c>
      <c r="E761" s="540">
        <f>+E752+E755+E758</f>
        <v>0</v>
      </c>
      <c r="F761" s="540">
        <f>+F752+F755+F758</f>
        <v>0</v>
      </c>
      <c r="G761" s="523"/>
    </row>
    <row r="762" spans="1:7" s="486" customFormat="1" hidden="1" x14ac:dyDescent="0.2">
      <c r="A762" s="462"/>
      <c r="B762" s="472"/>
      <c r="C762" s="472"/>
      <c r="D762" s="467"/>
      <c r="E762" s="514"/>
      <c r="F762" s="514"/>
      <c r="G762" s="523"/>
    </row>
    <row r="763" spans="1:7" s="486" customFormat="1" hidden="1" x14ac:dyDescent="0.2">
      <c r="A763" s="462"/>
      <c r="B763" s="472"/>
      <c r="C763" s="472"/>
      <c r="D763" s="467"/>
      <c r="E763" s="459"/>
      <c r="F763" s="459"/>
      <c r="G763" s="523"/>
    </row>
    <row r="764" spans="1:7" hidden="1" x14ac:dyDescent="0.2">
      <c r="A764" s="550" t="s">
        <v>3282</v>
      </c>
      <c r="B764" s="513" t="s">
        <v>2071</v>
      </c>
      <c r="C764" s="518" t="s">
        <v>3283</v>
      </c>
      <c r="D764" s="464" t="s">
        <v>3284</v>
      </c>
      <c r="G764" s="495"/>
    </row>
    <row r="765" spans="1:7" hidden="1" x14ac:dyDescent="0.2">
      <c r="A765" s="462"/>
      <c r="B765" s="486" t="s">
        <v>1301</v>
      </c>
      <c r="C765" s="472"/>
      <c r="D765" s="467" t="s">
        <v>11</v>
      </c>
      <c r="E765" s="515" t="s">
        <v>1296</v>
      </c>
      <c r="F765" s="515">
        <v>0</v>
      </c>
      <c r="G765" s="495"/>
    </row>
    <row r="766" spans="1:7" hidden="1" x14ac:dyDescent="0.2">
      <c r="A766" s="462"/>
      <c r="B766" s="472"/>
      <c r="C766" s="472"/>
      <c r="E766" s="514"/>
      <c r="F766" s="514"/>
      <c r="G766" s="495"/>
    </row>
    <row r="767" spans="1:7" s="486" customFormat="1" hidden="1" x14ac:dyDescent="0.2">
      <c r="A767" s="462"/>
      <c r="B767" s="472"/>
      <c r="C767" s="472"/>
      <c r="D767" s="467"/>
      <c r="E767" s="459"/>
      <c r="F767" s="459"/>
      <c r="G767" s="523"/>
    </row>
    <row r="768" spans="1:7" s="486" customFormat="1" hidden="1" x14ac:dyDescent="0.2">
      <c r="A768" s="462"/>
      <c r="B768" s="486" t="s">
        <v>1307</v>
      </c>
      <c r="C768" s="472"/>
      <c r="D768" s="467" t="s">
        <v>23</v>
      </c>
      <c r="E768" s="515" t="s">
        <v>1296</v>
      </c>
      <c r="F768" s="515">
        <v>0</v>
      </c>
      <c r="G768" s="523"/>
    </row>
    <row r="769" spans="1:7" s="486" customFormat="1" hidden="1" x14ac:dyDescent="0.2">
      <c r="A769" s="462"/>
      <c r="B769" s="472"/>
      <c r="C769" s="472"/>
      <c r="D769" s="467"/>
      <c r="E769" s="514"/>
      <c r="F769" s="514"/>
      <c r="G769" s="523"/>
    </row>
    <row r="770" spans="1:7" s="486" customFormat="1" hidden="1" x14ac:dyDescent="0.2">
      <c r="A770" s="462"/>
      <c r="B770" s="472"/>
      <c r="C770" s="472"/>
      <c r="D770" s="467"/>
      <c r="E770" s="514"/>
      <c r="F770" s="514"/>
      <c r="G770" s="523"/>
    </row>
    <row r="771" spans="1:7" s="486" customFormat="1" hidden="1" x14ac:dyDescent="0.2">
      <c r="A771" s="462"/>
      <c r="B771" s="472"/>
      <c r="C771" s="472"/>
      <c r="D771" s="467"/>
      <c r="E771" s="514"/>
      <c r="F771" s="514"/>
      <c r="G771" s="523"/>
    </row>
    <row r="772" spans="1:7" s="486" customFormat="1" hidden="1" x14ac:dyDescent="0.2">
      <c r="A772" s="462"/>
      <c r="B772" s="472"/>
      <c r="C772" s="472"/>
      <c r="D772" s="467"/>
      <c r="E772" s="459"/>
      <c r="F772" s="459"/>
      <c r="G772" s="523"/>
    </row>
    <row r="773" spans="1:7" s="486" customFormat="1" hidden="1" x14ac:dyDescent="0.2">
      <c r="A773" s="462"/>
      <c r="B773" s="486" t="s">
        <v>3183</v>
      </c>
      <c r="C773" s="472"/>
      <c r="D773" s="467" t="s">
        <v>3184</v>
      </c>
      <c r="E773" s="515" t="s">
        <v>1296</v>
      </c>
      <c r="F773" s="515">
        <v>0</v>
      </c>
      <c r="G773" s="523"/>
    </row>
    <row r="774" spans="1:7" s="486" customFormat="1" hidden="1" x14ac:dyDescent="0.2">
      <c r="A774" s="462"/>
      <c r="B774" s="472"/>
      <c r="C774" s="472"/>
      <c r="D774" s="467"/>
      <c r="E774" s="514"/>
      <c r="F774" s="514"/>
      <c r="G774" s="523"/>
    </row>
    <row r="775" spans="1:7" s="486" customFormat="1" hidden="1" x14ac:dyDescent="0.2">
      <c r="A775" s="462"/>
      <c r="B775" s="472"/>
      <c r="C775" s="472"/>
      <c r="D775" s="467"/>
      <c r="E775" s="514"/>
      <c r="F775" s="514"/>
      <c r="G775" s="523"/>
    </row>
    <row r="776" spans="1:7" s="486" customFormat="1" hidden="1" x14ac:dyDescent="0.2">
      <c r="A776" s="462"/>
      <c r="B776" s="472"/>
      <c r="C776" s="472"/>
      <c r="D776" s="467"/>
      <c r="E776" s="514"/>
      <c r="F776" s="514"/>
      <c r="G776" s="523"/>
    </row>
    <row r="777" spans="1:7" s="486" customFormat="1" hidden="1" x14ac:dyDescent="0.2">
      <c r="A777" s="462"/>
      <c r="B777" s="472"/>
      <c r="C777" s="472"/>
      <c r="D777" s="467"/>
      <c r="E777" s="514"/>
      <c r="F777" s="514"/>
      <c r="G777" s="523"/>
    </row>
    <row r="778" spans="1:7" s="486" customFormat="1" hidden="1" x14ac:dyDescent="0.2">
      <c r="A778" s="462"/>
      <c r="B778" s="522" t="s">
        <v>3181</v>
      </c>
      <c r="C778" s="518" t="s">
        <v>3283</v>
      </c>
      <c r="D778" s="464" t="s">
        <v>3284</v>
      </c>
      <c r="E778" s="540">
        <f>+E765+E768+E773</f>
        <v>0</v>
      </c>
      <c r="F778" s="540">
        <f>+F765+F768+F773</f>
        <v>0</v>
      </c>
      <c r="G778" s="523"/>
    </row>
    <row r="779" spans="1:7" s="486" customFormat="1" hidden="1" x14ac:dyDescent="0.2">
      <c r="A779" s="462"/>
      <c r="B779" s="472"/>
      <c r="C779" s="472"/>
      <c r="D779" s="467"/>
      <c r="E779" s="514"/>
      <c r="F779" s="514"/>
      <c r="G779" s="523"/>
    </row>
    <row r="780" spans="1:7" s="486" customFormat="1" hidden="1" x14ac:dyDescent="0.2">
      <c r="A780" s="462"/>
      <c r="B780" s="472"/>
      <c r="C780" s="472"/>
      <c r="D780" s="467"/>
      <c r="E780" s="514"/>
      <c r="F780" s="514"/>
      <c r="G780" s="523"/>
    </row>
    <row r="781" spans="1:7" s="486" customFormat="1" hidden="1" x14ac:dyDescent="0.2">
      <c r="A781" s="462"/>
      <c r="B781" s="472"/>
      <c r="C781" s="472"/>
      <c r="D781" s="467"/>
      <c r="E781" s="514"/>
      <c r="F781" s="514"/>
      <c r="G781" s="523"/>
    </row>
    <row r="782" spans="1:7" s="486" customFormat="1" hidden="1" x14ac:dyDescent="0.2">
      <c r="A782" s="462"/>
      <c r="B782" s="472"/>
      <c r="C782" s="472"/>
      <c r="D782" s="467"/>
      <c r="E782" s="514"/>
      <c r="F782" s="514"/>
      <c r="G782" s="523"/>
    </row>
    <row r="783" spans="1:7" hidden="1" x14ac:dyDescent="0.2">
      <c r="A783" s="516">
        <v>1005</v>
      </c>
      <c r="B783" s="513" t="s">
        <v>2071</v>
      </c>
      <c r="C783" s="518" t="s">
        <v>1746</v>
      </c>
      <c r="D783" s="464" t="s">
        <v>3285</v>
      </c>
      <c r="G783" s="495"/>
    </row>
    <row r="784" spans="1:7" hidden="1" x14ac:dyDescent="0.2">
      <c r="A784" s="462"/>
      <c r="B784" s="486" t="s">
        <v>1301</v>
      </c>
      <c r="C784" s="472"/>
      <c r="D784" s="467" t="s">
        <v>11</v>
      </c>
      <c r="E784" s="515" t="s">
        <v>1296</v>
      </c>
      <c r="F784" s="515">
        <v>0</v>
      </c>
      <c r="G784" s="495"/>
    </row>
    <row r="785" spans="1:7" hidden="1" x14ac:dyDescent="0.2">
      <c r="A785" s="462"/>
      <c r="B785" s="472"/>
      <c r="C785" s="472"/>
      <c r="E785" s="514"/>
      <c r="F785" s="514"/>
      <c r="G785" s="495"/>
    </row>
    <row r="786" spans="1:7" hidden="1" x14ac:dyDescent="0.2">
      <c r="A786" s="462"/>
      <c r="B786" s="472"/>
      <c r="C786" s="472"/>
      <c r="E786" s="514"/>
      <c r="F786" s="514"/>
      <c r="G786" s="495"/>
    </row>
    <row r="787" spans="1:7" hidden="1" x14ac:dyDescent="0.2">
      <c r="A787" s="462"/>
      <c r="B787" s="472"/>
      <c r="C787" s="472"/>
      <c r="E787" s="514"/>
      <c r="F787" s="514"/>
      <c r="G787" s="495"/>
    </row>
    <row r="788" spans="1:7" s="486" customFormat="1" hidden="1" x14ac:dyDescent="0.2">
      <c r="A788" s="462"/>
      <c r="B788" s="472"/>
      <c r="C788" s="472"/>
      <c r="D788" s="467"/>
      <c r="E788" s="459"/>
      <c r="F788" s="459"/>
      <c r="G788" s="523"/>
    </row>
    <row r="789" spans="1:7" s="486" customFormat="1" hidden="1" x14ac:dyDescent="0.2">
      <c r="A789" s="462"/>
      <c r="B789" s="486" t="s">
        <v>1307</v>
      </c>
      <c r="C789" s="472"/>
      <c r="D789" s="467" t="s">
        <v>23</v>
      </c>
      <c r="E789" s="515" t="s">
        <v>1296</v>
      </c>
      <c r="F789" s="515">
        <v>0</v>
      </c>
      <c r="G789" s="523"/>
    </row>
    <row r="790" spans="1:7" s="486" customFormat="1" hidden="1" x14ac:dyDescent="0.2">
      <c r="A790" s="462"/>
      <c r="B790" s="472"/>
      <c r="C790" s="472"/>
      <c r="D790" s="467"/>
      <c r="E790" s="514"/>
      <c r="F790" s="514"/>
      <c r="G790" s="523"/>
    </row>
    <row r="791" spans="1:7" s="486" customFormat="1" hidden="1" x14ac:dyDescent="0.2">
      <c r="A791" s="462"/>
      <c r="B791" s="472"/>
      <c r="C791" s="472"/>
      <c r="D791" s="467"/>
      <c r="E791" s="514"/>
      <c r="F791" s="514"/>
      <c r="G791" s="523"/>
    </row>
    <row r="792" spans="1:7" s="486" customFormat="1" hidden="1" x14ac:dyDescent="0.2">
      <c r="A792" s="462"/>
      <c r="B792" s="472"/>
      <c r="C792" s="472"/>
      <c r="D792" s="467"/>
      <c r="E792" s="514"/>
      <c r="F792" s="514"/>
      <c r="G792" s="523"/>
    </row>
    <row r="793" spans="1:7" s="486" customFormat="1" hidden="1" x14ac:dyDescent="0.2">
      <c r="A793" s="462"/>
      <c r="B793" s="472"/>
      <c r="C793" s="472"/>
      <c r="D793" s="467"/>
      <c r="E793" s="459"/>
      <c r="F793" s="459"/>
      <c r="G793" s="523"/>
    </row>
    <row r="794" spans="1:7" hidden="1" x14ac:dyDescent="0.2">
      <c r="A794" s="462"/>
      <c r="B794" s="486" t="s">
        <v>3183</v>
      </c>
      <c r="C794" s="472"/>
      <c r="D794" s="467" t="s">
        <v>3184</v>
      </c>
      <c r="E794" s="515" t="s">
        <v>1296</v>
      </c>
      <c r="F794" s="515">
        <v>0</v>
      </c>
      <c r="G794" s="495"/>
    </row>
    <row r="795" spans="1:7" hidden="1" x14ac:dyDescent="0.2">
      <c r="A795" s="462"/>
      <c r="B795" s="472"/>
      <c r="C795" s="472"/>
      <c r="E795" s="514"/>
      <c r="F795" s="514"/>
      <c r="G795" s="495"/>
    </row>
    <row r="796" spans="1:7" hidden="1" x14ac:dyDescent="0.2">
      <c r="A796" s="462"/>
      <c r="B796" s="472"/>
      <c r="C796" s="472"/>
      <c r="E796" s="514"/>
      <c r="F796" s="514"/>
      <c r="G796" s="495"/>
    </row>
    <row r="797" spans="1:7" hidden="1" x14ac:dyDescent="0.2">
      <c r="A797" s="462"/>
      <c r="B797" s="472"/>
      <c r="C797" s="472"/>
      <c r="E797" s="514"/>
      <c r="F797" s="514"/>
      <c r="G797" s="495"/>
    </row>
    <row r="798" spans="1:7" hidden="1" x14ac:dyDescent="0.2">
      <c r="A798" s="462"/>
      <c r="B798" s="472"/>
      <c r="C798" s="472"/>
      <c r="E798" s="514"/>
      <c r="F798" s="514"/>
      <c r="G798" s="495"/>
    </row>
    <row r="799" spans="1:7" hidden="1" x14ac:dyDescent="0.2">
      <c r="A799" s="462"/>
      <c r="B799" s="522" t="s">
        <v>3181</v>
      </c>
      <c r="C799" s="518" t="s">
        <v>1746</v>
      </c>
      <c r="D799" s="464" t="s">
        <v>3285</v>
      </c>
      <c r="E799" s="540">
        <f>+E784+E789+E794</f>
        <v>0</v>
      </c>
      <c r="F799" s="540">
        <f>+F784+F789+F794</f>
        <v>0</v>
      </c>
      <c r="G799" s="495"/>
    </row>
    <row r="800" spans="1:7" hidden="1" x14ac:dyDescent="0.2">
      <c r="A800" s="462"/>
      <c r="B800" s="472"/>
      <c r="C800" s="472"/>
      <c r="E800" s="514"/>
      <c r="F800" s="514"/>
      <c r="G800" s="495"/>
    </row>
    <row r="801" spans="1:7" hidden="1" x14ac:dyDescent="0.2">
      <c r="A801" s="462"/>
      <c r="B801" s="472"/>
      <c r="C801" s="472"/>
      <c r="E801" s="514"/>
      <c r="F801" s="514"/>
      <c r="G801" s="495"/>
    </row>
    <row r="802" spans="1:7" hidden="1" x14ac:dyDescent="0.2">
      <c r="A802" s="462"/>
      <c r="B802" s="472"/>
      <c r="C802" s="472"/>
      <c r="E802" s="514"/>
      <c r="F802" s="514"/>
      <c r="G802" s="495"/>
    </row>
    <row r="803" spans="1:7" hidden="1" x14ac:dyDescent="0.2">
      <c r="A803" s="462"/>
      <c r="B803" s="472"/>
      <c r="C803" s="472"/>
      <c r="E803" s="514"/>
      <c r="F803" s="514"/>
      <c r="G803" s="495"/>
    </row>
    <row r="804" spans="1:7" hidden="1" x14ac:dyDescent="0.2">
      <c r="A804" s="516">
        <v>1006</v>
      </c>
      <c r="B804" s="513" t="s">
        <v>2071</v>
      </c>
      <c r="C804" s="518" t="s">
        <v>1747</v>
      </c>
      <c r="D804" s="842" t="s">
        <v>3286</v>
      </c>
      <c r="E804" s="842"/>
      <c r="F804" s="514"/>
      <c r="G804" s="495"/>
    </row>
    <row r="805" spans="1:7" hidden="1" x14ac:dyDescent="0.2">
      <c r="A805" s="462"/>
      <c r="B805" s="486" t="s">
        <v>1301</v>
      </c>
      <c r="C805" s="472"/>
      <c r="D805" s="467" t="s">
        <v>11</v>
      </c>
      <c r="E805" s="515" t="s">
        <v>1296</v>
      </c>
      <c r="F805" s="515">
        <v>0</v>
      </c>
      <c r="G805" s="495"/>
    </row>
    <row r="806" spans="1:7" hidden="1" x14ac:dyDescent="0.2">
      <c r="A806" s="462"/>
      <c r="B806" s="472"/>
      <c r="C806" s="472"/>
      <c r="E806" s="514"/>
      <c r="F806" s="514"/>
      <c r="G806" s="495"/>
    </row>
    <row r="807" spans="1:7" hidden="1" x14ac:dyDescent="0.2">
      <c r="A807" s="462"/>
      <c r="B807" s="472"/>
      <c r="C807" s="472"/>
      <c r="E807" s="514"/>
      <c r="F807" s="514"/>
      <c r="G807" s="495"/>
    </row>
    <row r="808" spans="1:7" hidden="1" x14ac:dyDescent="0.2">
      <c r="A808" s="462"/>
      <c r="B808" s="472"/>
      <c r="C808" s="472"/>
      <c r="E808" s="514"/>
      <c r="F808" s="514"/>
      <c r="G808" s="495"/>
    </row>
    <row r="809" spans="1:7" hidden="1" x14ac:dyDescent="0.2">
      <c r="A809" s="462"/>
      <c r="B809" s="472"/>
      <c r="C809" s="472"/>
      <c r="G809" s="495"/>
    </row>
    <row r="810" spans="1:7" hidden="1" x14ac:dyDescent="0.2">
      <c r="A810" s="462"/>
      <c r="B810" s="486" t="s">
        <v>1307</v>
      </c>
      <c r="C810" s="472"/>
      <c r="D810" s="467" t="s">
        <v>23</v>
      </c>
      <c r="E810" s="515" t="s">
        <v>1296</v>
      </c>
      <c r="F810" s="515">
        <v>0</v>
      </c>
      <c r="G810" s="495"/>
    </row>
    <row r="811" spans="1:7" hidden="1" x14ac:dyDescent="0.2">
      <c r="A811" s="462"/>
      <c r="B811" s="472"/>
      <c r="C811" s="472"/>
      <c r="E811" s="514"/>
      <c r="F811" s="514"/>
      <c r="G811" s="495"/>
    </row>
    <row r="812" spans="1:7" hidden="1" x14ac:dyDescent="0.2">
      <c r="A812" s="462"/>
      <c r="B812" s="472"/>
      <c r="C812" s="472"/>
      <c r="E812" s="514"/>
      <c r="F812" s="514"/>
      <c r="G812" s="495"/>
    </row>
    <row r="813" spans="1:7" hidden="1" x14ac:dyDescent="0.2">
      <c r="A813" s="462"/>
      <c r="B813" s="472"/>
      <c r="C813" s="472"/>
      <c r="E813" s="514"/>
      <c r="F813" s="514"/>
      <c r="G813" s="495"/>
    </row>
    <row r="814" spans="1:7" hidden="1" x14ac:dyDescent="0.2">
      <c r="A814" s="462"/>
      <c r="B814" s="472"/>
      <c r="C814" s="472"/>
      <c r="G814" s="495"/>
    </row>
    <row r="815" spans="1:7" hidden="1" x14ac:dyDescent="0.2">
      <c r="A815" s="462"/>
      <c r="B815" s="486" t="s">
        <v>3183</v>
      </c>
      <c r="C815" s="472"/>
      <c r="D815" s="467" t="s">
        <v>3184</v>
      </c>
      <c r="E815" s="515" t="s">
        <v>1296</v>
      </c>
      <c r="F815" s="515">
        <v>0</v>
      </c>
      <c r="G815" s="495"/>
    </row>
    <row r="816" spans="1:7" hidden="1" x14ac:dyDescent="0.2">
      <c r="A816" s="462"/>
      <c r="B816" s="472"/>
      <c r="C816" s="472"/>
      <c r="E816" s="514"/>
      <c r="F816" s="514"/>
      <c r="G816" s="495"/>
    </row>
    <row r="817" spans="1:7" hidden="1" x14ac:dyDescent="0.2">
      <c r="A817" s="462"/>
      <c r="B817" s="472"/>
      <c r="C817" s="472"/>
      <c r="E817" s="514"/>
      <c r="F817" s="514"/>
      <c r="G817" s="495"/>
    </row>
    <row r="818" spans="1:7" hidden="1" x14ac:dyDescent="0.2">
      <c r="A818" s="462"/>
      <c r="B818" s="472"/>
      <c r="C818" s="472"/>
      <c r="E818" s="514"/>
      <c r="F818" s="514"/>
      <c r="G818" s="495"/>
    </row>
    <row r="819" spans="1:7" hidden="1" x14ac:dyDescent="0.2">
      <c r="A819" s="462"/>
      <c r="B819" s="472"/>
      <c r="C819" s="472"/>
      <c r="E819" s="514"/>
      <c r="F819" s="514"/>
      <c r="G819" s="495"/>
    </row>
    <row r="820" spans="1:7" ht="38.25" hidden="1" x14ac:dyDescent="0.2">
      <c r="A820" s="462"/>
      <c r="B820" s="522" t="s">
        <v>3181</v>
      </c>
      <c r="C820" s="518" t="s">
        <v>1747</v>
      </c>
      <c r="D820" s="464" t="s">
        <v>3287</v>
      </c>
      <c r="E820" s="540">
        <f>+E805+E810+E815</f>
        <v>0</v>
      </c>
      <c r="F820" s="540">
        <f>+F805+F810+F815</f>
        <v>0</v>
      </c>
      <c r="G820" s="495"/>
    </row>
    <row r="821" spans="1:7" hidden="1" x14ac:dyDescent="0.2">
      <c r="A821" s="462"/>
      <c r="B821" s="472"/>
      <c r="C821" s="472"/>
      <c r="E821" s="514"/>
      <c r="F821" s="514"/>
      <c r="G821" s="495"/>
    </row>
    <row r="822" spans="1:7" hidden="1" x14ac:dyDescent="0.2">
      <c r="A822" s="462"/>
      <c r="B822" s="472"/>
      <c r="C822" s="472"/>
      <c r="E822" s="514"/>
      <c r="F822" s="514"/>
      <c r="G822" s="495"/>
    </row>
    <row r="823" spans="1:7" hidden="1" x14ac:dyDescent="0.2">
      <c r="A823" s="462"/>
      <c r="B823" s="472"/>
      <c r="C823" s="472"/>
      <c r="E823" s="514"/>
      <c r="F823" s="514"/>
      <c r="G823" s="495"/>
    </row>
    <row r="824" spans="1:7" hidden="1" x14ac:dyDescent="0.2">
      <c r="A824" s="462"/>
      <c r="B824" s="472"/>
      <c r="C824" s="472"/>
      <c r="G824" s="495"/>
    </row>
    <row r="825" spans="1:7" hidden="1" x14ac:dyDescent="0.2">
      <c r="A825" s="836"/>
      <c r="B825" s="837"/>
      <c r="C825" s="527"/>
      <c r="D825" s="528"/>
      <c r="E825" s="492"/>
      <c r="F825" s="492"/>
      <c r="G825" s="495"/>
    </row>
    <row r="826" spans="1:7" hidden="1" x14ac:dyDescent="0.2">
      <c r="A826" s="838" t="s">
        <v>3288</v>
      </c>
      <c r="B826" s="839"/>
      <c r="C826" s="839"/>
      <c r="D826" s="533" t="s">
        <v>3276</v>
      </c>
      <c r="E826" s="474">
        <f>+E820+E799+E778+E761+E748+E735</f>
        <v>0</v>
      </c>
      <c r="F826" s="474">
        <f>+F820+F799+F778+F761+F748+F735</f>
        <v>0</v>
      </c>
      <c r="G826" s="495"/>
    </row>
    <row r="827" spans="1:7" hidden="1" x14ac:dyDescent="0.2">
      <c r="A827" s="466"/>
      <c r="B827" s="518"/>
      <c r="C827" s="472"/>
      <c r="D827" s="464"/>
      <c r="E827" s="534"/>
      <c r="F827" s="534"/>
      <c r="G827" s="495"/>
    </row>
    <row r="828" spans="1:7" hidden="1" x14ac:dyDescent="0.2">
      <c r="A828" s="466"/>
      <c r="B828" s="518"/>
      <c r="C828" s="472"/>
      <c r="D828" s="464"/>
      <c r="E828" s="534"/>
      <c r="F828" s="534"/>
      <c r="G828" s="495"/>
    </row>
    <row r="829" spans="1:7" hidden="1" x14ac:dyDescent="0.2">
      <c r="A829" s="466"/>
      <c r="B829" s="518"/>
      <c r="C829" s="472"/>
      <c r="D829" s="464"/>
      <c r="E829" s="534"/>
      <c r="F829" s="534"/>
      <c r="G829" s="495"/>
    </row>
    <row r="830" spans="1:7" hidden="1" x14ac:dyDescent="0.2">
      <c r="A830" s="483"/>
      <c r="B830" s="525"/>
      <c r="C830" s="525"/>
      <c r="D830" s="484"/>
      <c r="E830" s="476"/>
      <c r="F830" s="476"/>
      <c r="G830" s="495"/>
    </row>
    <row r="831" spans="1:7" x14ac:dyDescent="0.2">
      <c r="A831" s="462"/>
      <c r="B831" s="472"/>
      <c r="C831" s="472"/>
      <c r="G831" s="495"/>
    </row>
    <row r="832" spans="1:7" ht="13.5" thickBot="1" x14ac:dyDescent="0.25">
      <c r="A832" s="840" t="s">
        <v>3179</v>
      </c>
      <c r="B832" s="841"/>
      <c r="C832" s="547" t="s">
        <v>1750</v>
      </c>
      <c r="D832" s="536" t="s">
        <v>3289</v>
      </c>
      <c r="E832" s="482"/>
      <c r="F832" s="482"/>
      <c r="G832" s="495"/>
    </row>
    <row r="833" spans="1:7" ht="13.5" thickTop="1" x14ac:dyDescent="0.2">
      <c r="A833" s="462"/>
      <c r="B833" s="472"/>
      <c r="C833" s="472"/>
      <c r="D833" s="464"/>
      <c r="E833" s="474"/>
      <c r="F833" s="474"/>
      <c r="G833" s="495"/>
    </row>
    <row r="834" spans="1:7" hidden="1" x14ac:dyDescent="0.2">
      <c r="A834" s="516">
        <v>1101</v>
      </c>
      <c r="B834" s="513" t="s">
        <v>2071</v>
      </c>
      <c r="C834" s="518" t="s">
        <v>1741</v>
      </c>
      <c r="D834" s="464" t="s">
        <v>3290</v>
      </c>
      <c r="G834" s="495"/>
    </row>
    <row r="835" spans="1:7" hidden="1" x14ac:dyDescent="0.2">
      <c r="A835" s="462"/>
      <c r="B835" s="486" t="s">
        <v>1301</v>
      </c>
      <c r="C835" s="472"/>
      <c r="D835" s="467" t="s">
        <v>11</v>
      </c>
      <c r="E835" s="515" t="s">
        <v>1296</v>
      </c>
      <c r="F835" s="515">
        <v>0</v>
      </c>
      <c r="G835" s="495"/>
    </row>
    <row r="836" spans="1:7" hidden="1" x14ac:dyDescent="0.2">
      <c r="A836" s="462"/>
      <c r="B836" s="472"/>
      <c r="C836" s="472"/>
      <c r="E836" s="514"/>
      <c r="F836" s="514"/>
      <c r="G836" s="495"/>
    </row>
    <row r="837" spans="1:7" hidden="1" x14ac:dyDescent="0.2">
      <c r="A837" s="462"/>
      <c r="B837" s="472"/>
      <c r="C837" s="472"/>
      <c r="E837" s="514"/>
      <c r="F837" s="514"/>
      <c r="G837" s="495"/>
    </row>
    <row r="838" spans="1:7" hidden="1" x14ac:dyDescent="0.2">
      <c r="A838" s="462"/>
      <c r="B838" s="472"/>
      <c r="C838" s="472"/>
      <c r="E838" s="514"/>
      <c r="F838" s="514"/>
      <c r="G838" s="495"/>
    </row>
    <row r="839" spans="1:7" hidden="1" x14ac:dyDescent="0.2">
      <c r="A839" s="462"/>
      <c r="B839" s="472"/>
      <c r="C839" s="472"/>
      <c r="G839" s="495"/>
    </row>
    <row r="840" spans="1:7" hidden="1" x14ac:dyDescent="0.2">
      <c r="A840" s="462"/>
      <c r="B840" s="486" t="s">
        <v>1307</v>
      </c>
      <c r="C840" s="472"/>
      <c r="D840" s="467" t="s">
        <v>23</v>
      </c>
      <c r="E840" s="515" t="s">
        <v>1296</v>
      </c>
      <c r="F840" s="515">
        <v>0</v>
      </c>
      <c r="G840" s="495"/>
    </row>
    <row r="841" spans="1:7" hidden="1" x14ac:dyDescent="0.2">
      <c r="A841" s="462"/>
      <c r="B841" s="472"/>
      <c r="C841" s="472"/>
      <c r="E841" s="514"/>
      <c r="F841" s="514"/>
      <c r="G841" s="495"/>
    </row>
    <row r="842" spans="1:7" hidden="1" x14ac:dyDescent="0.2">
      <c r="A842" s="462"/>
      <c r="B842" s="472"/>
      <c r="C842" s="472"/>
      <c r="E842" s="514"/>
      <c r="F842" s="514"/>
      <c r="G842" s="495"/>
    </row>
    <row r="843" spans="1:7" hidden="1" x14ac:dyDescent="0.2">
      <c r="A843" s="462"/>
      <c r="B843" s="472"/>
      <c r="C843" s="472"/>
      <c r="E843" s="514"/>
      <c r="F843" s="514"/>
      <c r="G843" s="495"/>
    </row>
    <row r="844" spans="1:7" hidden="1" x14ac:dyDescent="0.2">
      <c r="A844" s="462"/>
      <c r="B844" s="472"/>
      <c r="C844" s="472"/>
      <c r="G844" s="495"/>
    </row>
    <row r="845" spans="1:7" hidden="1" x14ac:dyDescent="0.2">
      <c r="A845" s="462"/>
      <c r="B845" s="486" t="s">
        <v>3183</v>
      </c>
      <c r="C845" s="472"/>
      <c r="D845" s="467" t="s">
        <v>3184</v>
      </c>
      <c r="E845" s="515" t="s">
        <v>1296</v>
      </c>
      <c r="F845" s="515">
        <v>0</v>
      </c>
      <c r="G845" s="495"/>
    </row>
    <row r="846" spans="1:7" hidden="1" x14ac:dyDescent="0.2">
      <c r="A846" s="462"/>
      <c r="B846" s="472"/>
      <c r="C846" s="472"/>
      <c r="E846" s="514"/>
      <c r="F846" s="514"/>
      <c r="G846" s="495"/>
    </row>
    <row r="847" spans="1:7" hidden="1" x14ac:dyDescent="0.2">
      <c r="A847" s="462"/>
      <c r="B847" s="472"/>
      <c r="C847" s="472"/>
      <c r="E847" s="514"/>
      <c r="F847" s="514"/>
      <c r="G847" s="495"/>
    </row>
    <row r="848" spans="1:7" hidden="1" x14ac:dyDescent="0.2">
      <c r="A848" s="462"/>
      <c r="B848" s="472"/>
      <c r="C848" s="472"/>
      <c r="E848" s="514"/>
      <c r="F848" s="514"/>
      <c r="G848" s="495"/>
    </row>
    <row r="849" spans="1:7" hidden="1" x14ac:dyDescent="0.2">
      <c r="A849" s="462"/>
      <c r="B849" s="472"/>
      <c r="C849" s="472"/>
      <c r="E849" s="514"/>
      <c r="F849" s="514"/>
      <c r="G849" s="495"/>
    </row>
    <row r="850" spans="1:7" hidden="1" x14ac:dyDescent="0.2">
      <c r="A850" s="462"/>
      <c r="B850" s="522" t="s">
        <v>3181</v>
      </c>
      <c r="C850" s="518" t="s">
        <v>1741</v>
      </c>
      <c r="D850" s="464" t="s">
        <v>3290</v>
      </c>
      <c r="E850" s="540">
        <f>+E835+E840+E845</f>
        <v>0</v>
      </c>
      <c r="F850" s="540">
        <f>+F835+F840+F845</f>
        <v>0</v>
      </c>
      <c r="G850" s="495"/>
    </row>
    <row r="851" spans="1:7" hidden="1" x14ac:dyDescent="0.2">
      <c r="A851" s="462"/>
      <c r="B851" s="522"/>
      <c r="C851" s="518"/>
      <c r="D851" s="464"/>
      <c r="E851" s="514"/>
      <c r="F851" s="514"/>
      <c r="G851" s="495"/>
    </row>
    <row r="852" spans="1:7" hidden="1" x14ac:dyDescent="0.2">
      <c r="A852" s="462"/>
      <c r="B852" s="472"/>
      <c r="C852" s="472"/>
      <c r="G852" s="495"/>
    </row>
    <row r="853" spans="1:7" ht="16.5" customHeight="1" x14ac:dyDescent="0.2">
      <c r="A853" s="516">
        <v>1102</v>
      </c>
      <c r="B853" s="513" t="s">
        <v>2071</v>
      </c>
      <c r="C853" s="518" t="s">
        <v>1743</v>
      </c>
      <c r="D853" s="464" t="s">
        <v>1774</v>
      </c>
      <c r="G853" s="495"/>
    </row>
    <row r="854" spans="1:7" s="522" customFormat="1" ht="21" customHeight="1" x14ac:dyDescent="0.25">
      <c r="A854" s="462"/>
      <c r="B854" s="486" t="s">
        <v>1301</v>
      </c>
      <c r="C854" s="472"/>
      <c r="D854" s="467" t="s">
        <v>11</v>
      </c>
      <c r="E854" s="515" t="s">
        <v>1296</v>
      </c>
      <c r="F854" s="551">
        <v>0</v>
      </c>
      <c r="G854" s="530"/>
    </row>
    <row r="855" spans="1:7" s="522" customFormat="1" ht="0.75" customHeight="1" x14ac:dyDescent="0.2">
      <c r="A855" s="462"/>
      <c r="B855" s="472"/>
      <c r="C855" s="472"/>
      <c r="D855" s="467"/>
      <c r="E855" s="514"/>
      <c r="F855" s="514"/>
      <c r="G855" s="530"/>
    </row>
    <row r="856" spans="1:7" s="553" customFormat="1" hidden="1" x14ac:dyDescent="0.2">
      <c r="A856" s="462"/>
      <c r="B856" s="472"/>
      <c r="C856" s="472"/>
      <c r="D856" s="467"/>
      <c r="E856" s="459"/>
      <c r="F856" s="459"/>
      <c r="G856" s="552"/>
    </row>
    <row r="857" spans="1:7" ht="21.75" customHeight="1" x14ac:dyDescent="0.2">
      <c r="A857" s="462"/>
      <c r="B857" s="486" t="s">
        <v>1307</v>
      </c>
      <c r="C857" s="472"/>
      <c r="D857" s="467" t="s">
        <v>23</v>
      </c>
      <c r="E857" s="515" t="s">
        <v>1296</v>
      </c>
      <c r="F857" s="515">
        <v>0</v>
      </c>
      <c r="G857" s="495"/>
    </row>
    <row r="858" spans="1:7" hidden="1" x14ac:dyDescent="0.2">
      <c r="A858" s="462"/>
      <c r="B858" s="472"/>
      <c r="C858" s="472"/>
      <c r="E858" s="514"/>
      <c r="F858" s="514"/>
      <c r="G858" s="495"/>
    </row>
    <row r="859" spans="1:7" s="486" customFormat="1" hidden="1" x14ac:dyDescent="0.2">
      <c r="A859" s="483"/>
      <c r="B859" s="525"/>
      <c r="C859" s="525"/>
      <c r="D859" s="470"/>
      <c r="E859" s="471"/>
      <c r="F859" s="471"/>
      <c r="G859" s="523"/>
    </row>
    <row r="860" spans="1:7" s="486" customFormat="1" ht="25.5" customHeight="1" x14ac:dyDescent="0.2">
      <c r="A860" s="462"/>
      <c r="B860" s="486" t="s">
        <v>3183</v>
      </c>
      <c r="C860" s="472"/>
      <c r="D860" s="467" t="s">
        <v>3184</v>
      </c>
      <c r="E860" s="515" t="s">
        <v>1296</v>
      </c>
      <c r="F860" s="515">
        <v>0</v>
      </c>
      <c r="G860" s="523"/>
    </row>
    <row r="861" spans="1:7" s="486" customFormat="1" ht="18.75" customHeight="1" x14ac:dyDescent="0.2">
      <c r="A861" s="462"/>
      <c r="B861" s="472"/>
      <c r="C861" s="472"/>
      <c r="D861" s="467"/>
      <c r="E861" s="514"/>
      <c r="F861" s="514"/>
      <c r="G861" s="523"/>
    </row>
    <row r="862" spans="1:7" s="486" customFormat="1" x14ac:dyDescent="0.2">
      <c r="A862" s="462"/>
      <c r="B862" s="472"/>
      <c r="C862" s="472"/>
      <c r="D862" s="467"/>
      <c r="E862" s="514"/>
      <c r="F862" s="514"/>
      <c r="G862" s="523"/>
    </row>
    <row r="863" spans="1:7" s="486" customFormat="1" x14ac:dyDescent="0.2">
      <c r="A863" s="462"/>
      <c r="B863" s="522" t="s">
        <v>3181</v>
      </c>
      <c r="C863" s="518" t="s">
        <v>1743</v>
      </c>
      <c r="D863" s="464" t="s">
        <v>1774</v>
      </c>
      <c r="E863" s="540">
        <f>+E854+E857+E860</f>
        <v>0</v>
      </c>
      <c r="F863" s="540">
        <f>+F854+F857+F860</f>
        <v>0</v>
      </c>
      <c r="G863" s="523"/>
    </row>
    <row r="864" spans="1:7" s="486" customFormat="1" x14ac:dyDescent="0.2">
      <c r="A864" s="462"/>
      <c r="B864" s="522"/>
      <c r="C864" s="518"/>
      <c r="D864" s="464"/>
      <c r="E864" s="514"/>
      <c r="F864" s="514"/>
      <c r="G864" s="523"/>
    </row>
    <row r="865" spans="1:7" s="486" customFormat="1" ht="1.5" customHeight="1" x14ac:dyDescent="0.2">
      <c r="A865" s="462"/>
      <c r="B865" s="472"/>
      <c r="C865" s="472"/>
      <c r="D865" s="467"/>
      <c r="E865" s="514"/>
      <c r="F865" s="514"/>
      <c r="G865" s="523"/>
    </row>
    <row r="866" spans="1:7" s="486" customFormat="1" hidden="1" x14ac:dyDescent="0.2">
      <c r="A866" s="462"/>
      <c r="B866" s="472"/>
      <c r="C866" s="472"/>
      <c r="D866" s="467"/>
      <c r="E866" s="514"/>
      <c r="F866" s="514"/>
      <c r="G866" s="523"/>
    </row>
    <row r="867" spans="1:7" hidden="1" x14ac:dyDescent="0.2">
      <c r="A867" s="462"/>
      <c r="B867" s="472"/>
      <c r="C867" s="472"/>
      <c r="G867" s="495"/>
    </row>
    <row r="868" spans="1:7" hidden="1" x14ac:dyDescent="0.2">
      <c r="A868" s="516">
        <v>1103</v>
      </c>
      <c r="B868" s="513" t="s">
        <v>2071</v>
      </c>
      <c r="C868" s="518" t="s">
        <v>1744</v>
      </c>
      <c r="D868" s="842" t="s">
        <v>3291</v>
      </c>
      <c r="E868" s="842"/>
      <c r="F868" s="514"/>
      <c r="G868" s="495"/>
    </row>
    <row r="869" spans="1:7" hidden="1" x14ac:dyDescent="0.2">
      <c r="A869" s="462"/>
      <c r="B869" s="486" t="s">
        <v>1301</v>
      </c>
      <c r="C869" s="472"/>
      <c r="D869" s="467" t="s">
        <v>11</v>
      </c>
      <c r="E869" s="515" t="s">
        <v>1296</v>
      </c>
      <c r="F869" s="515">
        <v>0</v>
      </c>
      <c r="G869" s="495"/>
    </row>
    <row r="870" spans="1:7" hidden="1" x14ac:dyDescent="0.2">
      <c r="A870" s="462"/>
      <c r="B870" s="472"/>
      <c r="C870" s="472"/>
      <c r="E870" s="514"/>
      <c r="F870" s="514"/>
      <c r="G870" s="495"/>
    </row>
    <row r="871" spans="1:7" hidden="1" x14ac:dyDescent="0.2">
      <c r="A871" s="462"/>
      <c r="B871" s="472"/>
      <c r="C871" s="472"/>
      <c r="E871" s="514"/>
      <c r="F871" s="514"/>
      <c r="G871" s="495"/>
    </row>
    <row r="872" spans="1:7" s="486" customFormat="1" hidden="1" x14ac:dyDescent="0.2">
      <c r="A872" s="462"/>
      <c r="B872" s="472"/>
      <c r="C872" s="472"/>
      <c r="D872" s="467"/>
      <c r="E872" s="514"/>
      <c r="F872" s="514"/>
      <c r="G872" s="523"/>
    </row>
    <row r="873" spans="1:7" s="486" customFormat="1" hidden="1" x14ac:dyDescent="0.2">
      <c r="A873" s="462"/>
      <c r="B873" s="472"/>
      <c r="C873" s="472"/>
      <c r="D873" s="467"/>
      <c r="E873" s="459"/>
      <c r="F873" s="459"/>
      <c r="G873" s="523"/>
    </row>
    <row r="874" spans="1:7" s="486" customFormat="1" hidden="1" x14ac:dyDescent="0.2">
      <c r="A874" s="462"/>
      <c r="B874" s="486" t="s">
        <v>1307</v>
      </c>
      <c r="C874" s="472"/>
      <c r="D874" s="467" t="s">
        <v>23</v>
      </c>
      <c r="E874" s="515" t="s">
        <v>1296</v>
      </c>
      <c r="F874" s="515">
        <v>0</v>
      </c>
      <c r="G874" s="523"/>
    </row>
    <row r="875" spans="1:7" s="486" customFormat="1" hidden="1" x14ac:dyDescent="0.2">
      <c r="A875" s="462"/>
      <c r="B875" s="472"/>
      <c r="C875" s="472"/>
      <c r="D875" s="467"/>
      <c r="E875" s="514"/>
      <c r="F875" s="514"/>
      <c r="G875" s="523"/>
    </row>
    <row r="876" spans="1:7" s="486" customFormat="1" hidden="1" x14ac:dyDescent="0.2">
      <c r="A876" s="462"/>
      <c r="B876" s="472"/>
      <c r="C876" s="472"/>
      <c r="D876" s="467"/>
      <c r="E876" s="514"/>
      <c r="F876" s="514"/>
      <c r="G876" s="523"/>
    </row>
    <row r="877" spans="1:7" s="486" customFormat="1" hidden="1" x14ac:dyDescent="0.2">
      <c r="A877" s="462"/>
      <c r="B877" s="472"/>
      <c r="C877" s="472"/>
      <c r="D877" s="467"/>
      <c r="E877" s="514"/>
      <c r="F877" s="514"/>
      <c r="G877" s="523"/>
    </row>
    <row r="878" spans="1:7" s="486" customFormat="1" hidden="1" x14ac:dyDescent="0.2">
      <c r="A878" s="483"/>
      <c r="B878" s="525"/>
      <c r="C878" s="525"/>
      <c r="D878" s="470"/>
      <c r="E878" s="471"/>
      <c r="F878" s="471"/>
      <c r="G878" s="523"/>
    </row>
    <row r="879" spans="1:7" s="486" customFormat="1" hidden="1" x14ac:dyDescent="0.2">
      <c r="A879" s="462"/>
      <c r="B879" s="486" t="s">
        <v>3183</v>
      </c>
      <c r="C879" s="472"/>
      <c r="D879" s="467" t="s">
        <v>3184</v>
      </c>
      <c r="E879" s="515" t="s">
        <v>1296</v>
      </c>
      <c r="F879" s="515">
        <v>0</v>
      </c>
      <c r="G879" s="523"/>
    </row>
    <row r="880" spans="1:7" s="486" customFormat="1" hidden="1" x14ac:dyDescent="0.2">
      <c r="A880" s="462"/>
      <c r="B880" s="472"/>
      <c r="C880" s="472"/>
      <c r="D880" s="467"/>
      <c r="E880" s="514"/>
      <c r="F880" s="514"/>
      <c r="G880" s="523"/>
    </row>
    <row r="881" spans="1:7" s="486" customFormat="1" hidden="1" x14ac:dyDescent="0.2">
      <c r="A881" s="462"/>
      <c r="B881" s="472"/>
      <c r="C881" s="472"/>
      <c r="D881" s="467"/>
      <c r="E881" s="514"/>
      <c r="F881" s="514"/>
      <c r="G881" s="523"/>
    </row>
    <row r="882" spans="1:7" s="486" customFormat="1" hidden="1" x14ac:dyDescent="0.2">
      <c r="A882" s="462"/>
      <c r="B882" s="472"/>
      <c r="C882" s="472"/>
      <c r="D882" s="467"/>
      <c r="E882" s="514"/>
      <c r="F882" s="514"/>
      <c r="G882" s="523"/>
    </row>
    <row r="883" spans="1:7" s="486" customFormat="1" hidden="1" x14ac:dyDescent="0.2">
      <c r="A883" s="462"/>
      <c r="B883" s="472"/>
      <c r="C883" s="472"/>
      <c r="D883" s="467"/>
      <c r="E883" s="514"/>
      <c r="F883" s="514"/>
      <c r="G883" s="523"/>
    </row>
    <row r="884" spans="1:7" s="486" customFormat="1" ht="25.5" hidden="1" x14ac:dyDescent="0.2">
      <c r="A884" s="462"/>
      <c r="B884" s="522" t="s">
        <v>3181</v>
      </c>
      <c r="C884" s="518" t="s">
        <v>1744</v>
      </c>
      <c r="D884" s="464" t="s">
        <v>3292</v>
      </c>
      <c r="E884" s="540">
        <f>+E869+E874+E879</f>
        <v>0</v>
      </c>
      <c r="F884" s="540">
        <f>+F869+F874+F879</f>
        <v>0</v>
      </c>
      <c r="G884" s="523"/>
    </row>
    <row r="885" spans="1:7" s="486" customFormat="1" hidden="1" x14ac:dyDescent="0.2">
      <c r="A885" s="462"/>
      <c r="B885" s="522"/>
      <c r="C885" s="518"/>
      <c r="D885" s="464"/>
      <c r="E885" s="514"/>
      <c r="F885" s="514"/>
      <c r="G885" s="523"/>
    </row>
    <row r="886" spans="1:7" s="486" customFormat="1" hidden="1" x14ac:dyDescent="0.2">
      <c r="A886" s="462"/>
      <c r="B886" s="472"/>
      <c r="C886" s="472"/>
      <c r="D886" s="467"/>
      <c r="E886" s="514"/>
      <c r="F886" s="514"/>
      <c r="G886" s="523"/>
    </row>
    <row r="887" spans="1:7" s="486" customFormat="1" hidden="1" x14ac:dyDescent="0.2">
      <c r="A887" s="462"/>
      <c r="B887" s="472"/>
      <c r="C887" s="472"/>
      <c r="D887" s="467"/>
      <c r="E887" s="514"/>
      <c r="F887" s="514"/>
      <c r="G887" s="523"/>
    </row>
    <row r="888" spans="1:7" hidden="1" x14ac:dyDescent="0.2">
      <c r="A888" s="462"/>
      <c r="B888" s="472"/>
      <c r="C888" s="472"/>
      <c r="G888" s="495"/>
    </row>
    <row r="889" spans="1:7" x14ac:dyDescent="0.2">
      <c r="A889" s="836"/>
      <c r="B889" s="837"/>
      <c r="C889" s="527"/>
      <c r="D889" s="528"/>
      <c r="E889" s="492"/>
      <c r="F889" s="492"/>
      <c r="G889" s="495"/>
    </row>
    <row r="890" spans="1:7" x14ac:dyDescent="0.2">
      <c r="A890" s="838" t="s">
        <v>3293</v>
      </c>
      <c r="B890" s="839"/>
      <c r="C890" s="839"/>
      <c r="D890" s="533" t="s">
        <v>3289</v>
      </c>
      <c r="E890" s="474">
        <f>+E884+E863+E850</f>
        <v>0</v>
      </c>
      <c r="F890" s="554">
        <f>+F884+F863+F850</f>
        <v>0</v>
      </c>
      <c r="G890" s="495"/>
    </row>
    <row r="891" spans="1:7" ht="5.25" customHeight="1" x14ac:dyDescent="0.2">
      <c r="A891" s="466"/>
      <c r="B891" s="518"/>
      <c r="C891" s="472"/>
      <c r="D891" s="464"/>
      <c r="E891" s="534"/>
      <c r="F891" s="534"/>
      <c r="G891" s="495"/>
    </row>
    <row r="892" spans="1:7" hidden="1" x14ac:dyDescent="0.2">
      <c r="A892" s="466"/>
      <c r="B892" s="518"/>
      <c r="C892" s="472"/>
      <c r="D892" s="464"/>
      <c r="E892" s="534"/>
      <c r="F892" s="534"/>
      <c r="G892" s="495"/>
    </row>
    <row r="893" spans="1:7" s="486" customFormat="1" hidden="1" x14ac:dyDescent="0.2">
      <c r="A893" s="466"/>
      <c r="B893" s="518"/>
      <c r="C893" s="472"/>
      <c r="D893" s="464"/>
      <c r="E893" s="534"/>
      <c r="F893" s="534"/>
      <c r="G893" s="523"/>
    </row>
    <row r="894" spans="1:7" s="486" customFormat="1" hidden="1" x14ac:dyDescent="0.2">
      <c r="A894" s="483"/>
      <c r="B894" s="525"/>
      <c r="C894" s="525"/>
      <c r="D894" s="484"/>
      <c r="E894" s="476"/>
      <c r="F894" s="476"/>
      <c r="G894" s="523"/>
    </row>
    <row r="895" spans="1:7" s="486" customFormat="1" x14ac:dyDescent="0.2">
      <c r="A895" s="462"/>
      <c r="B895" s="472"/>
      <c r="C895" s="472"/>
      <c r="D895" s="467"/>
      <c r="E895" s="459"/>
      <c r="F895" s="459"/>
      <c r="G895" s="523"/>
    </row>
    <row r="896" spans="1:7" s="559" customFormat="1" ht="13.5" thickBot="1" x14ac:dyDescent="0.25">
      <c r="A896" s="843" t="s">
        <v>3179</v>
      </c>
      <c r="B896" s="844"/>
      <c r="C896" s="555" t="s">
        <v>1776</v>
      </c>
      <c r="D896" s="556" t="s">
        <v>3294</v>
      </c>
      <c r="E896" s="557"/>
      <c r="F896" s="557"/>
      <c r="G896" s="558"/>
    </row>
    <row r="897" spans="1:7" s="559" customFormat="1" ht="9" customHeight="1" thickTop="1" x14ac:dyDescent="0.2">
      <c r="A897" s="560"/>
      <c r="B897" s="561"/>
      <c r="C897" s="561"/>
      <c r="D897" s="562"/>
      <c r="E897" s="563"/>
      <c r="F897" s="563"/>
      <c r="G897" s="558"/>
    </row>
    <row r="898" spans="1:7" s="559" customFormat="1" ht="9" hidden="1" customHeight="1" thickTop="1" x14ac:dyDescent="0.2">
      <c r="A898" s="564">
        <v>1201</v>
      </c>
      <c r="B898" s="565" t="s">
        <v>2071</v>
      </c>
      <c r="C898" s="566" t="s">
        <v>1741</v>
      </c>
      <c r="D898" s="567" t="s">
        <v>1815</v>
      </c>
      <c r="E898" s="563"/>
      <c r="F898" s="563"/>
      <c r="G898" s="558"/>
    </row>
    <row r="899" spans="1:7" s="559" customFormat="1" ht="9" hidden="1" customHeight="1" x14ac:dyDescent="0.2">
      <c r="A899" s="560"/>
      <c r="B899" s="559" t="s">
        <v>1301</v>
      </c>
      <c r="C899" s="561"/>
      <c r="D899" s="562" t="s">
        <v>11</v>
      </c>
      <c r="E899" s="568">
        <v>0</v>
      </c>
      <c r="F899" s="568">
        <v>0</v>
      </c>
      <c r="G899" s="558"/>
    </row>
    <row r="900" spans="1:7" s="559" customFormat="1" ht="9" hidden="1" customHeight="1" x14ac:dyDescent="0.2">
      <c r="A900" s="560"/>
      <c r="B900" s="561"/>
      <c r="C900" s="561"/>
      <c r="D900" s="562"/>
      <c r="E900" s="569"/>
      <c r="F900" s="569"/>
      <c r="G900" s="558"/>
    </row>
    <row r="901" spans="1:7" s="559" customFormat="1" ht="9" hidden="1" customHeight="1" x14ac:dyDescent="0.2">
      <c r="A901" s="560"/>
      <c r="B901" s="561"/>
      <c r="C901" s="561"/>
      <c r="D901" s="562"/>
      <c r="E901" s="569"/>
      <c r="F901" s="569"/>
      <c r="G901" s="558"/>
    </row>
    <row r="902" spans="1:7" s="559" customFormat="1" ht="9" hidden="1" customHeight="1" x14ac:dyDescent="0.2">
      <c r="A902" s="560"/>
      <c r="B902" s="561"/>
      <c r="C902" s="561"/>
      <c r="D902" s="562"/>
      <c r="E902" s="569"/>
      <c r="F902" s="569"/>
      <c r="G902" s="558"/>
    </row>
    <row r="903" spans="1:7" s="559" customFormat="1" ht="9" hidden="1" customHeight="1" x14ac:dyDescent="0.2">
      <c r="A903" s="560"/>
      <c r="B903" s="561"/>
      <c r="C903" s="561"/>
      <c r="D903" s="562"/>
      <c r="E903" s="563"/>
      <c r="F903" s="563"/>
      <c r="G903" s="558"/>
    </row>
    <row r="904" spans="1:7" s="559" customFormat="1" ht="9" hidden="1" customHeight="1" x14ac:dyDescent="0.2">
      <c r="A904" s="560"/>
      <c r="B904" s="559" t="s">
        <v>1307</v>
      </c>
      <c r="C904" s="561"/>
      <c r="D904" s="562" t="s">
        <v>23</v>
      </c>
      <c r="E904" s="568">
        <v>0</v>
      </c>
      <c r="F904" s="568">
        <v>0</v>
      </c>
      <c r="G904" s="558"/>
    </row>
    <row r="905" spans="1:7" s="559" customFormat="1" ht="9" hidden="1" customHeight="1" x14ac:dyDescent="0.2">
      <c r="A905" s="560"/>
      <c r="B905" s="561"/>
      <c r="C905" s="561"/>
      <c r="D905" s="562"/>
      <c r="E905" s="569"/>
      <c r="F905" s="569"/>
      <c r="G905" s="558"/>
    </row>
    <row r="906" spans="1:7" s="559" customFormat="1" ht="9" hidden="1" customHeight="1" x14ac:dyDescent="0.2">
      <c r="A906" s="560"/>
      <c r="B906" s="561"/>
      <c r="C906" s="561"/>
      <c r="D906" s="562"/>
      <c r="E906" s="569"/>
      <c r="F906" s="569"/>
      <c r="G906" s="558"/>
    </row>
    <row r="907" spans="1:7" s="559" customFormat="1" ht="9" hidden="1" customHeight="1" x14ac:dyDescent="0.2">
      <c r="A907" s="560"/>
      <c r="B907" s="561"/>
      <c r="C907" s="561"/>
      <c r="D907" s="562"/>
      <c r="E907" s="569"/>
      <c r="F907" s="569"/>
      <c r="G907" s="558"/>
    </row>
    <row r="908" spans="1:7" s="559" customFormat="1" ht="9" hidden="1" customHeight="1" x14ac:dyDescent="0.2">
      <c r="A908" s="560"/>
      <c r="B908" s="561"/>
      <c r="C908" s="561"/>
      <c r="D908" s="562"/>
      <c r="E908" s="569"/>
      <c r="F908" s="569"/>
      <c r="G908" s="558"/>
    </row>
    <row r="909" spans="1:7" s="559" customFormat="1" ht="9" hidden="1" customHeight="1" x14ac:dyDescent="0.2">
      <c r="A909" s="560"/>
      <c r="B909" s="559" t="s">
        <v>3183</v>
      </c>
      <c r="C909" s="561"/>
      <c r="D909" s="562" t="s">
        <v>3184</v>
      </c>
      <c r="E909" s="568">
        <v>0</v>
      </c>
      <c r="F909" s="568">
        <v>0</v>
      </c>
      <c r="G909" s="558"/>
    </row>
    <row r="910" spans="1:7" s="559" customFormat="1" ht="9" hidden="1" customHeight="1" x14ac:dyDescent="0.2">
      <c r="A910" s="560"/>
      <c r="B910" s="561"/>
      <c r="C910" s="561"/>
      <c r="D910" s="562"/>
      <c r="E910" s="569"/>
      <c r="F910" s="569"/>
      <c r="G910" s="558"/>
    </row>
    <row r="911" spans="1:7" s="559" customFormat="1" ht="9" hidden="1" customHeight="1" x14ac:dyDescent="0.2">
      <c r="A911" s="560"/>
      <c r="B911" s="561"/>
      <c r="C911" s="561"/>
      <c r="D911" s="562"/>
      <c r="E911" s="569"/>
      <c r="F911" s="569"/>
      <c r="G911" s="558"/>
    </row>
    <row r="912" spans="1:7" s="559" customFormat="1" ht="9" hidden="1" customHeight="1" x14ac:dyDescent="0.2">
      <c r="A912" s="560"/>
      <c r="B912" s="561"/>
      <c r="C912" s="561"/>
      <c r="D912" s="562"/>
      <c r="E912" s="569"/>
      <c r="F912" s="569"/>
      <c r="G912" s="558"/>
    </row>
    <row r="913" spans="1:7" s="559" customFormat="1" ht="9" hidden="1" customHeight="1" x14ac:dyDescent="0.2">
      <c r="A913" s="560"/>
      <c r="B913" s="561"/>
      <c r="C913" s="561"/>
      <c r="D913" s="562"/>
      <c r="E913" s="569"/>
      <c r="F913" s="569"/>
      <c r="G913" s="558"/>
    </row>
    <row r="914" spans="1:7" s="559" customFormat="1" ht="9" hidden="1" customHeight="1" x14ac:dyDescent="0.2">
      <c r="A914" s="560"/>
      <c r="B914" s="570" t="s">
        <v>3181</v>
      </c>
      <c r="C914" s="566" t="s">
        <v>1741</v>
      </c>
      <c r="D914" s="567" t="s">
        <v>1815</v>
      </c>
      <c r="E914" s="571">
        <f>+E899+E904+E909</f>
        <v>0</v>
      </c>
      <c r="F914" s="571">
        <f>+F899+F904+F909</f>
        <v>0</v>
      </c>
      <c r="G914" s="558"/>
    </row>
    <row r="915" spans="1:7" s="559" customFormat="1" ht="9" hidden="1" customHeight="1" x14ac:dyDescent="0.2">
      <c r="A915" s="560"/>
      <c r="B915" s="561"/>
      <c r="C915" s="561"/>
      <c r="D915" s="562"/>
      <c r="E915" s="569"/>
      <c r="F915" s="569"/>
      <c r="G915" s="558"/>
    </row>
    <row r="916" spans="1:7" s="559" customFormat="1" ht="9" hidden="1" customHeight="1" x14ac:dyDescent="0.2">
      <c r="A916" s="560"/>
      <c r="B916" s="561"/>
      <c r="C916" s="561"/>
      <c r="D916" s="562"/>
      <c r="E916" s="569"/>
      <c r="F916" s="569"/>
      <c r="G916" s="558"/>
    </row>
    <row r="917" spans="1:7" s="559" customFormat="1" ht="9" hidden="1" customHeight="1" x14ac:dyDescent="0.2">
      <c r="A917" s="560"/>
      <c r="B917" s="561"/>
      <c r="C917" s="561"/>
      <c r="D917" s="562"/>
      <c r="E917" s="569"/>
      <c r="F917" s="569"/>
      <c r="G917" s="558"/>
    </row>
    <row r="918" spans="1:7" s="559" customFormat="1" ht="9" customHeight="1" x14ac:dyDescent="0.2">
      <c r="A918" s="560"/>
      <c r="B918" s="561"/>
      <c r="C918" s="561"/>
      <c r="D918" s="562"/>
      <c r="E918" s="563"/>
      <c r="F918" s="563"/>
      <c r="G918" s="558"/>
    </row>
    <row r="919" spans="1:7" s="559" customFormat="1" ht="15" customHeight="1" x14ac:dyDescent="0.2">
      <c r="A919" s="564">
        <v>1202</v>
      </c>
      <c r="B919" s="565" t="s">
        <v>2071</v>
      </c>
      <c r="C919" s="566" t="s">
        <v>1743</v>
      </c>
      <c r="D919" s="567" t="s">
        <v>1816</v>
      </c>
      <c r="E919" s="563"/>
      <c r="F919" s="563"/>
      <c r="G919" s="558"/>
    </row>
    <row r="920" spans="1:7" s="559" customFormat="1" ht="21.75" customHeight="1" x14ac:dyDescent="0.25">
      <c r="A920" s="560"/>
      <c r="B920" s="559" t="s">
        <v>1301</v>
      </c>
      <c r="C920" s="561"/>
      <c r="D920" s="562" t="s">
        <v>11</v>
      </c>
      <c r="E920" s="568">
        <v>0</v>
      </c>
      <c r="F920" s="572">
        <v>0</v>
      </c>
      <c r="G920" s="558"/>
    </row>
    <row r="921" spans="1:7" s="559" customFormat="1" ht="9" customHeight="1" x14ac:dyDescent="0.2">
      <c r="A921" s="560"/>
      <c r="B921" s="561"/>
      <c r="C921" s="561"/>
      <c r="D921" s="562"/>
      <c r="E921" s="569"/>
      <c r="F921" s="569"/>
      <c r="G921" s="558"/>
    </row>
    <row r="922" spans="1:7" s="559" customFormat="1" ht="9" hidden="1" customHeight="1" x14ac:dyDescent="0.2">
      <c r="A922" s="560"/>
      <c r="B922" s="561"/>
      <c r="C922" s="561"/>
      <c r="D922" s="562"/>
      <c r="E922" s="569"/>
      <c r="F922" s="569"/>
      <c r="G922" s="558"/>
    </row>
    <row r="923" spans="1:7" s="559" customFormat="1" ht="9" hidden="1" customHeight="1" x14ac:dyDescent="0.2">
      <c r="A923" s="560"/>
      <c r="B923" s="561"/>
      <c r="C923" s="561"/>
      <c r="D923" s="562"/>
      <c r="E923" s="569"/>
      <c r="F923" s="569"/>
      <c r="G923" s="558"/>
    </row>
    <row r="924" spans="1:7" s="559" customFormat="1" ht="9" hidden="1" customHeight="1" x14ac:dyDescent="0.2">
      <c r="A924" s="560"/>
      <c r="B924" s="561"/>
      <c r="C924" s="561"/>
      <c r="D924" s="562"/>
      <c r="E924" s="563"/>
      <c r="F924" s="563"/>
      <c r="G924" s="558"/>
    </row>
    <row r="925" spans="1:7" s="559" customFormat="1" ht="9" customHeight="1" x14ac:dyDescent="0.2">
      <c r="A925" s="560"/>
      <c r="B925" s="559" t="s">
        <v>1307</v>
      </c>
      <c r="C925" s="561"/>
      <c r="D925" s="562" t="s">
        <v>23</v>
      </c>
      <c r="E925" s="568">
        <v>0</v>
      </c>
      <c r="F925" s="568">
        <v>0</v>
      </c>
      <c r="G925" s="558"/>
    </row>
    <row r="926" spans="1:7" s="559" customFormat="1" ht="9" customHeight="1" x14ac:dyDescent="0.2">
      <c r="A926" s="560"/>
      <c r="B926" s="561"/>
      <c r="C926" s="561"/>
      <c r="D926" s="562"/>
      <c r="E926" s="569"/>
      <c r="F926" s="569"/>
      <c r="G926" s="558"/>
    </row>
    <row r="927" spans="1:7" s="559" customFormat="1" ht="9" hidden="1" customHeight="1" x14ac:dyDescent="0.2">
      <c r="A927" s="560"/>
      <c r="B927" s="561"/>
      <c r="C927" s="561"/>
      <c r="D927" s="562"/>
      <c r="E927" s="569"/>
      <c r="F927" s="569"/>
      <c r="G927" s="558"/>
    </row>
    <row r="928" spans="1:7" s="559" customFormat="1" ht="9" hidden="1" customHeight="1" x14ac:dyDescent="0.2">
      <c r="A928" s="560"/>
      <c r="B928" s="561"/>
      <c r="C928" s="561"/>
      <c r="D928" s="562"/>
      <c r="E928" s="569"/>
      <c r="F928" s="569"/>
      <c r="G928" s="558"/>
    </row>
    <row r="929" spans="1:7" s="559" customFormat="1" ht="9" hidden="1" customHeight="1" x14ac:dyDescent="0.2">
      <c r="A929" s="573"/>
      <c r="B929" s="574"/>
      <c r="C929" s="574"/>
      <c r="D929" s="575"/>
      <c r="E929" s="576"/>
      <c r="F929" s="576"/>
      <c r="G929" s="558"/>
    </row>
    <row r="930" spans="1:7" s="578" customFormat="1" ht="9" customHeight="1" x14ac:dyDescent="0.2">
      <c r="A930" s="560"/>
      <c r="B930" s="559" t="s">
        <v>3183</v>
      </c>
      <c r="C930" s="561"/>
      <c r="D930" s="562" t="s">
        <v>3184</v>
      </c>
      <c r="E930" s="568">
        <v>0</v>
      </c>
      <c r="F930" s="568">
        <v>0</v>
      </c>
      <c r="G930" s="577"/>
    </row>
    <row r="931" spans="1:7" s="578" customFormat="1" ht="9" customHeight="1" x14ac:dyDescent="0.2">
      <c r="A931" s="560"/>
      <c r="B931" s="561"/>
      <c r="C931" s="561"/>
      <c r="D931" s="562"/>
      <c r="E931" s="569"/>
      <c r="F931" s="569"/>
      <c r="G931" s="577"/>
    </row>
    <row r="932" spans="1:7" s="578" customFormat="1" ht="1.5" customHeight="1" x14ac:dyDescent="0.2">
      <c r="A932" s="560"/>
      <c r="B932" s="561"/>
      <c r="C932" s="561"/>
      <c r="D932" s="562"/>
      <c r="E932" s="569"/>
      <c r="F932" s="569"/>
      <c r="G932" s="577"/>
    </row>
    <row r="933" spans="1:7" s="578" customFormat="1" ht="3" customHeight="1" x14ac:dyDescent="0.2">
      <c r="A933" s="560"/>
      <c r="B933" s="561"/>
      <c r="C933" s="561"/>
      <c r="D933" s="562"/>
      <c r="E933" s="569"/>
      <c r="F933" s="569"/>
      <c r="G933" s="577"/>
    </row>
    <row r="934" spans="1:7" s="578" customFormat="1" ht="5.25" hidden="1" customHeight="1" x14ac:dyDescent="0.2">
      <c r="A934" s="560"/>
      <c r="B934" s="561"/>
      <c r="C934" s="561"/>
      <c r="D934" s="562"/>
      <c r="E934" s="569"/>
      <c r="F934" s="569"/>
      <c r="G934" s="577"/>
    </row>
    <row r="935" spans="1:7" s="559" customFormat="1" ht="14.25" customHeight="1" x14ac:dyDescent="0.25">
      <c r="A935" s="560"/>
      <c r="B935" s="570" t="s">
        <v>3181</v>
      </c>
      <c r="C935" s="566" t="s">
        <v>1743</v>
      </c>
      <c r="D935" s="567" t="s">
        <v>1816</v>
      </c>
      <c r="E935" s="571">
        <f>+E920+E925+E930</f>
        <v>0</v>
      </c>
      <c r="F935" s="572">
        <v>0</v>
      </c>
      <c r="G935" s="558"/>
    </row>
    <row r="936" spans="1:7" s="559" customFormat="1" ht="6" customHeight="1" x14ac:dyDescent="0.2">
      <c r="A936" s="560"/>
      <c r="B936" s="561"/>
      <c r="C936" s="561"/>
      <c r="D936" s="562"/>
      <c r="E936" s="569"/>
      <c r="F936" s="569"/>
      <c r="G936" s="558"/>
    </row>
    <row r="937" spans="1:7" s="559" customFormat="1" ht="9" hidden="1" customHeight="1" x14ac:dyDescent="0.2">
      <c r="A937" s="560"/>
      <c r="B937" s="561"/>
      <c r="C937" s="561"/>
      <c r="D937" s="562"/>
      <c r="E937" s="563"/>
      <c r="F937" s="563"/>
      <c r="G937" s="558"/>
    </row>
    <row r="938" spans="1:7" s="559" customFormat="1" ht="18.75" hidden="1" customHeight="1" x14ac:dyDescent="0.2">
      <c r="A938" s="564">
        <v>1203</v>
      </c>
      <c r="B938" s="565" t="s">
        <v>2071</v>
      </c>
      <c r="C938" s="566" t="s">
        <v>1744</v>
      </c>
      <c r="D938" s="567" t="s">
        <v>3295</v>
      </c>
      <c r="E938" s="563"/>
      <c r="F938" s="563"/>
      <c r="G938" s="558"/>
    </row>
    <row r="939" spans="1:7" s="559" customFormat="1" ht="18.75" hidden="1" customHeight="1" x14ac:dyDescent="0.2">
      <c r="A939" s="560"/>
      <c r="B939" s="559" t="s">
        <v>1301</v>
      </c>
      <c r="C939" s="561"/>
      <c r="D939" s="562" t="s">
        <v>11</v>
      </c>
      <c r="E939" s="568">
        <v>0</v>
      </c>
      <c r="F939" s="568">
        <v>0</v>
      </c>
      <c r="G939" s="558"/>
    </row>
    <row r="940" spans="1:7" s="559" customFormat="1" ht="18.75" hidden="1" customHeight="1" x14ac:dyDescent="0.2">
      <c r="A940" s="560"/>
      <c r="B940" s="561"/>
      <c r="C940" s="561"/>
      <c r="D940" s="562"/>
      <c r="E940" s="569"/>
      <c r="F940" s="569"/>
      <c r="G940" s="558"/>
    </row>
    <row r="941" spans="1:7" s="559" customFormat="1" ht="18.75" hidden="1" customHeight="1" x14ac:dyDescent="0.2">
      <c r="A941" s="560"/>
      <c r="B941" s="561"/>
      <c r="C941" s="561"/>
      <c r="D941" s="562"/>
      <c r="E941" s="563"/>
      <c r="F941" s="563"/>
      <c r="G941" s="558"/>
    </row>
    <row r="942" spans="1:7" s="559" customFormat="1" ht="18.75" hidden="1" customHeight="1" x14ac:dyDescent="0.2">
      <c r="A942" s="560"/>
      <c r="B942" s="559" t="s">
        <v>1307</v>
      </c>
      <c r="C942" s="561"/>
      <c r="D942" s="562" t="s">
        <v>23</v>
      </c>
      <c r="E942" s="568">
        <v>0</v>
      </c>
      <c r="F942" s="568">
        <v>0</v>
      </c>
      <c r="G942" s="558"/>
    </row>
    <row r="943" spans="1:7" s="559" customFormat="1" ht="18.75" hidden="1" customHeight="1" x14ac:dyDescent="0.2">
      <c r="A943" s="560"/>
      <c r="B943" s="561"/>
      <c r="C943" s="561"/>
      <c r="D943" s="562"/>
      <c r="E943" s="569"/>
      <c r="F943" s="569"/>
      <c r="G943" s="558"/>
    </row>
    <row r="944" spans="1:7" s="559" customFormat="1" ht="18.75" hidden="1" customHeight="1" x14ac:dyDescent="0.2">
      <c r="A944" s="560"/>
      <c r="B944" s="561"/>
      <c r="C944" s="561"/>
      <c r="D944" s="562"/>
      <c r="E944" s="563"/>
      <c r="F944" s="563"/>
      <c r="G944" s="558"/>
    </row>
    <row r="945" spans="1:7" s="559" customFormat="1" ht="18.75" hidden="1" customHeight="1" x14ac:dyDescent="0.2">
      <c r="A945" s="560"/>
      <c r="B945" s="559" t="s">
        <v>3183</v>
      </c>
      <c r="C945" s="561"/>
      <c r="D945" s="562" t="s">
        <v>3184</v>
      </c>
      <c r="E945" s="568" t="s">
        <v>1296</v>
      </c>
      <c r="F945" s="568">
        <v>0</v>
      </c>
      <c r="G945" s="558"/>
    </row>
    <row r="946" spans="1:7" s="559" customFormat="1" ht="18.75" hidden="1" customHeight="1" x14ac:dyDescent="0.2">
      <c r="A946" s="560"/>
      <c r="B946" s="561"/>
      <c r="C946" s="561"/>
      <c r="D946" s="562"/>
      <c r="E946" s="569"/>
      <c r="F946" s="569"/>
      <c r="G946" s="558"/>
    </row>
    <row r="947" spans="1:7" s="559" customFormat="1" ht="18.75" hidden="1" customHeight="1" x14ac:dyDescent="0.2">
      <c r="A947" s="560"/>
      <c r="B947" s="561"/>
      <c r="C947" s="561"/>
      <c r="D947" s="562"/>
      <c r="E947" s="569"/>
      <c r="F947" s="569"/>
      <c r="G947" s="558"/>
    </row>
    <row r="948" spans="1:7" s="559" customFormat="1" ht="18.75" hidden="1" customHeight="1" x14ac:dyDescent="0.2">
      <c r="A948" s="560"/>
      <c r="B948" s="570" t="s">
        <v>3181</v>
      </c>
      <c r="C948" s="566" t="s">
        <v>1744</v>
      </c>
      <c r="D948" s="567" t="s">
        <v>3295</v>
      </c>
      <c r="E948" s="571">
        <f>+E939+E942+E945</f>
        <v>0</v>
      </c>
      <c r="F948" s="571">
        <f>+F939+F942+F945</f>
        <v>0</v>
      </c>
      <c r="G948" s="558"/>
    </row>
    <row r="949" spans="1:7" s="559" customFormat="1" ht="18.75" hidden="1" customHeight="1" x14ac:dyDescent="0.2">
      <c r="A949" s="560"/>
      <c r="B949" s="561"/>
      <c r="C949" s="561"/>
      <c r="D949" s="562"/>
      <c r="E949" s="569"/>
      <c r="F949" s="569"/>
      <c r="G949" s="558"/>
    </row>
    <row r="950" spans="1:7" s="559" customFormat="1" ht="18.75" hidden="1" customHeight="1" x14ac:dyDescent="0.2">
      <c r="A950" s="560"/>
      <c r="B950" s="561"/>
      <c r="C950" s="561"/>
      <c r="D950" s="562"/>
      <c r="E950" s="563"/>
      <c r="F950" s="563"/>
      <c r="G950" s="558"/>
    </row>
    <row r="951" spans="1:7" s="559" customFormat="1" ht="18.75" hidden="1" customHeight="1" x14ac:dyDescent="0.2">
      <c r="A951" s="564">
        <v>1204</v>
      </c>
      <c r="B951" s="565" t="s">
        <v>2071</v>
      </c>
      <c r="C951" s="566" t="s">
        <v>1752</v>
      </c>
      <c r="D951" s="567" t="s">
        <v>3296</v>
      </c>
      <c r="E951" s="563"/>
      <c r="F951" s="563"/>
      <c r="G951" s="558"/>
    </row>
    <row r="952" spans="1:7" s="559" customFormat="1" ht="18.75" hidden="1" customHeight="1" x14ac:dyDescent="0.2">
      <c r="A952" s="560"/>
      <c r="B952" s="559" t="s">
        <v>1301</v>
      </c>
      <c r="C952" s="561"/>
      <c r="D952" s="562" t="s">
        <v>11</v>
      </c>
      <c r="E952" s="568" t="s">
        <v>1296</v>
      </c>
      <c r="F952" s="568">
        <v>0</v>
      </c>
      <c r="G952" s="558"/>
    </row>
    <row r="953" spans="1:7" s="559" customFormat="1" ht="18.75" hidden="1" customHeight="1" x14ac:dyDescent="0.2">
      <c r="A953" s="560"/>
      <c r="B953" s="561"/>
      <c r="C953" s="561"/>
      <c r="D953" s="562"/>
      <c r="E953" s="569"/>
      <c r="F953" s="569"/>
      <c r="G953" s="558"/>
    </row>
    <row r="954" spans="1:7" s="559" customFormat="1" ht="18.75" hidden="1" customHeight="1" x14ac:dyDescent="0.2">
      <c r="A954" s="573"/>
      <c r="B954" s="574"/>
      <c r="C954" s="574"/>
      <c r="D954" s="575"/>
      <c r="E954" s="576"/>
      <c r="F954" s="576"/>
      <c r="G954" s="558"/>
    </row>
    <row r="955" spans="1:7" s="559" customFormat="1" ht="18.75" hidden="1" customHeight="1" x14ac:dyDescent="0.2">
      <c r="A955" s="560"/>
      <c r="B955" s="559" t="s">
        <v>1307</v>
      </c>
      <c r="C955" s="561"/>
      <c r="D955" s="562" t="s">
        <v>23</v>
      </c>
      <c r="E955" s="568" t="s">
        <v>1296</v>
      </c>
      <c r="F955" s="568">
        <v>0</v>
      </c>
      <c r="G955" s="558"/>
    </row>
    <row r="956" spans="1:7" s="559" customFormat="1" ht="18.75" hidden="1" customHeight="1" x14ac:dyDescent="0.2">
      <c r="A956" s="560"/>
      <c r="B956" s="561"/>
      <c r="C956" s="561"/>
      <c r="D956" s="562"/>
      <c r="E956" s="569"/>
      <c r="F956" s="569"/>
      <c r="G956" s="558"/>
    </row>
    <row r="957" spans="1:7" s="559" customFormat="1" ht="18.75" hidden="1" customHeight="1" x14ac:dyDescent="0.2">
      <c r="A957" s="560"/>
      <c r="B957" s="561"/>
      <c r="C957" s="561"/>
      <c r="D957" s="562"/>
      <c r="E957" s="563"/>
      <c r="F957" s="563"/>
      <c r="G957" s="558"/>
    </row>
    <row r="958" spans="1:7" s="559" customFormat="1" ht="18.75" hidden="1" customHeight="1" x14ac:dyDescent="0.2">
      <c r="A958" s="560"/>
      <c r="B958" s="559" t="s">
        <v>3183</v>
      </c>
      <c r="C958" s="561"/>
      <c r="D958" s="562" t="s">
        <v>3184</v>
      </c>
      <c r="E958" s="568" t="s">
        <v>1296</v>
      </c>
      <c r="F958" s="568">
        <v>0</v>
      </c>
      <c r="G958" s="558"/>
    </row>
    <row r="959" spans="1:7" s="559" customFormat="1" ht="18.75" hidden="1" customHeight="1" x14ac:dyDescent="0.2">
      <c r="A959" s="560"/>
      <c r="B959" s="561"/>
      <c r="C959" s="561"/>
      <c r="D959" s="562"/>
      <c r="E959" s="569"/>
      <c r="F959" s="569"/>
      <c r="G959" s="558"/>
    </row>
    <row r="960" spans="1:7" s="559" customFormat="1" ht="18.75" hidden="1" customHeight="1" x14ac:dyDescent="0.2">
      <c r="A960" s="560"/>
      <c r="B960" s="561"/>
      <c r="C960" s="561"/>
      <c r="D960" s="562"/>
      <c r="E960" s="569"/>
      <c r="F960" s="569"/>
      <c r="G960" s="558"/>
    </row>
    <row r="961" spans="1:7" s="559" customFormat="1" ht="18.75" hidden="1" customHeight="1" x14ac:dyDescent="0.2">
      <c r="A961" s="560"/>
      <c r="B961" s="570" t="s">
        <v>3181</v>
      </c>
      <c r="C961" s="566" t="s">
        <v>1752</v>
      </c>
      <c r="D961" s="567" t="s">
        <v>3296</v>
      </c>
      <c r="E961" s="571">
        <f>+E952+E955+E958</f>
        <v>0</v>
      </c>
      <c r="F961" s="571">
        <f>+F952+F955+F958</f>
        <v>0</v>
      </c>
      <c r="G961" s="558"/>
    </row>
    <row r="962" spans="1:7" s="559" customFormat="1" ht="18.75" hidden="1" customHeight="1" x14ac:dyDescent="0.2">
      <c r="A962" s="560"/>
      <c r="B962" s="561"/>
      <c r="C962" s="561"/>
      <c r="D962" s="562"/>
      <c r="E962" s="569"/>
      <c r="F962" s="569"/>
      <c r="G962" s="558"/>
    </row>
    <row r="963" spans="1:7" s="578" customFormat="1" ht="18.75" hidden="1" customHeight="1" x14ac:dyDescent="0.2">
      <c r="A963" s="560"/>
      <c r="B963" s="561"/>
      <c r="C963" s="561"/>
      <c r="D963" s="562"/>
      <c r="E963" s="563"/>
      <c r="F963" s="563"/>
      <c r="G963" s="577"/>
    </row>
    <row r="964" spans="1:7" s="570" customFormat="1" ht="18.75" hidden="1" customHeight="1" x14ac:dyDescent="0.2">
      <c r="A964" s="564">
        <v>1205</v>
      </c>
      <c r="B964" s="565" t="s">
        <v>2071</v>
      </c>
      <c r="C964" s="566" t="s">
        <v>1746</v>
      </c>
      <c r="D964" s="567" t="s">
        <v>3297</v>
      </c>
      <c r="E964" s="579"/>
      <c r="F964" s="579"/>
      <c r="G964" s="580"/>
    </row>
    <row r="965" spans="1:7" s="570" customFormat="1" ht="18.75" hidden="1" customHeight="1" x14ac:dyDescent="0.2">
      <c r="A965" s="560"/>
      <c r="B965" s="559" t="s">
        <v>1301</v>
      </c>
      <c r="C965" s="561"/>
      <c r="D965" s="562" t="s">
        <v>11</v>
      </c>
      <c r="E965" s="568" t="s">
        <v>1296</v>
      </c>
      <c r="F965" s="568">
        <v>0</v>
      </c>
      <c r="G965" s="580"/>
    </row>
    <row r="966" spans="1:7" s="570" customFormat="1" ht="18.75" hidden="1" customHeight="1" x14ac:dyDescent="0.2">
      <c r="A966" s="560"/>
      <c r="B966" s="561"/>
      <c r="C966" s="561"/>
      <c r="D966" s="562"/>
      <c r="E966" s="569"/>
      <c r="F966" s="569"/>
      <c r="G966" s="580"/>
    </row>
    <row r="967" spans="1:7" s="570" customFormat="1" ht="18.75" hidden="1" customHeight="1" x14ac:dyDescent="0.2">
      <c r="A967" s="560"/>
      <c r="B967" s="561"/>
      <c r="C967" s="561"/>
      <c r="D967" s="562"/>
      <c r="E967" s="563"/>
      <c r="F967" s="563"/>
      <c r="G967" s="580"/>
    </row>
    <row r="968" spans="1:7" s="578" customFormat="1" ht="18.75" hidden="1" customHeight="1" x14ac:dyDescent="0.2">
      <c r="A968" s="560"/>
      <c r="B968" s="559" t="s">
        <v>1307</v>
      </c>
      <c r="C968" s="561"/>
      <c r="D968" s="562" t="s">
        <v>23</v>
      </c>
      <c r="E968" s="568" t="s">
        <v>1296</v>
      </c>
      <c r="F968" s="568">
        <v>0</v>
      </c>
      <c r="G968" s="577"/>
    </row>
    <row r="969" spans="1:7" s="578" customFormat="1" ht="18.75" hidden="1" customHeight="1" x14ac:dyDescent="0.2">
      <c r="A969" s="560"/>
      <c r="B969" s="561"/>
      <c r="C969" s="561"/>
      <c r="D969" s="562"/>
      <c r="E969" s="569"/>
      <c r="F969" s="569"/>
      <c r="G969" s="577"/>
    </row>
    <row r="970" spans="1:7" s="578" customFormat="1" ht="18.75" hidden="1" customHeight="1" x14ac:dyDescent="0.2">
      <c r="A970" s="560"/>
      <c r="B970" s="561"/>
      <c r="C970" s="561"/>
      <c r="D970" s="562"/>
      <c r="E970" s="563"/>
      <c r="F970" s="563"/>
      <c r="G970" s="577"/>
    </row>
    <row r="971" spans="1:7" s="578" customFormat="1" ht="18.75" hidden="1" customHeight="1" x14ac:dyDescent="0.2">
      <c r="A971" s="560"/>
      <c r="B971" s="559" t="s">
        <v>3183</v>
      </c>
      <c r="C971" s="561"/>
      <c r="D971" s="562" t="s">
        <v>3184</v>
      </c>
      <c r="E971" s="568" t="s">
        <v>1296</v>
      </c>
      <c r="F971" s="568">
        <v>0</v>
      </c>
      <c r="G971" s="577"/>
    </row>
    <row r="972" spans="1:7" s="578" customFormat="1" ht="18.75" hidden="1" customHeight="1" x14ac:dyDescent="0.2">
      <c r="A972" s="560"/>
      <c r="B972" s="561"/>
      <c r="C972" s="561"/>
      <c r="D972" s="562"/>
      <c r="E972" s="569"/>
      <c r="F972" s="569"/>
      <c r="G972" s="577"/>
    </row>
    <row r="973" spans="1:7" s="578" customFormat="1" ht="18.75" hidden="1" customHeight="1" x14ac:dyDescent="0.2">
      <c r="A973" s="560"/>
      <c r="B973" s="561"/>
      <c r="C973" s="561"/>
      <c r="D973" s="562"/>
      <c r="E973" s="569"/>
      <c r="F973" s="569"/>
      <c r="G973" s="577"/>
    </row>
    <row r="974" spans="1:7" s="578" customFormat="1" ht="18.75" hidden="1" customHeight="1" x14ac:dyDescent="0.2">
      <c r="A974" s="560"/>
      <c r="B974" s="570" t="s">
        <v>3181</v>
      </c>
      <c r="C974" s="566" t="s">
        <v>1746</v>
      </c>
      <c r="D974" s="567" t="s">
        <v>3298</v>
      </c>
      <c r="E974" s="571">
        <f>+E965+E968+E971</f>
        <v>0</v>
      </c>
      <c r="F974" s="571">
        <f>+F965+F968+F971</f>
        <v>0</v>
      </c>
      <c r="G974" s="577"/>
    </row>
    <row r="975" spans="1:7" s="578" customFormat="1" ht="18.75" hidden="1" customHeight="1" x14ac:dyDescent="0.2">
      <c r="A975" s="560"/>
      <c r="B975" s="561"/>
      <c r="C975" s="561"/>
      <c r="D975" s="562"/>
      <c r="E975" s="569"/>
      <c r="F975" s="569"/>
      <c r="G975" s="577"/>
    </row>
    <row r="976" spans="1:7" s="578" customFormat="1" ht="18.75" hidden="1" customHeight="1" x14ac:dyDescent="0.2">
      <c r="A976" s="573"/>
      <c r="B976" s="574"/>
      <c r="C976" s="574"/>
      <c r="D976" s="581"/>
      <c r="E976" s="576"/>
      <c r="F976" s="576"/>
      <c r="G976" s="577"/>
    </row>
    <row r="977" spans="1:7" s="578" customFormat="1" ht="18.75" hidden="1" customHeight="1" x14ac:dyDescent="0.2">
      <c r="A977" s="564">
        <v>1206</v>
      </c>
      <c r="B977" s="565" t="s">
        <v>2071</v>
      </c>
      <c r="C977" s="566" t="s">
        <v>1747</v>
      </c>
      <c r="D977" s="567" t="s">
        <v>3299</v>
      </c>
      <c r="E977" s="579"/>
      <c r="F977" s="579"/>
      <c r="G977" s="577"/>
    </row>
    <row r="978" spans="1:7" s="578" customFormat="1" ht="18.75" hidden="1" customHeight="1" x14ac:dyDescent="0.2">
      <c r="A978" s="560"/>
      <c r="B978" s="559" t="s">
        <v>1301</v>
      </c>
      <c r="C978" s="561"/>
      <c r="D978" s="562" t="s">
        <v>11</v>
      </c>
      <c r="E978" s="568" t="s">
        <v>1296</v>
      </c>
      <c r="F978" s="568">
        <v>0</v>
      </c>
      <c r="G978" s="577"/>
    </row>
    <row r="979" spans="1:7" s="578" customFormat="1" ht="18.75" hidden="1" customHeight="1" x14ac:dyDescent="0.2">
      <c r="A979" s="560"/>
      <c r="B979" s="561"/>
      <c r="C979" s="561"/>
      <c r="D979" s="562"/>
      <c r="E979" s="569"/>
      <c r="F979" s="569"/>
      <c r="G979" s="577"/>
    </row>
    <row r="980" spans="1:7" s="578" customFormat="1" ht="18.75" hidden="1" customHeight="1" x14ac:dyDescent="0.2">
      <c r="A980" s="560"/>
      <c r="B980" s="561"/>
      <c r="C980" s="561"/>
      <c r="D980" s="562"/>
      <c r="E980" s="563"/>
      <c r="F980" s="563"/>
      <c r="G980" s="577"/>
    </row>
    <row r="981" spans="1:7" s="578" customFormat="1" ht="18.75" hidden="1" customHeight="1" x14ac:dyDescent="0.2">
      <c r="A981" s="560"/>
      <c r="B981" s="559" t="s">
        <v>1307</v>
      </c>
      <c r="C981" s="561"/>
      <c r="D981" s="562" t="s">
        <v>23</v>
      </c>
      <c r="E981" s="568" t="s">
        <v>1296</v>
      </c>
      <c r="F981" s="568">
        <v>0</v>
      </c>
      <c r="G981" s="577"/>
    </row>
    <row r="982" spans="1:7" s="578" customFormat="1" ht="18.75" hidden="1" customHeight="1" x14ac:dyDescent="0.2">
      <c r="A982" s="560"/>
      <c r="B982" s="561"/>
      <c r="C982" s="561"/>
      <c r="D982" s="562"/>
      <c r="E982" s="569"/>
      <c r="F982" s="569"/>
      <c r="G982" s="577"/>
    </row>
    <row r="983" spans="1:7" s="578" customFormat="1" ht="18.75" hidden="1" customHeight="1" x14ac:dyDescent="0.2">
      <c r="A983" s="560"/>
      <c r="B983" s="561"/>
      <c r="C983" s="561"/>
      <c r="D983" s="562"/>
      <c r="E983" s="563"/>
      <c r="F983" s="563"/>
      <c r="G983" s="577"/>
    </row>
    <row r="984" spans="1:7" s="578" customFormat="1" ht="18.75" hidden="1" customHeight="1" x14ac:dyDescent="0.2">
      <c r="A984" s="560"/>
      <c r="B984" s="559" t="s">
        <v>3183</v>
      </c>
      <c r="C984" s="561"/>
      <c r="D984" s="562" t="s">
        <v>3184</v>
      </c>
      <c r="E984" s="568" t="s">
        <v>1296</v>
      </c>
      <c r="F984" s="568">
        <v>0</v>
      </c>
      <c r="G984" s="577"/>
    </row>
    <row r="985" spans="1:7" s="578" customFormat="1" ht="18.75" hidden="1" customHeight="1" x14ac:dyDescent="0.2">
      <c r="A985" s="560"/>
      <c r="B985" s="561"/>
      <c r="C985" s="561"/>
      <c r="D985" s="562"/>
      <c r="E985" s="569"/>
      <c r="F985" s="569"/>
      <c r="G985" s="577"/>
    </row>
    <row r="986" spans="1:7" s="578" customFormat="1" ht="18.75" hidden="1" customHeight="1" x14ac:dyDescent="0.2">
      <c r="A986" s="560"/>
      <c r="B986" s="561"/>
      <c r="C986" s="561"/>
      <c r="D986" s="562"/>
      <c r="E986" s="569"/>
      <c r="F986" s="569"/>
      <c r="G986" s="577"/>
    </row>
    <row r="987" spans="1:7" s="578" customFormat="1" ht="18.75" hidden="1" customHeight="1" x14ac:dyDescent="0.2">
      <c r="A987" s="560"/>
      <c r="B987" s="570" t="s">
        <v>3181</v>
      </c>
      <c r="C987" s="566" t="s">
        <v>1747</v>
      </c>
      <c r="D987" s="567" t="s">
        <v>3299</v>
      </c>
      <c r="E987" s="571">
        <f>+E978+E981+E984</f>
        <v>0</v>
      </c>
      <c r="F987" s="571">
        <f>+F978+F981+F984</f>
        <v>0</v>
      </c>
      <c r="G987" s="577"/>
    </row>
    <row r="988" spans="1:7" s="578" customFormat="1" ht="18.75" hidden="1" customHeight="1" x14ac:dyDescent="0.2">
      <c r="A988" s="560"/>
      <c r="B988" s="561"/>
      <c r="C988" s="561"/>
      <c r="D988" s="562"/>
      <c r="E988" s="569"/>
      <c r="F988" s="569"/>
      <c r="G988" s="577"/>
    </row>
    <row r="989" spans="1:7" s="578" customFormat="1" ht="18.75" hidden="1" customHeight="1" x14ac:dyDescent="0.2">
      <c r="A989" s="560"/>
      <c r="B989" s="561"/>
      <c r="C989" s="561"/>
      <c r="D989" s="567"/>
      <c r="E989" s="569"/>
      <c r="F989" s="569"/>
      <c r="G989" s="577"/>
    </row>
    <row r="990" spans="1:7" s="578" customFormat="1" ht="18.75" hidden="1" customHeight="1" x14ac:dyDescent="0.2">
      <c r="A990" s="582" t="s">
        <v>3300</v>
      </c>
      <c r="B990" s="565" t="s">
        <v>2071</v>
      </c>
      <c r="C990" s="566" t="s">
        <v>3228</v>
      </c>
      <c r="D990" s="567" t="s">
        <v>3301</v>
      </c>
      <c r="E990" s="563"/>
      <c r="F990" s="563"/>
      <c r="G990" s="577"/>
    </row>
    <row r="991" spans="1:7" s="578" customFormat="1" ht="18.75" hidden="1" customHeight="1" x14ac:dyDescent="0.2">
      <c r="A991" s="560"/>
      <c r="B991" s="559" t="s">
        <v>1301</v>
      </c>
      <c r="C991" s="561"/>
      <c r="D991" s="562" t="s">
        <v>11</v>
      </c>
      <c r="E991" s="568" t="s">
        <v>1296</v>
      </c>
      <c r="F991" s="568">
        <v>0</v>
      </c>
      <c r="G991" s="577"/>
    </row>
    <row r="992" spans="1:7" s="578" customFormat="1" ht="18.75" hidden="1" customHeight="1" x14ac:dyDescent="0.2">
      <c r="A992" s="560"/>
      <c r="B992" s="561"/>
      <c r="C992" s="561"/>
      <c r="D992" s="562"/>
      <c r="E992" s="569"/>
      <c r="F992" s="569"/>
      <c r="G992" s="577"/>
    </row>
    <row r="993" spans="1:7" s="578" customFormat="1" ht="18.75" hidden="1" customHeight="1" x14ac:dyDescent="0.2">
      <c r="A993" s="560"/>
      <c r="B993" s="561"/>
      <c r="C993" s="561"/>
      <c r="D993" s="562"/>
      <c r="E993" s="563"/>
      <c r="F993" s="563"/>
      <c r="G993" s="577"/>
    </row>
    <row r="994" spans="1:7" s="578" customFormat="1" ht="18.75" hidden="1" customHeight="1" x14ac:dyDescent="0.2">
      <c r="A994" s="560"/>
      <c r="B994" s="559" t="s">
        <v>1307</v>
      </c>
      <c r="C994" s="561"/>
      <c r="D994" s="562" t="s">
        <v>23</v>
      </c>
      <c r="E994" s="568" t="s">
        <v>1296</v>
      </c>
      <c r="F994" s="568">
        <v>0</v>
      </c>
      <c r="G994" s="577"/>
    </row>
    <row r="995" spans="1:7" s="578" customFormat="1" ht="18.75" hidden="1" customHeight="1" x14ac:dyDescent="0.2">
      <c r="A995" s="560"/>
      <c r="B995" s="561"/>
      <c r="C995" s="561"/>
      <c r="D995" s="562"/>
      <c r="E995" s="569"/>
      <c r="F995" s="569"/>
      <c r="G995" s="577"/>
    </row>
    <row r="996" spans="1:7" s="578" customFormat="1" ht="18.75" hidden="1" customHeight="1" x14ac:dyDescent="0.2">
      <c r="A996" s="560"/>
      <c r="B996" s="561"/>
      <c r="C996" s="561"/>
      <c r="D996" s="562"/>
      <c r="E996" s="563"/>
      <c r="F996" s="563"/>
      <c r="G996" s="577"/>
    </row>
    <row r="997" spans="1:7" s="578" customFormat="1" ht="18.75" hidden="1" customHeight="1" x14ac:dyDescent="0.2">
      <c r="A997" s="560"/>
      <c r="B997" s="559" t="s">
        <v>3183</v>
      </c>
      <c r="C997" s="561"/>
      <c r="D997" s="562" t="s">
        <v>3184</v>
      </c>
      <c r="E997" s="568" t="s">
        <v>1296</v>
      </c>
      <c r="F997" s="568">
        <v>0</v>
      </c>
      <c r="G997" s="577"/>
    </row>
    <row r="998" spans="1:7" s="578" customFormat="1" ht="18.75" hidden="1" customHeight="1" x14ac:dyDescent="0.2">
      <c r="A998" s="560"/>
      <c r="B998" s="561"/>
      <c r="C998" s="561"/>
      <c r="D998" s="562"/>
      <c r="E998" s="569"/>
      <c r="F998" s="569"/>
      <c r="G998" s="577"/>
    </row>
    <row r="999" spans="1:7" s="578" customFormat="1" ht="18.75" hidden="1" customHeight="1" x14ac:dyDescent="0.2">
      <c r="A999" s="560"/>
      <c r="B999" s="561"/>
      <c r="C999" s="561"/>
      <c r="D999" s="562"/>
      <c r="E999" s="569"/>
      <c r="F999" s="569"/>
      <c r="G999" s="577"/>
    </row>
    <row r="1000" spans="1:7" s="578" customFormat="1" ht="18.75" hidden="1" customHeight="1" x14ac:dyDescent="0.2">
      <c r="A1000" s="560"/>
      <c r="B1000" s="570" t="s">
        <v>3181</v>
      </c>
      <c r="C1000" s="566" t="s">
        <v>3228</v>
      </c>
      <c r="D1000" s="567" t="s">
        <v>3301</v>
      </c>
      <c r="E1000" s="571">
        <f>+E991+E994+E997</f>
        <v>0</v>
      </c>
      <c r="F1000" s="571">
        <f>+F991+F994+F997</f>
        <v>0</v>
      </c>
      <c r="G1000" s="577"/>
    </row>
    <row r="1001" spans="1:7" s="578" customFormat="1" ht="18.75" hidden="1" customHeight="1" x14ac:dyDescent="0.2">
      <c r="A1001" s="560"/>
      <c r="B1001" s="570"/>
      <c r="C1001" s="566"/>
      <c r="D1001" s="567"/>
      <c r="E1001" s="569"/>
      <c r="F1001" s="569"/>
      <c r="G1001" s="577"/>
    </row>
    <row r="1002" spans="1:7" s="578" customFormat="1" ht="18.75" hidden="1" customHeight="1" x14ac:dyDescent="0.2">
      <c r="A1002" s="560"/>
      <c r="B1002" s="561"/>
      <c r="C1002" s="561"/>
      <c r="D1002" s="562"/>
      <c r="E1002" s="563"/>
      <c r="F1002" s="563"/>
      <c r="G1002" s="577"/>
    </row>
    <row r="1003" spans="1:7" s="578" customFormat="1" ht="18.75" hidden="1" customHeight="1" x14ac:dyDescent="0.2">
      <c r="A1003" s="564">
        <v>1208</v>
      </c>
      <c r="B1003" s="565" t="s">
        <v>2071</v>
      </c>
      <c r="C1003" s="566" t="s">
        <v>3302</v>
      </c>
      <c r="D1003" s="567" t="s">
        <v>1778</v>
      </c>
      <c r="E1003" s="563"/>
      <c r="F1003" s="563"/>
      <c r="G1003" s="577"/>
    </row>
    <row r="1004" spans="1:7" s="578" customFormat="1" ht="18.75" hidden="1" customHeight="1" x14ac:dyDescent="0.2">
      <c r="A1004" s="560"/>
      <c r="B1004" s="559" t="s">
        <v>1301</v>
      </c>
      <c r="C1004" s="561"/>
      <c r="D1004" s="562" t="s">
        <v>11</v>
      </c>
      <c r="E1004" s="568" t="s">
        <v>1296</v>
      </c>
      <c r="F1004" s="568">
        <v>0</v>
      </c>
      <c r="G1004" s="577"/>
    </row>
    <row r="1005" spans="1:7" s="578" customFormat="1" ht="18.75" hidden="1" customHeight="1" x14ac:dyDescent="0.2">
      <c r="A1005" s="560"/>
      <c r="B1005" s="561"/>
      <c r="C1005" s="561"/>
      <c r="D1005" s="562"/>
      <c r="E1005" s="569"/>
      <c r="F1005" s="569"/>
      <c r="G1005" s="577"/>
    </row>
    <row r="1006" spans="1:7" s="578" customFormat="1" ht="18.75" hidden="1" customHeight="1" x14ac:dyDescent="0.2">
      <c r="A1006" s="560"/>
      <c r="B1006" s="561"/>
      <c r="C1006" s="561"/>
      <c r="D1006" s="562"/>
      <c r="E1006" s="563"/>
      <c r="F1006" s="563"/>
      <c r="G1006" s="577"/>
    </row>
    <row r="1007" spans="1:7" s="578" customFormat="1" ht="18.75" hidden="1" customHeight="1" x14ac:dyDescent="0.2">
      <c r="A1007" s="560"/>
      <c r="B1007" s="559" t="s">
        <v>1307</v>
      </c>
      <c r="C1007" s="561"/>
      <c r="D1007" s="562" t="s">
        <v>23</v>
      </c>
      <c r="E1007" s="568" t="s">
        <v>1296</v>
      </c>
      <c r="F1007" s="568">
        <v>0</v>
      </c>
      <c r="G1007" s="577"/>
    </row>
    <row r="1008" spans="1:7" s="578" customFormat="1" ht="18.75" hidden="1" customHeight="1" x14ac:dyDescent="0.2">
      <c r="A1008" s="560"/>
      <c r="B1008" s="561"/>
      <c r="C1008" s="561"/>
      <c r="D1008" s="562"/>
      <c r="E1008" s="569"/>
      <c r="F1008" s="569"/>
      <c r="G1008" s="577"/>
    </row>
    <row r="1009" spans="1:7" s="570" customFormat="1" ht="18.75" hidden="1" customHeight="1" x14ac:dyDescent="0.2">
      <c r="A1009" s="560"/>
      <c r="B1009" s="561"/>
      <c r="C1009" s="561"/>
      <c r="D1009" s="562"/>
      <c r="E1009" s="563"/>
      <c r="F1009" s="563"/>
      <c r="G1009" s="580"/>
    </row>
    <row r="1010" spans="1:7" s="570" customFormat="1" ht="18.75" hidden="1" customHeight="1" x14ac:dyDescent="0.2">
      <c r="A1010" s="560"/>
      <c r="B1010" s="559" t="s">
        <v>3183</v>
      </c>
      <c r="C1010" s="561"/>
      <c r="D1010" s="562" t="s">
        <v>3184</v>
      </c>
      <c r="E1010" s="568" t="s">
        <v>1296</v>
      </c>
      <c r="F1010" s="568">
        <v>0</v>
      </c>
      <c r="G1010" s="580"/>
    </row>
    <row r="1011" spans="1:7" s="570" customFormat="1" ht="18.75" hidden="1" customHeight="1" x14ac:dyDescent="0.2">
      <c r="A1011" s="560"/>
      <c r="B1011" s="561"/>
      <c r="C1011" s="561"/>
      <c r="D1011" s="562"/>
      <c r="E1011" s="569"/>
      <c r="F1011" s="569"/>
      <c r="G1011" s="580"/>
    </row>
    <row r="1012" spans="1:7" s="578" customFormat="1" ht="18.75" hidden="1" customHeight="1" x14ac:dyDescent="0.2">
      <c r="A1012" s="560"/>
      <c r="B1012" s="561"/>
      <c r="C1012" s="561"/>
      <c r="D1012" s="562"/>
      <c r="E1012" s="569"/>
      <c r="F1012" s="569"/>
      <c r="G1012" s="577"/>
    </row>
    <row r="1013" spans="1:7" s="578" customFormat="1" ht="18.75" hidden="1" customHeight="1" x14ac:dyDescent="0.2">
      <c r="A1013" s="560"/>
      <c r="B1013" s="570" t="s">
        <v>3181</v>
      </c>
      <c r="C1013" s="566" t="s">
        <v>3302</v>
      </c>
      <c r="D1013" s="567" t="s">
        <v>1778</v>
      </c>
      <c r="E1013" s="571">
        <f>+E1004+E1007+E1010</f>
        <v>0</v>
      </c>
      <c r="F1013" s="571">
        <f>+F1004+F1007+F1010</f>
        <v>0</v>
      </c>
      <c r="G1013" s="577"/>
    </row>
    <row r="1014" spans="1:7" s="578" customFormat="1" ht="18.75" hidden="1" customHeight="1" x14ac:dyDescent="0.2">
      <c r="A1014" s="560"/>
      <c r="B1014" s="561"/>
      <c r="C1014" s="561"/>
      <c r="D1014" s="562"/>
      <c r="E1014" s="569"/>
      <c r="F1014" s="569"/>
      <c r="G1014" s="577"/>
    </row>
    <row r="1015" spans="1:7" s="578" customFormat="1" ht="18.75" hidden="1" customHeight="1" x14ac:dyDescent="0.2">
      <c r="A1015" s="560"/>
      <c r="B1015" s="561"/>
      <c r="C1015" s="561"/>
      <c r="D1015" s="562"/>
      <c r="E1015" s="563"/>
      <c r="F1015" s="563"/>
      <c r="G1015" s="577"/>
    </row>
    <row r="1016" spans="1:7" s="578" customFormat="1" ht="18.75" hidden="1" customHeight="1" x14ac:dyDescent="0.2">
      <c r="A1016" s="564">
        <v>1209</v>
      </c>
      <c r="B1016" s="565" t="s">
        <v>2071</v>
      </c>
      <c r="C1016" s="566" t="s">
        <v>3303</v>
      </c>
      <c r="D1016" s="567" t="s">
        <v>3304</v>
      </c>
      <c r="E1016" s="563"/>
      <c r="F1016" s="563"/>
      <c r="G1016" s="577"/>
    </row>
    <row r="1017" spans="1:7" s="578" customFormat="1" ht="18.75" hidden="1" customHeight="1" x14ac:dyDescent="0.2">
      <c r="A1017" s="560"/>
      <c r="B1017" s="559" t="s">
        <v>1301</v>
      </c>
      <c r="C1017" s="561"/>
      <c r="D1017" s="562" t="s">
        <v>11</v>
      </c>
      <c r="E1017" s="568" t="s">
        <v>1296</v>
      </c>
      <c r="F1017" s="568">
        <v>0</v>
      </c>
      <c r="G1017" s="577"/>
    </row>
    <row r="1018" spans="1:7" s="578" customFormat="1" ht="18.75" hidden="1" customHeight="1" x14ac:dyDescent="0.2">
      <c r="A1018" s="560"/>
      <c r="B1018" s="561"/>
      <c r="C1018" s="561"/>
      <c r="D1018" s="562"/>
      <c r="E1018" s="569"/>
      <c r="F1018" s="569"/>
      <c r="G1018" s="577"/>
    </row>
    <row r="1019" spans="1:7" s="578" customFormat="1" ht="18.75" hidden="1" customHeight="1" x14ac:dyDescent="0.2">
      <c r="A1019" s="560"/>
      <c r="B1019" s="561"/>
      <c r="C1019" s="561"/>
      <c r="D1019" s="562"/>
      <c r="E1019" s="563"/>
      <c r="F1019" s="563"/>
      <c r="G1019" s="577"/>
    </row>
    <row r="1020" spans="1:7" s="578" customFormat="1" ht="18.75" hidden="1" customHeight="1" x14ac:dyDescent="0.2">
      <c r="A1020" s="560"/>
      <c r="B1020" s="559" t="s">
        <v>1307</v>
      </c>
      <c r="C1020" s="561"/>
      <c r="D1020" s="562" t="s">
        <v>23</v>
      </c>
      <c r="E1020" s="568" t="s">
        <v>1296</v>
      </c>
      <c r="F1020" s="568">
        <v>0</v>
      </c>
      <c r="G1020" s="577"/>
    </row>
    <row r="1021" spans="1:7" s="578" customFormat="1" ht="18.75" hidden="1" customHeight="1" x14ac:dyDescent="0.2">
      <c r="A1021" s="560"/>
      <c r="B1021" s="561"/>
      <c r="C1021" s="561"/>
      <c r="D1021" s="562"/>
      <c r="E1021" s="569"/>
      <c r="F1021" s="569"/>
      <c r="G1021" s="577"/>
    </row>
    <row r="1022" spans="1:7" s="578" customFormat="1" ht="18.75" hidden="1" customHeight="1" x14ac:dyDescent="0.2">
      <c r="A1022" s="560"/>
      <c r="B1022" s="561"/>
      <c r="C1022" s="561"/>
      <c r="D1022" s="562"/>
      <c r="E1022" s="563"/>
      <c r="F1022" s="563"/>
      <c r="G1022" s="577"/>
    </row>
    <row r="1023" spans="1:7" s="578" customFormat="1" ht="18.75" hidden="1" customHeight="1" x14ac:dyDescent="0.2">
      <c r="A1023" s="560"/>
      <c r="B1023" s="559" t="s">
        <v>3183</v>
      </c>
      <c r="C1023" s="561"/>
      <c r="D1023" s="562" t="s">
        <v>3184</v>
      </c>
      <c r="E1023" s="568" t="s">
        <v>1296</v>
      </c>
      <c r="F1023" s="568">
        <v>0</v>
      </c>
      <c r="G1023" s="577"/>
    </row>
    <row r="1024" spans="1:7" s="578" customFormat="1" ht="18.75" hidden="1" customHeight="1" x14ac:dyDescent="0.2">
      <c r="A1024" s="560"/>
      <c r="B1024" s="561"/>
      <c r="C1024" s="561"/>
      <c r="D1024" s="562"/>
      <c r="E1024" s="569"/>
      <c r="F1024" s="569"/>
      <c r="G1024" s="577"/>
    </row>
    <row r="1025" spans="1:7" s="578" customFormat="1" ht="18.75" hidden="1" customHeight="1" x14ac:dyDescent="0.2">
      <c r="A1025" s="560"/>
      <c r="B1025" s="561"/>
      <c r="C1025" s="561"/>
      <c r="D1025" s="562"/>
      <c r="E1025" s="569"/>
      <c r="F1025" s="569"/>
      <c r="G1025" s="577"/>
    </row>
    <row r="1026" spans="1:7" s="578" customFormat="1" ht="18.75" hidden="1" customHeight="1" x14ac:dyDescent="0.2">
      <c r="A1026" s="560"/>
      <c r="B1026" s="570" t="s">
        <v>3181</v>
      </c>
      <c r="C1026" s="566" t="s">
        <v>3303</v>
      </c>
      <c r="D1026" s="567" t="s">
        <v>3304</v>
      </c>
      <c r="E1026" s="571">
        <f>+E1017+E1020+E1023</f>
        <v>0</v>
      </c>
      <c r="F1026" s="571">
        <f>+F1017+F1020+F1023</f>
        <v>0</v>
      </c>
      <c r="G1026" s="577"/>
    </row>
    <row r="1027" spans="1:7" s="578" customFormat="1" ht="18.75" hidden="1" customHeight="1" x14ac:dyDescent="0.2">
      <c r="A1027" s="560"/>
      <c r="B1027" s="561"/>
      <c r="C1027" s="561"/>
      <c r="D1027" s="562"/>
      <c r="E1027" s="569"/>
      <c r="F1027" s="569"/>
      <c r="G1027" s="577"/>
    </row>
    <row r="1028" spans="1:7" s="578" customFormat="1" hidden="1" x14ac:dyDescent="0.2">
      <c r="A1028" s="560"/>
      <c r="B1028" s="561"/>
      <c r="C1028" s="561"/>
      <c r="D1028" s="562"/>
      <c r="E1028" s="569"/>
      <c r="F1028" s="569"/>
      <c r="G1028" s="577"/>
    </row>
    <row r="1029" spans="1:7" s="578" customFormat="1" ht="30.6" customHeight="1" x14ac:dyDescent="0.2">
      <c r="A1029" s="564">
        <v>1210</v>
      </c>
      <c r="B1029" s="565" t="s">
        <v>2071</v>
      </c>
      <c r="C1029" s="566" t="s">
        <v>1749</v>
      </c>
      <c r="D1029" s="567" t="s">
        <v>3305</v>
      </c>
      <c r="E1029" s="567"/>
      <c r="F1029" s="569"/>
      <c r="G1029" s="577"/>
    </row>
    <row r="1030" spans="1:7" ht="26.25" customHeight="1" x14ac:dyDescent="0.25">
      <c r="A1030" s="462"/>
      <c r="B1030" s="486" t="s">
        <v>1301</v>
      </c>
      <c r="C1030" s="472"/>
      <c r="D1030" s="467" t="s">
        <v>11</v>
      </c>
      <c r="E1030" s="515">
        <v>0</v>
      </c>
      <c r="F1030" s="524">
        <v>0</v>
      </c>
      <c r="G1030" s="495"/>
    </row>
    <row r="1031" spans="1:7" ht="8.25" customHeight="1" x14ac:dyDescent="0.2">
      <c r="A1031" s="462"/>
      <c r="B1031" s="472"/>
      <c r="C1031" s="472"/>
      <c r="E1031" s="514"/>
      <c r="F1031" s="514"/>
      <c r="G1031" s="495"/>
    </row>
    <row r="1032" spans="1:7" hidden="1" x14ac:dyDescent="0.2">
      <c r="A1032" s="462"/>
      <c r="B1032" s="472"/>
      <c r="C1032" s="472"/>
      <c r="G1032" s="495"/>
    </row>
    <row r="1033" spans="1:7" x14ac:dyDescent="0.2">
      <c r="A1033" s="462"/>
      <c r="B1033" s="486" t="s">
        <v>1307</v>
      </c>
      <c r="C1033" s="472"/>
      <c r="D1033" s="467" t="s">
        <v>23</v>
      </c>
      <c r="E1033" s="515">
        <v>0</v>
      </c>
      <c r="F1033" s="515">
        <v>0</v>
      </c>
      <c r="G1033" s="495"/>
    </row>
    <row r="1034" spans="1:7" x14ac:dyDescent="0.2">
      <c r="A1034" s="462"/>
      <c r="B1034" s="472"/>
      <c r="C1034" s="472"/>
      <c r="E1034" s="514"/>
      <c r="F1034" s="514"/>
      <c r="G1034" s="495"/>
    </row>
    <row r="1035" spans="1:7" ht="2.25" customHeight="1" x14ac:dyDescent="0.2">
      <c r="A1035" s="462"/>
      <c r="B1035" s="472"/>
      <c r="C1035" s="472"/>
      <c r="G1035" s="495"/>
    </row>
    <row r="1036" spans="1:7" x14ac:dyDescent="0.2">
      <c r="A1036" s="462"/>
      <c r="B1036" s="486" t="s">
        <v>3183</v>
      </c>
      <c r="C1036" s="472"/>
      <c r="D1036" s="467" t="s">
        <v>3184</v>
      </c>
      <c r="E1036" s="515">
        <v>0</v>
      </c>
      <c r="F1036" s="515">
        <v>0</v>
      </c>
      <c r="G1036" s="495"/>
    </row>
    <row r="1037" spans="1:7" x14ac:dyDescent="0.2">
      <c r="A1037" s="462"/>
      <c r="B1037" s="472"/>
      <c r="C1037" s="472"/>
      <c r="E1037" s="514"/>
      <c r="F1037" s="514"/>
      <c r="G1037" s="495"/>
    </row>
    <row r="1038" spans="1:7" x14ac:dyDescent="0.2">
      <c r="A1038" s="462"/>
      <c r="B1038" s="472"/>
      <c r="C1038" s="472"/>
      <c r="E1038" s="514"/>
      <c r="F1038" s="514"/>
      <c r="G1038" s="495"/>
    </row>
    <row r="1039" spans="1:7" ht="25.5" x14ac:dyDescent="0.2">
      <c r="A1039" s="462"/>
      <c r="B1039" s="522" t="s">
        <v>3181</v>
      </c>
      <c r="C1039" s="518" t="s">
        <v>1749</v>
      </c>
      <c r="D1039" s="464" t="s">
        <v>3306</v>
      </c>
      <c r="E1039" s="540">
        <f>+E1030+E1033+E1036</f>
        <v>0</v>
      </c>
      <c r="F1039" s="540">
        <f>+F1030+F1033+F1036</f>
        <v>0</v>
      </c>
      <c r="G1039" s="495"/>
    </row>
    <row r="1040" spans="1:7" x14ac:dyDescent="0.2">
      <c r="A1040" s="462"/>
      <c r="B1040" s="472"/>
      <c r="C1040" s="472"/>
      <c r="E1040" s="514"/>
      <c r="F1040" s="514"/>
      <c r="G1040" s="495"/>
    </row>
    <row r="1041" spans="1:7" x14ac:dyDescent="0.2">
      <c r="A1041" s="462"/>
      <c r="B1041" s="472"/>
      <c r="C1041" s="472"/>
      <c r="E1041" s="514"/>
      <c r="F1041" s="514"/>
      <c r="G1041" s="495"/>
    </row>
    <row r="1042" spans="1:7" x14ac:dyDescent="0.2">
      <c r="A1042" s="836"/>
      <c r="B1042" s="837"/>
      <c r="C1042" s="527"/>
      <c r="D1042" s="528"/>
      <c r="E1042" s="492"/>
      <c r="F1042" s="492"/>
      <c r="G1042" s="495"/>
    </row>
    <row r="1043" spans="1:7" x14ac:dyDescent="0.2">
      <c r="A1043" s="838" t="s">
        <v>3307</v>
      </c>
      <c r="B1043" s="839"/>
      <c r="C1043" s="839"/>
      <c r="D1043" s="533" t="s">
        <v>3294</v>
      </c>
      <c r="E1043" s="474">
        <f>+E1039+E1026+E1013+E1000+E987+E974+E961+E948+E935+E914</f>
        <v>0</v>
      </c>
      <c r="F1043" s="583">
        <f>+F1039+F1026+F1013+F1000+F987+F974+F961+F948+F935+F914</f>
        <v>0</v>
      </c>
      <c r="G1043" s="495"/>
    </row>
    <row r="1044" spans="1:7" x14ac:dyDescent="0.2">
      <c r="A1044" s="466"/>
      <c r="B1044" s="518"/>
      <c r="C1044" s="472"/>
      <c r="D1044" s="464"/>
      <c r="E1044" s="534"/>
      <c r="F1044" s="534"/>
      <c r="G1044" s="495"/>
    </row>
    <row r="1045" spans="1:7" x14ac:dyDescent="0.2">
      <c r="A1045" s="483"/>
      <c r="B1045" s="525"/>
      <c r="C1045" s="525"/>
      <c r="D1045" s="484"/>
      <c r="E1045" s="476"/>
      <c r="F1045" s="476"/>
      <c r="G1045" s="495"/>
    </row>
    <row r="1046" spans="1:7" hidden="1" x14ac:dyDescent="0.2">
      <c r="A1046" s="462"/>
      <c r="B1046" s="472"/>
      <c r="C1046" s="472"/>
      <c r="G1046" s="495"/>
    </row>
    <row r="1047" spans="1:7" ht="13.5" hidden="1" thickBot="1" x14ac:dyDescent="0.25">
      <c r="A1047" s="840" t="s">
        <v>3179</v>
      </c>
      <c r="B1047" s="841"/>
      <c r="C1047" s="547" t="s">
        <v>3308</v>
      </c>
      <c r="D1047" s="536" t="s">
        <v>3309</v>
      </c>
      <c r="E1047" s="482"/>
      <c r="F1047" s="482"/>
      <c r="G1047" s="495"/>
    </row>
    <row r="1048" spans="1:7" hidden="1" x14ac:dyDescent="0.2">
      <c r="A1048" s="462"/>
      <c r="B1048" s="472"/>
      <c r="C1048" s="472"/>
      <c r="G1048" s="495"/>
    </row>
    <row r="1049" spans="1:7" ht="25.5" hidden="1" x14ac:dyDescent="0.2">
      <c r="A1049" s="516">
        <v>1301</v>
      </c>
      <c r="B1049" s="513" t="s">
        <v>2071</v>
      </c>
      <c r="C1049" s="518" t="s">
        <v>1741</v>
      </c>
      <c r="D1049" s="464" t="s">
        <v>3310</v>
      </c>
      <c r="E1049" s="474"/>
      <c r="F1049" s="474"/>
      <c r="G1049" s="495"/>
    </row>
    <row r="1050" spans="1:7" hidden="1" x14ac:dyDescent="0.2">
      <c r="A1050" s="462"/>
      <c r="B1050" s="486" t="s">
        <v>1301</v>
      </c>
      <c r="C1050" s="472"/>
      <c r="D1050" s="467" t="s">
        <v>11</v>
      </c>
      <c r="E1050" s="515" t="s">
        <v>1296</v>
      </c>
      <c r="F1050" s="515">
        <v>0</v>
      </c>
      <c r="G1050" s="495"/>
    </row>
    <row r="1051" spans="1:7" hidden="1" x14ac:dyDescent="0.2">
      <c r="A1051" s="462"/>
      <c r="B1051" s="472"/>
      <c r="C1051" s="472"/>
      <c r="E1051" s="514"/>
      <c r="F1051" s="514"/>
      <c r="G1051" s="495"/>
    </row>
    <row r="1052" spans="1:7" hidden="1" x14ac:dyDescent="0.2">
      <c r="A1052" s="462"/>
      <c r="B1052" s="472"/>
      <c r="C1052" s="472"/>
      <c r="G1052" s="495"/>
    </row>
    <row r="1053" spans="1:7" ht="25.5" hidden="1" x14ac:dyDescent="0.2">
      <c r="A1053" s="462"/>
      <c r="B1053" s="522" t="s">
        <v>3181</v>
      </c>
      <c r="C1053" s="518" t="s">
        <v>1741</v>
      </c>
      <c r="D1053" s="464" t="s">
        <v>3310</v>
      </c>
      <c r="E1053" s="540" t="str">
        <f>E1050</f>
        <v>0,00</v>
      </c>
      <c r="F1053" s="540">
        <f>F1050</f>
        <v>0</v>
      </c>
      <c r="G1053" s="495"/>
    </row>
    <row r="1054" spans="1:7" hidden="1" x14ac:dyDescent="0.2">
      <c r="A1054" s="462"/>
      <c r="B1054" s="472"/>
      <c r="C1054" s="472"/>
      <c r="E1054" s="514"/>
      <c r="F1054" s="514"/>
      <c r="G1054" s="495"/>
    </row>
    <row r="1055" spans="1:7" hidden="1" x14ac:dyDescent="0.2">
      <c r="A1055" s="462"/>
      <c r="B1055" s="472"/>
      <c r="C1055" s="472"/>
      <c r="D1055" s="464"/>
      <c r="G1055" s="495"/>
    </row>
    <row r="1056" spans="1:7" ht="25.5" hidden="1" x14ac:dyDescent="0.2">
      <c r="A1056" s="516">
        <v>1302</v>
      </c>
      <c r="B1056" s="513" t="s">
        <v>2071</v>
      </c>
      <c r="C1056" s="518" t="s">
        <v>1743</v>
      </c>
      <c r="D1056" s="464" t="s">
        <v>3311</v>
      </c>
      <c r="E1056" s="474"/>
      <c r="F1056" s="474"/>
      <c r="G1056" s="495"/>
    </row>
    <row r="1057" spans="1:7" hidden="1" x14ac:dyDescent="0.2">
      <c r="A1057" s="462"/>
      <c r="B1057" s="486" t="s">
        <v>1301</v>
      </c>
      <c r="C1057" s="472"/>
      <c r="D1057" s="467" t="s">
        <v>11</v>
      </c>
      <c r="E1057" s="515" t="s">
        <v>1296</v>
      </c>
      <c r="F1057" s="515">
        <v>0</v>
      </c>
      <c r="G1057" s="495"/>
    </row>
    <row r="1058" spans="1:7" hidden="1" x14ac:dyDescent="0.2">
      <c r="A1058" s="462"/>
      <c r="B1058" s="472"/>
      <c r="C1058" s="472"/>
      <c r="E1058" s="514"/>
      <c r="F1058" s="514"/>
      <c r="G1058" s="495"/>
    </row>
    <row r="1059" spans="1:7" hidden="1" x14ac:dyDescent="0.2">
      <c r="A1059" s="462"/>
      <c r="B1059" s="472"/>
      <c r="C1059" s="472"/>
      <c r="E1059" s="514"/>
      <c r="F1059" s="514"/>
      <c r="G1059" s="495"/>
    </row>
    <row r="1060" spans="1:7" ht="25.5" hidden="1" x14ac:dyDescent="0.2">
      <c r="A1060" s="462"/>
      <c r="B1060" s="522" t="s">
        <v>3181</v>
      </c>
      <c r="C1060" s="518" t="s">
        <v>1743</v>
      </c>
      <c r="D1060" s="464" t="s">
        <v>3311</v>
      </c>
      <c r="E1060" s="540" t="str">
        <f>E1057</f>
        <v>0,00</v>
      </c>
      <c r="F1060" s="540">
        <f>F1057</f>
        <v>0</v>
      </c>
      <c r="G1060" s="495"/>
    </row>
    <row r="1061" spans="1:7" hidden="1" x14ac:dyDescent="0.2">
      <c r="A1061" s="462"/>
      <c r="B1061" s="472"/>
      <c r="C1061" s="472"/>
      <c r="E1061" s="514"/>
      <c r="F1061" s="514"/>
      <c r="G1061" s="495"/>
    </row>
    <row r="1062" spans="1:7" hidden="1" x14ac:dyDescent="0.2">
      <c r="A1062" s="462"/>
      <c r="B1062" s="472"/>
      <c r="C1062" s="472"/>
      <c r="D1062" s="464"/>
      <c r="G1062" s="495"/>
    </row>
    <row r="1063" spans="1:7" ht="25.5" hidden="1" x14ac:dyDescent="0.2">
      <c r="A1063" s="516">
        <v>1303</v>
      </c>
      <c r="B1063" s="513" t="s">
        <v>2071</v>
      </c>
      <c r="C1063" s="518" t="s">
        <v>1744</v>
      </c>
      <c r="D1063" s="464" t="s">
        <v>3312</v>
      </c>
      <c r="E1063" s="474"/>
      <c r="F1063" s="474"/>
      <c r="G1063" s="495"/>
    </row>
    <row r="1064" spans="1:7" hidden="1" x14ac:dyDescent="0.2">
      <c r="A1064" s="462"/>
      <c r="B1064" s="486" t="s">
        <v>1301</v>
      </c>
      <c r="C1064" s="472"/>
      <c r="D1064" s="467" t="s">
        <v>11</v>
      </c>
      <c r="E1064" s="515" t="s">
        <v>1296</v>
      </c>
      <c r="F1064" s="515">
        <v>0</v>
      </c>
      <c r="G1064" s="495"/>
    </row>
    <row r="1065" spans="1:7" hidden="1" x14ac:dyDescent="0.2">
      <c r="A1065" s="462"/>
      <c r="B1065" s="472"/>
      <c r="C1065" s="472"/>
      <c r="E1065" s="514"/>
      <c r="F1065" s="514"/>
      <c r="G1065" s="495"/>
    </row>
    <row r="1066" spans="1:7" hidden="1" x14ac:dyDescent="0.2">
      <c r="A1066" s="483"/>
      <c r="B1066" s="525"/>
      <c r="C1066" s="525"/>
      <c r="D1066" s="470"/>
      <c r="E1066" s="471"/>
      <c r="F1066" s="471"/>
      <c r="G1066" s="495"/>
    </row>
    <row r="1067" spans="1:7" ht="25.5" hidden="1" x14ac:dyDescent="0.2">
      <c r="A1067" s="462"/>
      <c r="B1067" s="522" t="s">
        <v>3181</v>
      </c>
      <c r="C1067" s="518" t="s">
        <v>1744</v>
      </c>
      <c r="D1067" s="464" t="s">
        <v>3312</v>
      </c>
      <c r="E1067" s="540" t="str">
        <f>E1064</f>
        <v>0,00</v>
      </c>
      <c r="F1067" s="540">
        <f>F1064</f>
        <v>0</v>
      </c>
      <c r="G1067" s="495"/>
    </row>
    <row r="1068" spans="1:7" hidden="1" x14ac:dyDescent="0.2">
      <c r="A1068" s="462"/>
      <c r="B1068" s="472"/>
      <c r="C1068" s="472"/>
      <c r="E1068" s="514"/>
      <c r="F1068" s="514"/>
      <c r="G1068" s="495"/>
    </row>
    <row r="1069" spans="1:7" ht="25.5" hidden="1" x14ac:dyDescent="0.2">
      <c r="A1069" s="516">
        <v>1304</v>
      </c>
      <c r="B1069" s="513" t="s">
        <v>2071</v>
      </c>
      <c r="C1069" s="518" t="s">
        <v>1752</v>
      </c>
      <c r="D1069" s="464" t="s">
        <v>3313</v>
      </c>
      <c r="E1069" s="474"/>
      <c r="F1069" s="474"/>
      <c r="G1069" s="495"/>
    </row>
    <row r="1070" spans="1:7" hidden="1" x14ac:dyDescent="0.2">
      <c r="A1070" s="462"/>
      <c r="B1070" s="472"/>
      <c r="C1070" s="472"/>
      <c r="G1070" s="495"/>
    </row>
    <row r="1071" spans="1:7" hidden="1" x14ac:dyDescent="0.2">
      <c r="A1071" s="462"/>
      <c r="B1071" s="486" t="s">
        <v>1307</v>
      </c>
      <c r="C1071" s="472"/>
      <c r="D1071" s="467" t="s">
        <v>23</v>
      </c>
      <c r="E1071" s="515" t="s">
        <v>1296</v>
      </c>
      <c r="F1071" s="515">
        <v>0</v>
      </c>
      <c r="G1071" s="495"/>
    </row>
    <row r="1072" spans="1:7" hidden="1" x14ac:dyDescent="0.2">
      <c r="A1072" s="462"/>
      <c r="B1072" s="472"/>
      <c r="C1072" s="472"/>
      <c r="E1072" s="514"/>
      <c r="F1072" s="514"/>
      <c r="G1072" s="495"/>
    </row>
    <row r="1073" spans="1:7" ht="25.5" hidden="1" x14ac:dyDescent="0.2">
      <c r="A1073" s="462"/>
      <c r="B1073" s="522" t="s">
        <v>3181</v>
      </c>
      <c r="C1073" s="518" t="s">
        <v>1752</v>
      </c>
      <c r="D1073" s="464" t="s">
        <v>3313</v>
      </c>
      <c r="E1073" s="540" t="str">
        <f>+E1071</f>
        <v>0,00</v>
      </c>
      <c r="F1073" s="540">
        <f>+F1071</f>
        <v>0</v>
      </c>
      <c r="G1073" s="495"/>
    </row>
    <row r="1074" spans="1:7" hidden="1" x14ac:dyDescent="0.2">
      <c r="A1074" s="462"/>
      <c r="B1074" s="522"/>
      <c r="C1074" s="518"/>
      <c r="D1074" s="464"/>
      <c r="E1074" s="514"/>
      <c r="F1074" s="514"/>
      <c r="G1074" s="495"/>
    </row>
    <row r="1075" spans="1:7" hidden="1" x14ac:dyDescent="0.2">
      <c r="A1075" s="462"/>
      <c r="B1075" s="472"/>
      <c r="C1075" s="472"/>
      <c r="D1075" s="464"/>
      <c r="G1075" s="495"/>
    </row>
    <row r="1076" spans="1:7" hidden="1" x14ac:dyDescent="0.2">
      <c r="A1076" s="516">
        <v>1305</v>
      </c>
      <c r="B1076" s="513" t="s">
        <v>2071</v>
      </c>
      <c r="C1076" s="518" t="s">
        <v>1746</v>
      </c>
      <c r="D1076" s="464" t="s">
        <v>3314</v>
      </c>
      <c r="E1076" s="474"/>
      <c r="F1076" s="474"/>
      <c r="G1076" s="495"/>
    </row>
    <row r="1077" spans="1:7" hidden="1" x14ac:dyDescent="0.2">
      <c r="A1077" s="462"/>
      <c r="B1077" s="472"/>
      <c r="C1077" s="472"/>
      <c r="G1077" s="495"/>
    </row>
    <row r="1078" spans="1:7" hidden="1" x14ac:dyDescent="0.2">
      <c r="A1078" s="462"/>
      <c r="B1078" s="486" t="s">
        <v>1307</v>
      </c>
      <c r="C1078" s="472"/>
      <c r="D1078" s="467" t="s">
        <v>23</v>
      </c>
      <c r="E1078" s="515" t="s">
        <v>1296</v>
      </c>
      <c r="F1078" s="515">
        <v>0</v>
      </c>
      <c r="G1078" s="495"/>
    </row>
    <row r="1079" spans="1:7" hidden="1" x14ac:dyDescent="0.2">
      <c r="A1079" s="462"/>
      <c r="B1079" s="472"/>
      <c r="C1079" s="472"/>
      <c r="E1079" s="514"/>
      <c r="F1079" s="514"/>
      <c r="G1079" s="495"/>
    </row>
    <row r="1080" spans="1:7" hidden="1" x14ac:dyDescent="0.2">
      <c r="A1080" s="462"/>
      <c r="B1080" s="472"/>
      <c r="C1080" s="472"/>
      <c r="G1080" s="495"/>
    </row>
    <row r="1081" spans="1:7" hidden="1" x14ac:dyDescent="0.2">
      <c r="A1081" s="462"/>
      <c r="B1081" s="486" t="s">
        <v>3183</v>
      </c>
      <c r="C1081" s="472"/>
      <c r="D1081" s="467" t="s">
        <v>3184</v>
      </c>
      <c r="E1081" s="515" t="s">
        <v>1296</v>
      </c>
      <c r="F1081" s="515">
        <v>0</v>
      </c>
      <c r="G1081" s="495"/>
    </row>
    <row r="1082" spans="1:7" hidden="1" x14ac:dyDescent="0.2">
      <c r="A1082" s="462"/>
      <c r="B1082" s="472"/>
      <c r="C1082" s="472"/>
      <c r="E1082" s="514"/>
      <c r="F1082" s="514"/>
      <c r="G1082" s="495"/>
    </row>
    <row r="1083" spans="1:7" hidden="1" x14ac:dyDescent="0.2">
      <c r="A1083" s="462"/>
      <c r="B1083" s="472"/>
      <c r="C1083" s="472"/>
      <c r="E1083" s="514"/>
      <c r="F1083" s="514"/>
      <c r="G1083" s="495"/>
    </row>
    <row r="1084" spans="1:7" hidden="1" x14ac:dyDescent="0.2">
      <c r="A1084" s="462"/>
      <c r="B1084" s="522" t="s">
        <v>3181</v>
      </c>
      <c r="C1084" s="518" t="s">
        <v>1746</v>
      </c>
      <c r="D1084" s="464" t="s">
        <v>3314</v>
      </c>
      <c r="E1084" s="540">
        <f>+E1078+E1081</f>
        <v>0</v>
      </c>
      <c r="F1084" s="540">
        <f>+F1078+F1081</f>
        <v>0</v>
      </c>
      <c r="G1084" s="495"/>
    </row>
    <row r="1085" spans="1:7" hidden="1" x14ac:dyDescent="0.2">
      <c r="A1085" s="462"/>
      <c r="B1085" s="522"/>
      <c r="C1085" s="518"/>
      <c r="D1085" s="464"/>
      <c r="E1085" s="514"/>
      <c r="F1085" s="514"/>
      <c r="G1085" s="495"/>
    </row>
    <row r="1086" spans="1:7" hidden="1" x14ac:dyDescent="0.2">
      <c r="A1086" s="462"/>
      <c r="B1086" s="472"/>
      <c r="C1086" s="472"/>
      <c r="D1086" s="464"/>
      <c r="G1086" s="495"/>
    </row>
    <row r="1087" spans="1:7" hidden="1" x14ac:dyDescent="0.2">
      <c r="A1087" s="516">
        <v>1306</v>
      </c>
      <c r="B1087" s="513" t="s">
        <v>2071</v>
      </c>
      <c r="C1087" s="518" t="s">
        <v>1747</v>
      </c>
      <c r="D1087" s="464" t="s">
        <v>3315</v>
      </c>
      <c r="E1087" s="474"/>
      <c r="F1087" s="474"/>
      <c r="G1087" s="495"/>
    </row>
    <row r="1088" spans="1:7" hidden="1" x14ac:dyDescent="0.2">
      <c r="A1088" s="462"/>
      <c r="B1088" s="486" t="s">
        <v>1301</v>
      </c>
      <c r="C1088" s="472"/>
      <c r="D1088" s="467" t="s">
        <v>11</v>
      </c>
      <c r="E1088" s="515" t="s">
        <v>1296</v>
      </c>
      <c r="F1088" s="515">
        <v>0</v>
      </c>
      <c r="G1088" s="495"/>
    </row>
    <row r="1089" spans="1:7" hidden="1" x14ac:dyDescent="0.2">
      <c r="A1089" s="462"/>
      <c r="B1089" s="472"/>
      <c r="C1089" s="472"/>
      <c r="E1089" s="514"/>
      <c r="F1089" s="514"/>
      <c r="G1089" s="495"/>
    </row>
    <row r="1090" spans="1:7" hidden="1" x14ac:dyDescent="0.2">
      <c r="A1090" s="462"/>
      <c r="B1090" s="472"/>
      <c r="C1090" s="472"/>
      <c r="G1090" s="495"/>
    </row>
    <row r="1091" spans="1:7" hidden="1" x14ac:dyDescent="0.2">
      <c r="A1091" s="462"/>
      <c r="B1091" s="522" t="s">
        <v>3181</v>
      </c>
      <c r="C1091" s="518" t="s">
        <v>1747</v>
      </c>
      <c r="D1091" s="464" t="s">
        <v>3315</v>
      </c>
      <c r="E1091" s="540" t="str">
        <f>E1088</f>
        <v>0,00</v>
      </c>
      <c r="F1091" s="540">
        <f>F1088</f>
        <v>0</v>
      </c>
      <c r="G1091" s="495"/>
    </row>
    <row r="1092" spans="1:7" hidden="1" x14ac:dyDescent="0.2">
      <c r="A1092" s="462"/>
      <c r="B1092" s="522"/>
      <c r="C1092" s="518"/>
      <c r="D1092" s="464"/>
      <c r="E1092" s="514"/>
      <c r="F1092" s="514"/>
      <c r="G1092" s="495"/>
    </row>
    <row r="1093" spans="1:7" hidden="1" x14ac:dyDescent="0.2">
      <c r="A1093" s="462"/>
      <c r="B1093" s="472"/>
      <c r="C1093" s="472"/>
      <c r="D1093" s="464"/>
      <c r="G1093" s="495"/>
    </row>
    <row r="1094" spans="1:7" hidden="1" x14ac:dyDescent="0.2">
      <c r="A1094" s="516">
        <v>1307</v>
      </c>
      <c r="B1094" s="513" t="s">
        <v>2071</v>
      </c>
      <c r="C1094" s="518" t="s">
        <v>1754</v>
      </c>
      <c r="D1094" s="464" t="s">
        <v>3316</v>
      </c>
      <c r="E1094" s="474"/>
      <c r="F1094" s="474"/>
      <c r="G1094" s="495"/>
    </row>
    <row r="1095" spans="1:7" hidden="1" x14ac:dyDescent="0.2">
      <c r="A1095" s="462"/>
      <c r="B1095" s="486" t="s">
        <v>1301</v>
      </c>
      <c r="C1095" s="472"/>
      <c r="D1095" s="467" t="s">
        <v>11</v>
      </c>
      <c r="E1095" s="515" t="s">
        <v>1296</v>
      </c>
      <c r="F1095" s="515">
        <v>0</v>
      </c>
      <c r="G1095" s="495"/>
    </row>
    <row r="1096" spans="1:7" hidden="1" x14ac:dyDescent="0.2">
      <c r="A1096" s="462"/>
      <c r="B1096" s="472"/>
      <c r="C1096" s="472"/>
      <c r="E1096" s="514"/>
      <c r="F1096" s="514"/>
      <c r="G1096" s="495"/>
    </row>
    <row r="1097" spans="1:7" hidden="1" x14ac:dyDescent="0.2">
      <c r="A1097" s="462"/>
      <c r="B1097" s="472"/>
      <c r="C1097" s="472"/>
      <c r="G1097" s="495"/>
    </row>
    <row r="1098" spans="1:7" hidden="1" x14ac:dyDescent="0.2">
      <c r="A1098" s="462"/>
      <c r="B1098" s="486" t="s">
        <v>1307</v>
      </c>
      <c r="C1098" s="472"/>
      <c r="D1098" s="467" t="s">
        <v>23</v>
      </c>
      <c r="E1098" s="515" t="s">
        <v>1296</v>
      </c>
      <c r="F1098" s="515">
        <v>0</v>
      </c>
      <c r="G1098" s="495"/>
    </row>
    <row r="1099" spans="1:7" hidden="1" x14ac:dyDescent="0.2">
      <c r="A1099" s="462"/>
      <c r="B1099" s="472"/>
      <c r="C1099" s="472"/>
      <c r="E1099" s="514"/>
      <c r="F1099" s="514"/>
      <c r="G1099" s="495"/>
    </row>
    <row r="1100" spans="1:7" hidden="1" x14ac:dyDescent="0.2">
      <c r="A1100" s="462"/>
      <c r="B1100" s="472"/>
      <c r="C1100" s="472"/>
      <c r="G1100" s="495"/>
    </row>
    <row r="1101" spans="1:7" hidden="1" x14ac:dyDescent="0.2">
      <c r="A1101" s="462"/>
      <c r="B1101" s="486" t="s">
        <v>3183</v>
      </c>
      <c r="C1101" s="472"/>
      <c r="D1101" s="467" t="s">
        <v>3184</v>
      </c>
      <c r="E1101" s="515">
        <v>0</v>
      </c>
      <c r="F1101" s="515">
        <v>0</v>
      </c>
      <c r="G1101" s="495"/>
    </row>
    <row r="1102" spans="1:7" hidden="1" x14ac:dyDescent="0.2">
      <c r="A1102" s="462"/>
      <c r="B1102" s="472"/>
      <c r="C1102" s="472"/>
      <c r="E1102" s="514"/>
      <c r="F1102" s="514"/>
      <c r="G1102" s="495"/>
    </row>
    <row r="1103" spans="1:7" hidden="1" x14ac:dyDescent="0.2">
      <c r="A1103" s="462"/>
      <c r="B1103" s="472"/>
      <c r="C1103" s="472"/>
      <c r="E1103" s="514"/>
      <c r="F1103" s="514"/>
      <c r="G1103" s="495"/>
    </row>
    <row r="1104" spans="1:7" hidden="1" x14ac:dyDescent="0.2">
      <c r="A1104" s="462"/>
      <c r="B1104" s="522" t="s">
        <v>3181</v>
      </c>
      <c r="C1104" s="518" t="s">
        <v>1754</v>
      </c>
      <c r="D1104" s="464" t="s">
        <v>3316</v>
      </c>
      <c r="E1104" s="540">
        <f>E1095+E1098+E1101</f>
        <v>0</v>
      </c>
      <c r="F1104" s="540">
        <f>F1095+F1098+F1101</f>
        <v>0</v>
      </c>
      <c r="G1104" s="495"/>
    </row>
    <row r="1105" spans="1:7" hidden="1" x14ac:dyDescent="0.2">
      <c r="A1105" s="462"/>
      <c r="B1105" s="522"/>
      <c r="C1105" s="518"/>
      <c r="D1105" s="464"/>
      <c r="E1105" s="514"/>
      <c r="F1105" s="514"/>
      <c r="G1105" s="495"/>
    </row>
    <row r="1106" spans="1:7" hidden="1" x14ac:dyDescent="0.2">
      <c r="A1106" s="462"/>
      <c r="B1106" s="472"/>
      <c r="C1106" s="472"/>
      <c r="D1106" s="464"/>
      <c r="G1106" s="495"/>
    </row>
    <row r="1107" spans="1:7" hidden="1" x14ac:dyDescent="0.2">
      <c r="A1107" s="516">
        <v>1308</v>
      </c>
      <c r="B1107" s="513" t="s">
        <v>2071</v>
      </c>
      <c r="C1107" s="518" t="s">
        <v>1748</v>
      </c>
      <c r="D1107" s="842" t="s">
        <v>3317</v>
      </c>
      <c r="E1107" s="842"/>
      <c r="F1107" s="514"/>
      <c r="G1107" s="495"/>
    </row>
    <row r="1108" spans="1:7" hidden="1" x14ac:dyDescent="0.2">
      <c r="A1108" s="462"/>
      <c r="B1108" s="486" t="s">
        <v>1301</v>
      </c>
      <c r="C1108" s="472"/>
      <c r="D1108" s="467" t="s">
        <v>11</v>
      </c>
      <c r="E1108" s="515" t="s">
        <v>1296</v>
      </c>
      <c r="F1108" s="515">
        <v>0</v>
      </c>
      <c r="G1108" s="495"/>
    </row>
    <row r="1109" spans="1:7" hidden="1" x14ac:dyDescent="0.2">
      <c r="A1109" s="462"/>
      <c r="B1109" s="472"/>
      <c r="C1109" s="472"/>
      <c r="E1109" s="514"/>
      <c r="F1109" s="514"/>
      <c r="G1109" s="495"/>
    </row>
    <row r="1110" spans="1:7" hidden="1" x14ac:dyDescent="0.2">
      <c r="A1110" s="462"/>
      <c r="B1110" s="472"/>
      <c r="C1110" s="472"/>
      <c r="G1110" s="495"/>
    </row>
    <row r="1111" spans="1:7" hidden="1" x14ac:dyDescent="0.2">
      <c r="A1111" s="462"/>
      <c r="B1111" s="486" t="s">
        <v>1307</v>
      </c>
      <c r="C1111" s="472"/>
      <c r="D1111" s="467" t="s">
        <v>23</v>
      </c>
      <c r="E1111" s="515" t="s">
        <v>1296</v>
      </c>
      <c r="F1111" s="515">
        <v>0</v>
      </c>
      <c r="G1111" s="495"/>
    </row>
    <row r="1112" spans="1:7" hidden="1" x14ac:dyDescent="0.2">
      <c r="A1112" s="462"/>
      <c r="B1112" s="472"/>
      <c r="C1112" s="472"/>
      <c r="E1112" s="514"/>
      <c r="F1112" s="514"/>
      <c r="G1112" s="495"/>
    </row>
    <row r="1113" spans="1:7" hidden="1" x14ac:dyDescent="0.2">
      <c r="A1113" s="462"/>
      <c r="B1113" s="472"/>
      <c r="C1113" s="472"/>
      <c r="G1113" s="495"/>
    </row>
    <row r="1114" spans="1:7" hidden="1" x14ac:dyDescent="0.2">
      <c r="A1114" s="462"/>
      <c r="B1114" s="486" t="s">
        <v>3183</v>
      </c>
      <c r="C1114" s="472"/>
      <c r="D1114" s="467" t="s">
        <v>3184</v>
      </c>
      <c r="E1114" s="515">
        <v>0</v>
      </c>
      <c r="F1114" s="515">
        <v>0</v>
      </c>
      <c r="G1114" s="495"/>
    </row>
    <row r="1115" spans="1:7" hidden="1" x14ac:dyDescent="0.2">
      <c r="A1115" s="462"/>
      <c r="B1115" s="472"/>
      <c r="C1115" s="472"/>
      <c r="E1115" s="514"/>
      <c r="F1115" s="514"/>
      <c r="G1115" s="495"/>
    </row>
    <row r="1116" spans="1:7" hidden="1" x14ac:dyDescent="0.2">
      <c r="A1116" s="462"/>
      <c r="B1116" s="472"/>
      <c r="C1116" s="472"/>
      <c r="E1116" s="514"/>
      <c r="F1116" s="514"/>
      <c r="G1116" s="495"/>
    </row>
    <row r="1117" spans="1:7" ht="25.5" hidden="1" x14ac:dyDescent="0.2">
      <c r="A1117" s="462"/>
      <c r="B1117" s="522" t="s">
        <v>3181</v>
      </c>
      <c r="C1117" s="518" t="s">
        <v>1748</v>
      </c>
      <c r="D1117" s="464" t="s">
        <v>3318</v>
      </c>
      <c r="E1117" s="540">
        <f>E1108+E1111+E1114</f>
        <v>0</v>
      </c>
      <c r="F1117" s="540">
        <f>F1108+F1111+F1114</f>
        <v>0</v>
      </c>
      <c r="G1117" s="495"/>
    </row>
    <row r="1118" spans="1:7" hidden="1" x14ac:dyDescent="0.2">
      <c r="A1118" s="462"/>
      <c r="B1118" s="522"/>
      <c r="C1118" s="518"/>
      <c r="D1118" s="464"/>
      <c r="E1118" s="514"/>
      <c r="F1118" s="514"/>
      <c r="G1118" s="495"/>
    </row>
    <row r="1119" spans="1:7" hidden="1" x14ac:dyDescent="0.2">
      <c r="A1119" s="462"/>
      <c r="B1119" s="472"/>
      <c r="C1119" s="472"/>
      <c r="D1119" s="464"/>
      <c r="G1119" s="495"/>
    </row>
    <row r="1120" spans="1:7" ht="3" customHeight="1" x14ac:dyDescent="0.2">
      <c r="A1120" s="836"/>
      <c r="B1120" s="837"/>
      <c r="C1120" s="527"/>
      <c r="D1120" s="528"/>
      <c r="E1120" s="492"/>
      <c r="F1120" s="492"/>
      <c r="G1120" s="495"/>
    </row>
    <row r="1121" spans="1:7" hidden="1" x14ac:dyDescent="0.2">
      <c r="A1121" s="838" t="s">
        <v>3319</v>
      </c>
      <c r="B1121" s="839"/>
      <c r="C1121" s="839"/>
      <c r="D1121" s="533" t="s">
        <v>3309</v>
      </c>
      <c r="E1121" s="474">
        <f>+E1053+E1060+E1067+E1073+E1084+E1091+E1104+E1117</f>
        <v>0</v>
      </c>
      <c r="F1121" s="474">
        <f>+F1053+F1060+F1067+F1073+F1084+F1091+F1104+F1117</f>
        <v>0</v>
      </c>
      <c r="G1121" s="495"/>
    </row>
    <row r="1122" spans="1:7" hidden="1" x14ac:dyDescent="0.2">
      <c r="A1122" s="466"/>
      <c r="B1122" s="518"/>
      <c r="C1122" s="472"/>
      <c r="D1122" s="533"/>
      <c r="E1122" s="534"/>
      <c r="F1122" s="534"/>
      <c r="G1122" s="495"/>
    </row>
    <row r="1123" spans="1:7" hidden="1" x14ac:dyDescent="0.2">
      <c r="A1123" s="483"/>
      <c r="B1123" s="525"/>
      <c r="C1123" s="525"/>
      <c r="D1123" s="484"/>
      <c r="E1123" s="476"/>
      <c r="F1123" s="476"/>
      <c r="G1123" s="495"/>
    </row>
    <row r="1124" spans="1:7" hidden="1" x14ac:dyDescent="0.2">
      <c r="A1124" s="462"/>
      <c r="B1124" s="472"/>
      <c r="C1124" s="472"/>
      <c r="D1124" s="464"/>
      <c r="E1124" s="474"/>
      <c r="F1124" s="474"/>
      <c r="G1124" s="495"/>
    </row>
    <row r="1125" spans="1:7" ht="13.5" thickBot="1" x14ac:dyDescent="0.25">
      <c r="A1125" s="840" t="s">
        <v>3179</v>
      </c>
      <c r="B1125" s="841"/>
      <c r="C1125" s="547" t="s">
        <v>1782</v>
      </c>
      <c r="D1125" s="536" t="s">
        <v>856</v>
      </c>
      <c r="E1125" s="482"/>
      <c r="F1125" s="482"/>
      <c r="G1125" s="495"/>
    </row>
    <row r="1126" spans="1:7" ht="13.5" thickTop="1" x14ac:dyDescent="0.2">
      <c r="A1126" s="462"/>
      <c r="B1126" s="472"/>
      <c r="C1126" s="472"/>
      <c r="D1126" s="464"/>
      <c r="E1126" s="474"/>
      <c r="F1126" s="474"/>
      <c r="G1126" s="495"/>
    </row>
    <row r="1127" spans="1:7" hidden="1" x14ac:dyDescent="0.2">
      <c r="A1127" s="516">
        <v>1401</v>
      </c>
      <c r="B1127" s="513" t="s">
        <v>2071</v>
      </c>
      <c r="C1127" s="518" t="s">
        <v>1741</v>
      </c>
      <c r="D1127" s="464" t="s">
        <v>1784</v>
      </c>
      <c r="G1127" s="495"/>
    </row>
    <row r="1128" spans="1:7" hidden="1" x14ac:dyDescent="0.2">
      <c r="A1128" s="462"/>
      <c r="B1128" s="486" t="s">
        <v>1301</v>
      </c>
      <c r="C1128" s="472"/>
      <c r="D1128" s="467" t="s">
        <v>11</v>
      </c>
      <c r="E1128" s="515" t="s">
        <v>1296</v>
      </c>
      <c r="F1128" s="515">
        <v>0</v>
      </c>
      <c r="G1128" s="495"/>
    </row>
    <row r="1129" spans="1:7" hidden="1" x14ac:dyDescent="0.2">
      <c r="A1129" s="462"/>
      <c r="B1129" s="472"/>
      <c r="C1129" s="472"/>
      <c r="E1129" s="514"/>
      <c r="F1129" s="514"/>
      <c r="G1129" s="495"/>
    </row>
    <row r="1130" spans="1:7" hidden="1" x14ac:dyDescent="0.2">
      <c r="A1130" s="462"/>
      <c r="B1130" s="472"/>
      <c r="C1130" s="472"/>
      <c r="G1130" s="495"/>
    </row>
    <row r="1131" spans="1:7" hidden="1" x14ac:dyDescent="0.2">
      <c r="A1131" s="462"/>
      <c r="B1131" s="486" t="s">
        <v>1307</v>
      </c>
      <c r="C1131" s="472"/>
      <c r="D1131" s="467" t="s">
        <v>23</v>
      </c>
      <c r="E1131" s="515" t="s">
        <v>1296</v>
      </c>
      <c r="F1131" s="515">
        <v>0</v>
      </c>
      <c r="G1131" s="495"/>
    </row>
    <row r="1132" spans="1:7" hidden="1" x14ac:dyDescent="0.2">
      <c r="A1132" s="462"/>
      <c r="B1132" s="472"/>
      <c r="C1132" s="472"/>
      <c r="E1132" s="514"/>
      <c r="F1132" s="514"/>
      <c r="G1132" s="495"/>
    </row>
    <row r="1133" spans="1:7" hidden="1" x14ac:dyDescent="0.2">
      <c r="A1133" s="462"/>
      <c r="B1133" s="472"/>
      <c r="C1133" s="472"/>
      <c r="G1133" s="495"/>
    </row>
    <row r="1134" spans="1:7" hidden="1" x14ac:dyDescent="0.2">
      <c r="A1134" s="462"/>
      <c r="B1134" s="486" t="s">
        <v>3183</v>
      </c>
      <c r="C1134" s="472"/>
      <c r="D1134" s="467" t="s">
        <v>3184</v>
      </c>
      <c r="E1134" s="515" t="s">
        <v>1296</v>
      </c>
      <c r="F1134" s="515">
        <v>0</v>
      </c>
      <c r="G1134" s="495"/>
    </row>
    <row r="1135" spans="1:7" hidden="1" x14ac:dyDescent="0.2">
      <c r="A1135" s="462"/>
      <c r="B1135" s="472"/>
      <c r="C1135" s="472"/>
      <c r="E1135" s="514"/>
      <c r="F1135" s="514"/>
      <c r="G1135" s="495"/>
    </row>
    <row r="1136" spans="1:7" hidden="1" x14ac:dyDescent="0.2">
      <c r="A1136" s="462"/>
      <c r="B1136" s="472"/>
      <c r="C1136" s="472"/>
      <c r="E1136" s="514"/>
      <c r="F1136" s="514"/>
      <c r="G1136" s="495"/>
    </row>
    <row r="1137" spans="1:7" hidden="1" x14ac:dyDescent="0.2">
      <c r="A1137" s="462"/>
      <c r="B1137" s="522" t="s">
        <v>3181</v>
      </c>
      <c r="C1137" s="518" t="s">
        <v>1741</v>
      </c>
      <c r="D1137" s="464" t="s">
        <v>1784</v>
      </c>
      <c r="E1137" s="540">
        <f>+E1128+E1131+E1134</f>
        <v>0</v>
      </c>
      <c r="F1137" s="540">
        <f>+F1128+F1131+F1134</f>
        <v>0</v>
      </c>
      <c r="G1137" s="495"/>
    </row>
    <row r="1138" spans="1:7" hidden="1" x14ac:dyDescent="0.2">
      <c r="A1138" s="462"/>
      <c r="B1138" s="472"/>
      <c r="C1138" s="472"/>
      <c r="E1138" s="514"/>
      <c r="F1138" s="514"/>
      <c r="G1138" s="495"/>
    </row>
    <row r="1139" spans="1:7" hidden="1" x14ac:dyDescent="0.2">
      <c r="A1139" s="462"/>
      <c r="B1139" s="472"/>
      <c r="C1139" s="472"/>
      <c r="G1139" s="495"/>
    </row>
    <row r="1140" spans="1:7" x14ac:dyDescent="0.2">
      <c r="A1140" s="516">
        <v>1402</v>
      </c>
      <c r="B1140" s="513" t="s">
        <v>2071</v>
      </c>
      <c r="C1140" s="518" t="s">
        <v>1743</v>
      </c>
      <c r="D1140" s="464" t="s">
        <v>1786</v>
      </c>
      <c r="G1140" s="495"/>
    </row>
    <row r="1141" spans="1:7" x14ac:dyDescent="0.2">
      <c r="A1141" s="462"/>
      <c r="B1141" s="486" t="s">
        <v>1301</v>
      </c>
      <c r="C1141" s="472"/>
      <c r="D1141" s="467" t="s">
        <v>11</v>
      </c>
      <c r="E1141" s="515">
        <v>0</v>
      </c>
      <c r="F1141" s="515">
        <v>0</v>
      </c>
      <c r="G1141" s="495"/>
    </row>
    <row r="1142" spans="1:7" x14ac:dyDescent="0.2">
      <c r="A1142" s="462"/>
      <c r="B1142" s="472"/>
      <c r="C1142" s="472"/>
      <c r="E1142" s="514"/>
      <c r="F1142" s="514"/>
      <c r="G1142" s="495"/>
    </row>
    <row r="1143" spans="1:7" x14ac:dyDescent="0.2">
      <c r="A1143" s="462"/>
      <c r="B1143" s="472"/>
      <c r="C1143" s="472"/>
      <c r="G1143" s="495"/>
    </row>
    <row r="1144" spans="1:7" x14ac:dyDescent="0.2">
      <c r="A1144" s="462"/>
      <c r="B1144" s="486" t="s">
        <v>1307</v>
      </c>
      <c r="C1144" s="472"/>
      <c r="D1144" s="467" t="s">
        <v>23</v>
      </c>
      <c r="E1144" s="515">
        <v>0</v>
      </c>
      <c r="F1144" s="515">
        <v>0</v>
      </c>
      <c r="G1144" s="495"/>
    </row>
    <row r="1145" spans="1:7" x14ac:dyDescent="0.2">
      <c r="A1145" s="462"/>
      <c r="B1145" s="472"/>
      <c r="C1145" s="472"/>
      <c r="E1145" s="514"/>
      <c r="F1145" s="514"/>
      <c r="G1145" s="495"/>
    </row>
    <row r="1146" spans="1:7" x14ac:dyDescent="0.2">
      <c r="A1146" s="483"/>
      <c r="B1146" s="525"/>
      <c r="C1146" s="525"/>
      <c r="D1146" s="470"/>
      <c r="E1146" s="471"/>
      <c r="F1146" s="471"/>
      <c r="G1146" s="495"/>
    </row>
    <row r="1147" spans="1:7" s="522" customFormat="1" x14ac:dyDescent="0.2">
      <c r="A1147" s="462"/>
      <c r="B1147" s="486" t="s">
        <v>3183</v>
      </c>
      <c r="C1147" s="472"/>
      <c r="D1147" s="467" t="s">
        <v>3184</v>
      </c>
      <c r="E1147" s="515">
        <v>0</v>
      </c>
      <c r="F1147" s="515">
        <v>0</v>
      </c>
      <c r="G1147" s="530"/>
    </row>
    <row r="1148" spans="1:7" s="522" customFormat="1" x14ac:dyDescent="0.2">
      <c r="A1148" s="462"/>
      <c r="B1148" s="472"/>
      <c r="C1148" s="472"/>
      <c r="D1148" s="467"/>
      <c r="E1148" s="514"/>
      <c r="F1148" s="514"/>
      <c r="G1148" s="530"/>
    </row>
    <row r="1149" spans="1:7" s="522" customFormat="1" x14ac:dyDescent="0.2">
      <c r="A1149" s="462"/>
      <c r="B1149" s="472"/>
      <c r="C1149" s="472"/>
      <c r="D1149" s="467"/>
      <c r="E1149" s="514"/>
      <c r="F1149" s="514"/>
      <c r="G1149" s="530"/>
    </row>
    <row r="1150" spans="1:7" s="522" customFormat="1" x14ac:dyDescent="0.2">
      <c r="A1150" s="462"/>
      <c r="B1150" s="522" t="s">
        <v>3181</v>
      </c>
      <c r="C1150" s="518" t="s">
        <v>1743</v>
      </c>
      <c r="D1150" s="464" t="s">
        <v>1786</v>
      </c>
      <c r="E1150" s="540">
        <f>+E1141+E1144+E1147</f>
        <v>0</v>
      </c>
      <c r="F1150" s="540">
        <f>+F1141+F1144+F1147</f>
        <v>0</v>
      </c>
      <c r="G1150" s="530"/>
    </row>
    <row r="1151" spans="1:7" x14ac:dyDescent="0.2">
      <c r="A1151" s="462"/>
      <c r="B1151" s="472"/>
      <c r="C1151" s="472"/>
      <c r="E1151" s="514"/>
      <c r="F1151" s="514"/>
      <c r="G1151" s="495"/>
    </row>
    <row r="1152" spans="1:7" x14ac:dyDescent="0.2">
      <c r="A1152" s="462"/>
      <c r="B1152" s="472"/>
      <c r="C1152" s="472"/>
      <c r="G1152" s="495"/>
    </row>
    <row r="1153" spans="1:7" ht="18.75" customHeight="1" x14ac:dyDescent="0.2">
      <c r="A1153" s="516">
        <v>1403</v>
      </c>
      <c r="B1153" s="513" t="s">
        <v>2071</v>
      </c>
      <c r="C1153" s="518" t="s">
        <v>3320</v>
      </c>
      <c r="D1153" s="464" t="s">
        <v>3321</v>
      </c>
      <c r="E1153" s="474"/>
      <c r="F1153" s="474"/>
      <c r="G1153" s="495"/>
    </row>
    <row r="1154" spans="1:7" x14ac:dyDescent="0.2">
      <c r="A1154" s="462"/>
      <c r="B1154" s="486" t="s">
        <v>1301</v>
      </c>
      <c r="C1154" s="472"/>
      <c r="D1154" s="467" t="s">
        <v>11</v>
      </c>
      <c r="E1154" s="515" t="s">
        <v>1296</v>
      </c>
      <c r="F1154" s="515">
        <v>94953.98</v>
      </c>
      <c r="G1154" s="495"/>
    </row>
    <row r="1155" spans="1:7" ht="6.75" customHeight="1" x14ac:dyDescent="0.2">
      <c r="A1155" s="462"/>
      <c r="B1155" s="472"/>
      <c r="C1155" s="472"/>
      <c r="E1155" s="514"/>
      <c r="F1155" s="514"/>
      <c r="G1155" s="495"/>
    </row>
    <row r="1156" spans="1:7" ht="8.25" customHeight="1" x14ac:dyDescent="0.2">
      <c r="A1156" s="483"/>
      <c r="B1156" s="525"/>
      <c r="C1156" s="525"/>
      <c r="D1156" s="470"/>
      <c r="E1156" s="471"/>
      <c r="F1156" s="471"/>
      <c r="G1156" s="495"/>
    </row>
    <row r="1157" spans="1:7" ht="11.25" customHeight="1" x14ac:dyDescent="0.2">
      <c r="A1157" s="462"/>
      <c r="B1157" s="486" t="s">
        <v>1307</v>
      </c>
      <c r="C1157" s="472"/>
      <c r="D1157" s="467" t="s">
        <v>23</v>
      </c>
      <c r="E1157" s="515" t="s">
        <v>1296</v>
      </c>
      <c r="F1157" s="515">
        <v>0</v>
      </c>
      <c r="G1157" s="495"/>
    </row>
    <row r="1158" spans="1:7" hidden="1" x14ac:dyDescent="0.2">
      <c r="A1158" s="462"/>
      <c r="B1158" s="472"/>
      <c r="C1158" s="472"/>
      <c r="E1158" s="514"/>
      <c r="F1158" s="514"/>
      <c r="G1158" s="495"/>
    </row>
    <row r="1159" spans="1:7" hidden="1" x14ac:dyDescent="0.2">
      <c r="A1159" s="462"/>
      <c r="B1159" s="472"/>
      <c r="C1159" s="472"/>
      <c r="G1159" s="495"/>
    </row>
    <row r="1160" spans="1:7" hidden="1" x14ac:dyDescent="0.2">
      <c r="A1160" s="462"/>
      <c r="B1160" s="486" t="s">
        <v>3183</v>
      </c>
      <c r="C1160" s="472"/>
      <c r="D1160" s="467" t="s">
        <v>3184</v>
      </c>
      <c r="E1160" s="515" t="s">
        <v>1296</v>
      </c>
      <c r="F1160" s="515">
        <v>0</v>
      </c>
      <c r="G1160" s="495"/>
    </row>
    <row r="1161" spans="1:7" ht="4.5" customHeight="1" x14ac:dyDescent="0.2">
      <c r="A1161" s="462"/>
      <c r="B1161" s="472"/>
      <c r="C1161" s="472"/>
      <c r="E1161" s="514"/>
      <c r="F1161" s="514"/>
      <c r="G1161" s="495"/>
    </row>
    <row r="1162" spans="1:7" hidden="1" x14ac:dyDescent="0.2">
      <c r="A1162" s="462"/>
      <c r="B1162" s="472"/>
      <c r="C1162" s="472"/>
      <c r="E1162" s="514"/>
      <c r="F1162" s="514"/>
      <c r="G1162" s="495"/>
    </row>
    <row r="1163" spans="1:7" x14ac:dyDescent="0.2">
      <c r="A1163" s="462"/>
      <c r="B1163" s="522" t="s">
        <v>3181</v>
      </c>
      <c r="C1163" s="518" t="s">
        <v>3320</v>
      </c>
      <c r="D1163" s="464" t="s">
        <v>3321</v>
      </c>
      <c r="E1163" s="540">
        <f>+E1154+E1157+E1160</f>
        <v>0</v>
      </c>
      <c r="F1163" s="540">
        <f>+F1154+F1157+F1160</f>
        <v>94953.98</v>
      </c>
      <c r="G1163" s="495"/>
    </row>
    <row r="1164" spans="1:7" hidden="1" x14ac:dyDescent="0.2">
      <c r="A1164" s="462"/>
      <c r="B1164" s="472"/>
      <c r="C1164" s="472"/>
      <c r="D1164" s="464"/>
      <c r="G1164" s="495"/>
    </row>
    <row r="1165" spans="1:7" hidden="1" x14ac:dyDescent="0.2">
      <c r="A1165" s="516">
        <v>1404</v>
      </c>
      <c r="B1165" s="513" t="s">
        <v>2071</v>
      </c>
      <c r="C1165" s="518" t="s">
        <v>3283</v>
      </c>
      <c r="D1165" s="464" t="s">
        <v>3322</v>
      </c>
      <c r="G1165" s="495"/>
    </row>
    <row r="1166" spans="1:7" hidden="1" x14ac:dyDescent="0.2">
      <c r="A1166" s="462"/>
      <c r="B1166" s="486" t="s">
        <v>1301</v>
      </c>
      <c r="C1166" s="472"/>
      <c r="D1166" s="467" t="s">
        <v>11</v>
      </c>
      <c r="E1166" s="515" t="s">
        <v>1296</v>
      </c>
      <c r="F1166" s="515">
        <v>0</v>
      </c>
      <c r="G1166" s="495"/>
    </row>
    <row r="1167" spans="1:7" hidden="1" x14ac:dyDescent="0.2">
      <c r="A1167" s="462"/>
      <c r="B1167" s="472"/>
      <c r="C1167" s="472"/>
      <c r="E1167" s="514"/>
      <c r="F1167" s="514"/>
      <c r="G1167" s="495"/>
    </row>
    <row r="1168" spans="1:7" hidden="1" x14ac:dyDescent="0.2">
      <c r="A1168" s="462"/>
      <c r="B1168" s="472"/>
      <c r="C1168" s="472"/>
      <c r="G1168" s="495"/>
    </row>
    <row r="1169" spans="1:7" hidden="1" x14ac:dyDescent="0.2">
      <c r="A1169" s="462"/>
      <c r="B1169" s="486" t="s">
        <v>1307</v>
      </c>
      <c r="C1169" s="472"/>
      <c r="D1169" s="467" t="s">
        <v>23</v>
      </c>
      <c r="E1169" s="515" t="s">
        <v>1296</v>
      </c>
      <c r="F1169" s="515">
        <v>0</v>
      </c>
      <c r="G1169" s="495"/>
    </row>
    <row r="1170" spans="1:7" hidden="1" x14ac:dyDescent="0.2">
      <c r="A1170" s="462"/>
      <c r="B1170" s="472"/>
      <c r="C1170" s="472"/>
      <c r="E1170" s="514"/>
      <c r="F1170" s="514"/>
      <c r="G1170" s="495"/>
    </row>
    <row r="1171" spans="1:7" hidden="1" x14ac:dyDescent="0.2">
      <c r="A1171" s="462"/>
      <c r="B1171" s="472"/>
      <c r="C1171" s="472"/>
      <c r="G1171" s="495"/>
    </row>
    <row r="1172" spans="1:7" hidden="1" x14ac:dyDescent="0.2">
      <c r="A1172" s="462"/>
      <c r="B1172" s="486" t="s">
        <v>3183</v>
      </c>
      <c r="C1172" s="472"/>
      <c r="D1172" s="467" t="s">
        <v>3184</v>
      </c>
      <c r="E1172" s="515" t="s">
        <v>1296</v>
      </c>
      <c r="F1172" s="515">
        <v>0</v>
      </c>
      <c r="G1172" s="495"/>
    </row>
    <row r="1173" spans="1:7" hidden="1" x14ac:dyDescent="0.2">
      <c r="A1173" s="462"/>
      <c r="B1173" s="472"/>
      <c r="C1173" s="472"/>
      <c r="E1173" s="514"/>
      <c r="F1173" s="514"/>
      <c r="G1173" s="495"/>
    </row>
    <row r="1174" spans="1:7" hidden="1" x14ac:dyDescent="0.2">
      <c r="A1174" s="462"/>
      <c r="B1174" s="472"/>
      <c r="C1174" s="472"/>
      <c r="E1174" s="514"/>
      <c r="F1174" s="514"/>
      <c r="G1174" s="495"/>
    </row>
    <row r="1175" spans="1:7" hidden="1" x14ac:dyDescent="0.2">
      <c r="A1175" s="462"/>
      <c r="B1175" s="522" t="s">
        <v>3181</v>
      </c>
      <c r="C1175" s="518" t="s">
        <v>3283</v>
      </c>
      <c r="D1175" s="464" t="s">
        <v>3322</v>
      </c>
      <c r="E1175" s="540">
        <f>+E1166+E1169+E1172</f>
        <v>0</v>
      </c>
      <c r="F1175" s="540">
        <f>+F1166+F1169+F1172</f>
        <v>0</v>
      </c>
      <c r="G1175" s="495"/>
    </row>
    <row r="1176" spans="1:7" hidden="1" x14ac:dyDescent="0.2">
      <c r="A1176" s="462"/>
      <c r="B1176" s="522"/>
      <c r="C1176" s="518"/>
      <c r="D1176" s="464"/>
      <c r="E1176" s="514"/>
      <c r="F1176" s="514"/>
      <c r="G1176" s="495"/>
    </row>
    <row r="1177" spans="1:7" hidden="1" x14ac:dyDescent="0.2">
      <c r="A1177" s="462"/>
      <c r="B1177" s="472"/>
      <c r="C1177" s="472"/>
      <c r="E1177" s="514"/>
      <c r="F1177" s="514"/>
      <c r="G1177" s="495"/>
    </row>
    <row r="1178" spans="1:7" hidden="1" x14ac:dyDescent="0.2">
      <c r="A1178" s="516">
        <v>1405</v>
      </c>
      <c r="B1178" s="513" t="s">
        <v>2071</v>
      </c>
      <c r="C1178" s="518" t="s">
        <v>1746</v>
      </c>
      <c r="D1178" s="842" t="s">
        <v>3323</v>
      </c>
      <c r="E1178" s="842"/>
      <c r="F1178" s="514"/>
      <c r="G1178" s="495"/>
    </row>
    <row r="1179" spans="1:7" ht="33" hidden="1" customHeight="1" x14ac:dyDescent="0.2">
      <c r="A1179" s="462"/>
      <c r="B1179" s="486" t="s">
        <v>1301</v>
      </c>
      <c r="C1179" s="472"/>
      <c r="D1179" s="467" t="s">
        <v>11</v>
      </c>
      <c r="E1179" s="515" t="s">
        <v>1296</v>
      </c>
      <c r="F1179" s="515">
        <v>0</v>
      </c>
      <c r="G1179" s="495"/>
    </row>
    <row r="1180" spans="1:7" hidden="1" x14ac:dyDescent="0.2">
      <c r="A1180" s="462"/>
      <c r="B1180" s="472"/>
      <c r="C1180" s="472"/>
      <c r="E1180" s="514"/>
      <c r="F1180" s="514"/>
      <c r="G1180" s="495"/>
    </row>
    <row r="1181" spans="1:7" hidden="1" x14ac:dyDescent="0.2">
      <c r="A1181" s="462"/>
      <c r="B1181" s="472"/>
      <c r="C1181" s="472"/>
      <c r="G1181" s="495"/>
    </row>
    <row r="1182" spans="1:7" hidden="1" x14ac:dyDescent="0.2">
      <c r="A1182" s="462"/>
      <c r="B1182" s="486" t="s">
        <v>1307</v>
      </c>
      <c r="C1182" s="472"/>
      <c r="D1182" s="467" t="s">
        <v>23</v>
      </c>
      <c r="E1182" s="515" t="s">
        <v>1296</v>
      </c>
      <c r="F1182" s="515">
        <v>0</v>
      </c>
      <c r="G1182" s="495"/>
    </row>
    <row r="1183" spans="1:7" hidden="1" x14ac:dyDescent="0.2">
      <c r="A1183" s="462"/>
      <c r="B1183" s="472"/>
      <c r="C1183" s="472"/>
      <c r="E1183" s="514"/>
      <c r="F1183" s="514"/>
      <c r="G1183" s="495"/>
    </row>
    <row r="1184" spans="1:7" hidden="1" x14ac:dyDescent="0.2">
      <c r="A1184" s="462"/>
      <c r="B1184" s="472"/>
      <c r="C1184" s="472"/>
      <c r="G1184" s="495"/>
    </row>
    <row r="1185" spans="1:7" hidden="1" x14ac:dyDescent="0.2">
      <c r="A1185" s="462"/>
      <c r="B1185" s="486" t="s">
        <v>3183</v>
      </c>
      <c r="C1185" s="472"/>
      <c r="D1185" s="467" t="s">
        <v>3184</v>
      </c>
      <c r="E1185" s="515" t="s">
        <v>1296</v>
      </c>
      <c r="F1185" s="515">
        <v>0</v>
      </c>
      <c r="G1185" s="495"/>
    </row>
    <row r="1186" spans="1:7" hidden="1" x14ac:dyDescent="0.2">
      <c r="A1186" s="462"/>
      <c r="B1186" s="472"/>
      <c r="C1186" s="472"/>
      <c r="E1186" s="514"/>
      <c r="F1186" s="514"/>
      <c r="G1186" s="495"/>
    </row>
    <row r="1187" spans="1:7" hidden="1" x14ac:dyDescent="0.2">
      <c r="A1187" s="462"/>
      <c r="B1187" s="472"/>
      <c r="C1187" s="472"/>
      <c r="E1187" s="514"/>
      <c r="F1187" s="514"/>
      <c r="G1187" s="495"/>
    </row>
    <row r="1188" spans="1:7" ht="38.25" hidden="1" x14ac:dyDescent="0.2">
      <c r="A1188" s="462"/>
      <c r="B1188" s="522" t="s">
        <v>3181</v>
      </c>
      <c r="C1188" s="518" t="s">
        <v>1746</v>
      </c>
      <c r="D1188" s="464" t="s">
        <v>3323</v>
      </c>
      <c r="E1188" s="540">
        <f>+E1179+E1182+E1185</f>
        <v>0</v>
      </c>
      <c r="F1188" s="540">
        <f>+F1179+F1182+F1185</f>
        <v>0</v>
      </c>
      <c r="G1188" s="495"/>
    </row>
    <row r="1189" spans="1:7" hidden="1" x14ac:dyDescent="0.2">
      <c r="A1189" s="462"/>
      <c r="B1189" s="522"/>
      <c r="C1189" s="518"/>
      <c r="D1189" s="464"/>
      <c r="E1189" s="514"/>
      <c r="F1189" s="514"/>
      <c r="G1189" s="495"/>
    </row>
    <row r="1190" spans="1:7" x14ac:dyDescent="0.2">
      <c r="A1190" s="462"/>
      <c r="B1190" s="472"/>
      <c r="C1190" s="472"/>
      <c r="G1190" s="495"/>
    </row>
    <row r="1191" spans="1:7" x14ac:dyDescent="0.2">
      <c r="A1191" s="836"/>
      <c r="B1191" s="837"/>
      <c r="C1191" s="527"/>
      <c r="D1191" s="528"/>
      <c r="E1191" s="492"/>
      <c r="F1191" s="492"/>
      <c r="G1191" s="495"/>
    </row>
    <row r="1192" spans="1:7" x14ac:dyDescent="0.2">
      <c r="A1192" s="838" t="s">
        <v>3324</v>
      </c>
      <c r="B1192" s="839"/>
      <c r="C1192" s="839"/>
      <c r="D1192" s="533" t="s">
        <v>856</v>
      </c>
      <c r="E1192" s="474">
        <f>+E1188+E1175+E1163+E1150+E1137</f>
        <v>0</v>
      </c>
      <c r="F1192" s="474">
        <f>+F1188+F1175+F1163+F1150+F1137</f>
        <v>94953.98</v>
      </c>
      <c r="G1192" s="495"/>
    </row>
    <row r="1193" spans="1:7" ht="9" customHeight="1" x14ac:dyDescent="0.2">
      <c r="A1193" s="466"/>
      <c r="B1193" s="518"/>
      <c r="C1193" s="472"/>
      <c r="D1193" s="533"/>
      <c r="E1193" s="534"/>
      <c r="F1193" s="534"/>
      <c r="G1193" s="495"/>
    </row>
    <row r="1194" spans="1:7" hidden="1" x14ac:dyDescent="0.2">
      <c r="A1194" s="483"/>
      <c r="B1194" s="525"/>
      <c r="C1194" s="525"/>
      <c r="D1194" s="484"/>
      <c r="E1194" s="476"/>
      <c r="F1194" s="476"/>
      <c r="G1194" s="495"/>
    </row>
    <row r="1195" spans="1:7" hidden="1" x14ac:dyDescent="0.2">
      <c r="A1195" s="462"/>
      <c r="B1195" s="472"/>
      <c r="C1195" s="472"/>
      <c r="G1195" s="495"/>
    </row>
    <row r="1196" spans="1:7" ht="13.5" hidden="1" thickBot="1" x14ac:dyDescent="0.25">
      <c r="A1196" s="840" t="s">
        <v>3179</v>
      </c>
      <c r="B1196" s="841"/>
      <c r="C1196" s="547" t="s">
        <v>1788</v>
      </c>
      <c r="D1196" s="536" t="s">
        <v>3325</v>
      </c>
      <c r="E1196" s="482"/>
      <c r="F1196" s="482"/>
      <c r="G1196" s="495"/>
    </row>
    <row r="1197" spans="1:7" hidden="1" x14ac:dyDescent="0.2">
      <c r="A1197" s="462"/>
      <c r="B1197" s="472"/>
      <c r="C1197" s="472"/>
      <c r="D1197" s="464"/>
      <c r="E1197" s="474"/>
      <c r="F1197" s="474"/>
      <c r="G1197" s="495"/>
    </row>
    <row r="1198" spans="1:7" hidden="1" x14ac:dyDescent="0.2">
      <c r="A1198" s="516">
        <v>1501</v>
      </c>
      <c r="B1198" s="513" t="s">
        <v>2071</v>
      </c>
      <c r="C1198" s="518" t="s">
        <v>1741</v>
      </c>
      <c r="D1198" s="464" t="s">
        <v>3326</v>
      </c>
      <c r="G1198" s="495"/>
    </row>
    <row r="1199" spans="1:7" hidden="1" x14ac:dyDescent="0.2">
      <c r="A1199" s="462"/>
      <c r="B1199" s="486" t="s">
        <v>1301</v>
      </c>
      <c r="C1199" s="472"/>
      <c r="D1199" s="467" t="s">
        <v>11</v>
      </c>
      <c r="E1199" s="515" t="s">
        <v>1296</v>
      </c>
      <c r="F1199" s="515">
        <v>0</v>
      </c>
      <c r="G1199" s="495"/>
    </row>
    <row r="1200" spans="1:7" hidden="1" x14ac:dyDescent="0.2">
      <c r="A1200" s="462"/>
      <c r="B1200" s="472"/>
      <c r="C1200" s="472"/>
      <c r="E1200" s="514"/>
      <c r="F1200" s="514"/>
      <c r="G1200" s="495"/>
    </row>
    <row r="1201" spans="1:7" hidden="1" x14ac:dyDescent="0.2">
      <c r="A1201" s="462"/>
      <c r="B1201" s="472"/>
      <c r="C1201" s="472"/>
      <c r="G1201" s="495"/>
    </row>
    <row r="1202" spans="1:7" hidden="1" x14ac:dyDescent="0.2">
      <c r="A1202" s="462"/>
      <c r="B1202" s="486" t="s">
        <v>1307</v>
      </c>
      <c r="C1202" s="472"/>
      <c r="D1202" s="467" t="s">
        <v>23</v>
      </c>
      <c r="E1202" s="515" t="s">
        <v>1296</v>
      </c>
      <c r="F1202" s="515">
        <v>0</v>
      </c>
      <c r="G1202" s="495"/>
    </row>
    <row r="1203" spans="1:7" hidden="1" x14ac:dyDescent="0.2">
      <c r="A1203" s="462"/>
      <c r="B1203" s="472"/>
      <c r="C1203" s="472"/>
      <c r="E1203" s="514"/>
      <c r="F1203" s="514"/>
      <c r="G1203" s="495"/>
    </row>
    <row r="1204" spans="1:7" hidden="1" x14ac:dyDescent="0.2">
      <c r="A1204" s="462"/>
      <c r="B1204" s="472"/>
      <c r="C1204" s="472"/>
      <c r="G1204" s="495"/>
    </row>
    <row r="1205" spans="1:7" hidden="1" x14ac:dyDescent="0.2">
      <c r="A1205" s="462"/>
      <c r="B1205" s="486" t="s">
        <v>3183</v>
      </c>
      <c r="C1205" s="472"/>
      <c r="D1205" s="467" t="s">
        <v>3184</v>
      </c>
      <c r="E1205" s="515" t="s">
        <v>1296</v>
      </c>
      <c r="F1205" s="515">
        <v>0</v>
      </c>
      <c r="G1205" s="495"/>
    </row>
    <row r="1206" spans="1:7" hidden="1" x14ac:dyDescent="0.2">
      <c r="A1206" s="462"/>
      <c r="B1206" s="472"/>
      <c r="C1206" s="472"/>
      <c r="E1206" s="514"/>
      <c r="F1206" s="514"/>
      <c r="G1206" s="495"/>
    </row>
    <row r="1207" spans="1:7" hidden="1" x14ac:dyDescent="0.2">
      <c r="A1207" s="462"/>
      <c r="B1207" s="472"/>
      <c r="C1207" s="472"/>
      <c r="E1207" s="514"/>
      <c r="F1207" s="514"/>
      <c r="G1207" s="495"/>
    </row>
    <row r="1208" spans="1:7" hidden="1" x14ac:dyDescent="0.2">
      <c r="A1208" s="462"/>
      <c r="B1208" s="522" t="s">
        <v>3181</v>
      </c>
      <c r="C1208" s="518" t="s">
        <v>1741</v>
      </c>
      <c r="D1208" s="464" t="s">
        <v>3326</v>
      </c>
      <c r="E1208" s="540">
        <f>+E1199+E1202+E1205</f>
        <v>0</v>
      </c>
      <c r="F1208" s="540">
        <f>+F1199+F1202+F1205</f>
        <v>0</v>
      </c>
      <c r="G1208" s="495"/>
    </row>
    <row r="1209" spans="1:7" hidden="1" x14ac:dyDescent="0.2">
      <c r="A1209" s="462"/>
      <c r="B1209" s="472"/>
      <c r="C1209" s="472"/>
      <c r="E1209" s="514"/>
      <c r="F1209" s="514"/>
      <c r="G1209" s="495"/>
    </row>
    <row r="1210" spans="1:7" hidden="1" x14ac:dyDescent="0.2">
      <c r="A1210" s="462"/>
      <c r="B1210" s="472"/>
      <c r="C1210" s="472"/>
      <c r="E1210" s="474"/>
      <c r="F1210" s="474"/>
      <c r="G1210" s="495"/>
    </row>
    <row r="1211" spans="1:7" hidden="1" x14ac:dyDescent="0.2">
      <c r="A1211" s="516">
        <v>1502</v>
      </c>
      <c r="B1211" s="513" t="s">
        <v>2071</v>
      </c>
      <c r="C1211" s="518" t="s">
        <v>1743</v>
      </c>
      <c r="D1211" s="464" t="s">
        <v>1790</v>
      </c>
      <c r="G1211" s="495"/>
    </row>
    <row r="1212" spans="1:7" hidden="1" x14ac:dyDescent="0.2">
      <c r="A1212" s="462"/>
      <c r="B1212" s="486" t="s">
        <v>1301</v>
      </c>
      <c r="C1212" s="472"/>
      <c r="D1212" s="467" t="s">
        <v>11</v>
      </c>
      <c r="E1212" s="515" t="s">
        <v>1296</v>
      </c>
      <c r="F1212" s="515">
        <v>0</v>
      </c>
      <c r="G1212" s="495"/>
    </row>
    <row r="1213" spans="1:7" hidden="1" x14ac:dyDescent="0.2">
      <c r="A1213" s="462"/>
      <c r="B1213" s="472"/>
      <c r="C1213" s="472"/>
      <c r="E1213" s="514"/>
      <c r="F1213" s="514"/>
      <c r="G1213" s="495"/>
    </row>
    <row r="1214" spans="1:7" hidden="1" x14ac:dyDescent="0.2">
      <c r="A1214" s="462"/>
      <c r="B1214" s="472"/>
      <c r="C1214" s="472"/>
      <c r="G1214" s="495"/>
    </row>
    <row r="1215" spans="1:7" hidden="1" x14ac:dyDescent="0.2">
      <c r="A1215" s="462"/>
      <c r="B1215" s="486" t="s">
        <v>1307</v>
      </c>
      <c r="C1215" s="472"/>
      <c r="D1215" s="467" t="s">
        <v>23</v>
      </c>
      <c r="E1215" s="515" t="s">
        <v>1296</v>
      </c>
      <c r="F1215" s="515">
        <v>0</v>
      </c>
      <c r="G1215" s="495"/>
    </row>
    <row r="1216" spans="1:7" hidden="1" x14ac:dyDescent="0.2">
      <c r="A1216" s="462"/>
      <c r="B1216" s="472"/>
      <c r="C1216" s="472"/>
      <c r="E1216" s="514"/>
      <c r="F1216" s="514"/>
      <c r="G1216" s="495"/>
    </row>
    <row r="1217" spans="1:7" hidden="1" x14ac:dyDescent="0.2">
      <c r="A1217" s="483"/>
      <c r="B1217" s="525"/>
      <c r="C1217" s="525"/>
      <c r="D1217" s="470"/>
      <c r="E1217" s="471"/>
      <c r="F1217" s="471"/>
      <c r="G1217" s="495"/>
    </row>
    <row r="1218" spans="1:7" hidden="1" x14ac:dyDescent="0.2">
      <c r="A1218" s="462"/>
      <c r="B1218" s="486" t="s">
        <v>3183</v>
      </c>
      <c r="C1218" s="472"/>
      <c r="D1218" s="467" t="s">
        <v>3184</v>
      </c>
      <c r="E1218" s="515" t="s">
        <v>1296</v>
      </c>
      <c r="F1218" s="515">
        <v>0</v>
      </c>
      <c r="G1218" s="495"/>
    </row>
    <row r="1219" spans="1:7" hidden="1" x14ac:dyDescent="0.2">
      <c r="A1219" s="462"/>
      <c r="B1219" s="472"/>
      <c r="C1219" s="472"/>
      <c r="E1219" s="514"/>
      <c r="F1219" s="514"/>
      <c r="G1219" s="495"/>
    </row>
    <row r="1220" spans="1:7" hidden="1" x14ac:dyDescent="0.2">
      <c r="A1220" s="462"/>
      <c r="B1220" s="472"/>
      <c r="C1220" s="472"/>
      <c r="E1220" s="514"/>
      <c r="F1220" s="514"/>
      <c r="G1220" s="495"/>
    </row>
    <row r="1221" spans="1:7" hidden="1" x14ac:dyDescent="0.2">
      <c r="A1221" s="462"/>
      <c r="B1221" s="522" t="s">
        <v>3181</v>
      </c>
      <c r="C1221" s="518" t="s">
        <v>1743</v>
      </c>
      <c r="D1221" s="464" t="s">
        <v>1790</v>
      </c>
      <c r="E1221" s="540">
        <f>+E1212+E1215+E1218</f>
        <v>0</v>
      </c>
      <c r="F1221" s="540">
        <f>+F1212+F1215+F1218</f>
        <v>0</v>
      </c>
      <c r="G1221" s="495"/>
    </row>
    <row r="1222" spans="1:7" hidden="1" x14ac:dyDescent="0.2">
      <c r="A1222" s="462"/>
      <c r="B1222" s="472"/>
      <c r="C1222" s="472"/>
      <c r="E1222" s="514"/>
      <c r="F1222" s="514"/>
      <c r="G1222" s="495"/>
    </row>
    <row r="1223" spans="1:7" hidden="1" x14ac:dyDescent="0.2">
      <c r="A1223" s="462"/>
      <c r="B1223" s="472"/>
      <c r="C1223" s="472"/>
      <c r="G1223" s="495"/>
    </row>
    <row r="1224" spans="1:7" hidden="1" x14ac:dyDescent="0.2">
      <c r="A1224" s="516">
        <v>1503</v>
      </c>
      <c r="B1224" s="513" t="s">
        <v>2071</v>
      </c>
      <c r="C1224" s="518" t="s">
        <v>1744</v>
      </c>
      <c r="D1224" s="464" t="s">
        <v>3327</v>
      </c>
      <c r="G1224" s="495"/>
    </row>
    <row r="1225" spans="1:7" hidden="1" x14ac:dyDescent="0.2">
      <c r="A1225" s="462"/>
      <c r="B1225" s="486" t="s">
        <v>1301</v>
      </c>
      <c r="C1225" s="472"/>
      <c r="D1225" s="467" t="s">
        <v>11</v>
      </c>
      <c r="E1225" s="515" t="s">
        <v>1296</v>
      </c>
      <c r="F1225" s="515">
        <v>0</v>
      </c>
      <c r="G1225" s="495"/>
    </row>
    <row r="1226" spans="1:7" hidden="1" x14ac:dyDescent="0.2">
      <c r="A1226" s="462"/>
      <c r="B1226" s="472"/>
      <c r="C1226" s="472"/>
      <c r="E1226" s="514"/>
      <c r="F1226" s="514"/>
      <c r="G1226" s="495"/>
    </row>
    <row r="1227" spans="1:7" s="522" customFormat="1" hidden="1" x14ac:dyDescent="0.2">
      <c r="A1227" s="462"/>
      <c r="B1227" s="472"/>
      <c r="C1227" s="472"/>
      <c r="D1227" s="467"/>
      <c r="E1227" s="459"/>
      <c r="F1227" s="459"/>
      <c r="G1227" s="530"/>
    </row>
    <row r="1228" spans="1:7" s="522" customFormat="1" hidden="1" x14ac:dyDescent="0.2">
      <c r="A1228" s="462"/>
      <c r="B1228" s="486" t="s">
        <v>1307</v>
      </c>
      <c r="C1228" s="472"/>
      <c r="D1228" s="467" t="s">
        <v>23</v>
      </c>
      <c r="E1228" s="515" t="s">
        <v>1296</v>
      </c>
      <c r="F1228" s="515">
        <v>0</v>
      </c>
      <c r="G1228" s="530"/>
    </row>
    <row r="1229" spans="1:7" s="522" customFormat="1" hidden="1" x14ac:dyDescent="0.2">
      <c r="A1229" s="462"/>
      <c r="B1229" s="472"/>
      <c r="C1229" s="472"/>
      <c r="D1229" s="467"/>
      <c r="E1229" s="514"/>
      <c r="F1229" s="514"/>
      <c r="G1229" s="530"/>
    </row>
    <row r="1230" spans="1:7" hidden="1" x14ac:dyDescent="0.2">
      <c r="A1230" s="462"/>
      <c r="B1230" s="472"/>
      <c r="C1230" s="472"/>
      <c r="G1230" s="495"/>
    </row>
    <row r="1231" spans="1:7" hidden="1" x14ac:dyDescent="0.2">
      <c r="A1231" s="462"/>
      <c r="B1231" s="486" t="s">
        <v>3183</v>
      </c>
      <c r="C1231" s="472"/>
      <c r="D1231" s="467" t="s">
        <v>3184</v>
      </c>
      <c r="E1231" s="515" t="s">
        <v>1296</v>
      </c>
      <c r="F1231" s="515">
        <v>0</v>
      </c>
      <c r="G1231" s="495"/>
    </row>
    <row r="1232" spans="1:7" hidden="1" x14ac:dyDescent="0.2">
      <c r="A1232" s="462"/>
      <c r="B1232" s="472"/>
      <c r="C1232" s="472"/>
      <c r="E1232" s="514"/>
      <c r="F1232" s="514"/>
      <c r="G1232" s="495"/>
    </row>
    <row r="1233" spans="1:7" s="486" customFormat="1" hidden="1" x14ac:dyDescent="0.2">
      <c r="A1233" s="462"/>
      <c r="B1233" s="472"/>
      <c r="C1233" s="472"/>
      <c r="D1233" s="467"/>
      <c r="E1233" s="514"/>
      <c r="F1233" s="514"/>
      <c r="G1233" s="523"/>
    </row>
    <row r="1234" spans="1:7" s="486" customFormat="1" hidden="1" x14ac:dyDescent="0.2">
      <c r="A1234" s="462"/>
      <c r="B1234" s="522" t="s">
        <v>3181</v>
      </c>
      <c r="C1234" s="518" t="s">
        <v>1744</v>
      </c>
      <c r="D1234" s="464" t="s">
        <v>3327</v>
      </c>
      <c r="E1234" s="540">
        <f>+E1225+E1228+E1231</f>
        <v>0</v>
      </c>
      <c r="F1234" s="540">
        <f>+F1225+F1228+F1231</f>
        <v>0</v>
      </c>
      <c r="G1234" s="523"/>
    </row>
    <row r="1235" spans="1:7" s="486" customFormat="1" hidden="1" x14ac:dyDescent="0.2">
      <c r="A1235" s="462"/>
      <c r="B1235" s="522"/>
      <c r="C1235" s="518"/>
      <c r="D1235" s="464"/>
      <c r="E1235" s="514"/>
      <c r="F1235" s="514"/>
      <c r="G1235" s="523"/>
    </row>
    <row r="1236" spans="1:7" s="486" customFormat="1" hidden="1" x14ac:dyDescent="0.2">
      <c r="A1236" s="462"/>
      <c r="B1236" s="472"/>
      <c r="C1236" s="472"/>
      <c r="D1236" s="464"/>
      <c r="E1236" s="514"/>
      <c r="F1236" s="514"/>
      <c r="G1236" s="523"/>
    </row>
    <row r="1237" spans="1:7" s="486" customFormat="1" hidden="1" x14ac:dyDescent="0.2">
      <c r="A1237" s="516">
        <v>1504</v>
      </c>
      <c r="B1237" s="513" t="s">
        <v>2071</v>
      </c>
      <c r="C1237" s="518" t="s">
        <v>1752</v>
      </c>
      <c r="D1237" s="842" t="s">
        <v>3328</v>
      </c>
      <c r="E1237" s="842"/>
      <c r="F1237" s="459"/>
      <c r="G1237" s="523"/>
    </row>
    <row r="1238" spans="1:7" s="486" customFormat="1" hidden="1" x14ac:dyDescent="0.2">
      <c r="A1238" s="462"/>
      <c r="B1238" s="486" t="s">
        <v>1301</v>
      </c>
      <c r="C1238" s="472"/>
      <c r="D1238" s="467" t="s">
        <v>11</v>
      </c>
      <c r="E1238" s="515" t="s">
        <v>1296</v>
      </c>
      <c r="F1238" s="515">
        <v>0</v>
      </c>
      <c r="G1238" s="523"/>
    </row>
    <row r="1239" spans="1:7" s="486" customFormat="1" hidden="1" x14ac:dyDescent="0.2">
      <c r="A1239" s="462"/>
      <c r="B1239" s="472"/>
      <c r="C1239" s="472"/>
      <c r="D1239" s="467"/>
      <c r="E1239" s="514"/>
      <c r="F1239" s="514"/>
      <c r="G1239" s="523"/>
    </row>
    <row r="1240" spans="1:7" hidden="1" x14ac:dyDescent="0.2">
      <c r="A1240" s="462"/>
      <c r="B1240" s="472"/>
      <c r="C1240" s="472"/>
      <c r="G1240" s="495"/>
    </row>
    <row r="1241" spans="1:7" hidden="1" x14ac:dyDescent="0.2">
      <c r="A1241" s="462"/>
      <c r="B1241" s="486" t="s">
        <v>1307</v>
      </c>
      <c r="C1241" s="472"/>
      <c r="D1241" s="467" t="s">
        <v>23</v>
      </c>
      <c r="E1241" s="515" t="s">
        <v>1296</v>
      </c>
      <c r="F1241" s="515">
        <v>0</v>
      </c>
      <c r="G1241" s="495"/>
    </row>
    <row r="1242" spans="1:7" hidden="1" x14ac:dyDescent="0.2">
      <c r="A1242" s="462"/>
      <c r="B1242" s="472"/>
      <c r="C1242" s="472"/>
      <c r="E1242" s="514"/>
      <c r="F1242" s="514"/>
      <c r="G1242" s="495"/>
    </row>
    <row r="1243" spans="1:7" s="486" customFormat="1" hidden="1" x14ac:dyDescent="0.2">
      <c r="A1243" s="462"/>
      <c r="B1243" s="472"/>
      <c r="C1243" s="472"/>
      <c r="D1243" s="467"/>
      <c r="E1243" s="459"/>
      <c r="F1243" s="459"/>
      <c r="G1243" s="523"/>
    </row>
    <row r="1244" spans="1:7" s="486" customFormat="1" hidden="1" x14ac:dyDescent="0.2">
      <c r="A1244" s="462"/>
      <c r="B1244" s="486" t="s">
        <v>3183</v>
      </c>
      <c r="C1244" s="472"/>
      <c r="D1244" s="467" t="s">
        <v>3184</v>
      </c>
      <c r="E1244" s="515" t="s">
        <v>1296</v>
      </c>
      <c r="F1244" s="515">
        <v>0</v>
      </c>
      <c r="G1244" s="523"/>
    </row>
    <row r="1245" spans="1:7" s="486" customFormat="1" hidden="1" x14ac:dyDescent="0.2">
      <c r="A1245" s="462"/>
      <c r="B1245" s="472"/>
      <c r="C1245" s="472"/>
      <c r="D1245" s="467"/>
      <c r="E1245" s="514"/>
      <c r="F1245" s="514"/>
      <c r="G1245" s="523"/>
    </row>
    <row r="1246" spans="1:7" s="486" customFormat="1" hidden="1" x14ac:dyDescent="0.2">
      <c r="A1246" s="462"/>
      <c r="B1246" s="472"/>
      <c r="C1246" s="472"/>
      <c r="D1246" s="467"/>
      <c r="E1246" s="514"/>
      <c r="F1246" s="514"/>
      <c r="G1246" s="523"/>
    </row>
    <row r="1247" spans="1:7" s="486" customFormat="1" ht="38.25" hidden="1" x14ac:dyDescent="0.2">
      <c r="A1247" s="462"/>
      <c r="B1247" s="522" t="s">
        <v>3181</v>
      </c>
      <c r="C1247" s="518" t="s">
        <v>1752</v>
      </c>
      <c r="D1247" s="464" t="s">
        <v>3329</v>
      </c>
      <c r="E1247" s="540">
        <f>+E1238+E1241+E1244</f>
        <v>0</v>
      </c>
      <c r="F1247" s="540">
        <f>+F1238+F1241+F1244</f>
        <v>0</v>
      </c>
      <c r="G1247" s="523"/>
    </row>
    <row r="1248" spans="1:7" s="486" customFormat="1" hidden="1" x14ac:dyDescent="0.2">
      <c r="A1248" s="462"/>
      <c r="B1248" s="522"/>
      <c r="C1248" s="518"/>
      <c r="D1248" s="464"/>
      <c r="E1248" s="514"/>
      <c r="F1248" s="514"/>
      <c r="G1248" s="523"/>
    </row>
    <row r="1249" spans="1:7" s="486" customFormat="1" hidden="1" x14ac:dyDescent="0.2">
      <c r="A1249" s="462"/>
      <c r="B1249" s="472"/>
      <c r="C1249" s="472"/>
      <c r="D1249" s="464"/>
      <c r="E1249" s="514"/>
      <c r="F1249" s="514"/>
      <c r="G1249" s="523"/>
    </row>
    <row r="1250" spans="1:7" s="486" customFormat="1" hidden="1" x14ac:dyDescent="0.2">
      <c r="A1250" s="836"/>
      <c r="B1250" s="837"/>
      <c r="C1250" s="527"/>
      <c r="D1250" s="528"/>
      <c r="E1250" s="492"/>
      <c r="F1250" s="492"/>
      <c r="G1250" s="523"/>
    </row>
    <row r="1251" spans="1:7" s="486" customFormat="1" hidden="1" x14ac:dyDescent="0.2">
      <c r="A1251" s="838" t="s">
        <v>3330</v>
      </c>
      <c r="B1251" s="839"/>
      <c r="C1251" s="839"/>
      <c r="D1251" s="533" t="s">
        <v>3325</v>
      </c>
      <c r="E1251" s="474">
        <f>+E1208+E1221+E1234+E1247</f>
        <v>0</v>
      </c>
      <c r="F1251" s="474">
        <f>+F1208+F1221+F1234+F1247</f>
        <v>0</v>
      </c>
      <c r="G1251" s="523"/>
    </row>
    <row r="1252" spans="1:7" s="486" customFormat="1" hidden="1" x14ac:dyDescent="0.2">
      <c r="A1252" s="531"/>
      <c r="B1252" s="532"/>
      <c r="C1252" s="532"/>
      <c r="D1252" s="533"/>
      <c r="E1252" s="534"/>
      <c r="F1252" s="534"/>
      <c r="G1252" s="523"/>
    </row>
    <row r="1253" spans="1:7" hidden="1" x14ac:dyDescent="0.2">
      <c r="A1253" s="483"/>
      <c r="B1253" s="525"/>
      <c r="C1253" s="525"/>
      <c r="D1253" s="484"/>
      <c r="E1253" s="476"/>
      <c r="F1253" s="476"/>
      <c r="G1253" s="495"/>
    </row>
    <row r="1254" spans="1:7" ht="13.5" hidden="1" thickBot="1" x14ac:dyDescent="0.25">
      <c r="A1254" s="840" t="s">
        <v>3179</v>
      </c>
      <c r="B1254" s="841"/>
      <c r="C1254" s="547" t="s">
        <v>3331</v>
      </c>
      <c r="D1254" s="536" t="s">
        <v>3332</v>
      </c>
      <c r="E1254" s="482"/>
      <c r="F1254" s="482"/>
      <c r="G1254" s="495"/>
    </row>
    <row r="1255" spans="1:7" hidden="1" x14ac:dyDescent="0.2">
      <c r="A1255" s="584"/>
      <c r="B1255" s="513"/>
      <c r="C1255" s="472"/>
      <c r="D1255" s="464"/>
      <c r="E1255" s="474"/>
      <c r="F1255" s="474"/>
      <c r="G1255" s="495"/>
    </row>
    <row r="1256" spans="1:7" s="486" customFormat="1" hidden="1" x14ac:dyDescent="0.2">
      <c r="A1256" s="516">
        <v>1601</v>
      </c>
      <c r="B1256" s="513" t="s">
        <v>2071</v>
      </c>
      <c r="C1256" s="518" t="s">
        <v>1741</v>
      </c>
      <c r="D1256" s="464" t="s">
        <v>3333</v>
      </c>
      <c r="E1256" s="459"/>
      <c r="F1256" s="459"/>
      <c r="G1256" s="523"/>
    </row>
    <row r="1257" spans="1:7" s="486" customFormat="1" hidden="1" x14ac:dyDescent="0.2">
      <c r="A1257" s="462"/>
      <c r="B1257" s="486" t="s">
        <v>1301</v>
      </c>
      <c r="C1257" s="472"/>
      <c r="D1257" s="467" t="s">
        <v>11</v>
      </c>
      <c r="E1257" s="515" t="s">
        <v>1296</v>
      </c>
      <c r="F1257" s="515">
        <v>0</v>
      </c>
      <c r="G1257" s="523"/>
    </row>
    <row r="1258" spans="1:7" s="486" customFormat="1" hidden="1" x14ac:dyDescent="0.2">
      <c r="A1258" s="462"/>
      <c r="B1258" s="472"/>
      <c r="C1258" s="472"/>
      <c r="D1258" s="467"/>
      <c r="E1258" s="514"/>
      <c r="F1258" s="514"/>
      <c r="G1258" s="523"/>
    </row>
    <row r="1259" spans="1:7" s="486" customFormat="1" hidden="1" x14ac:dyDescent="0.2">
      <c r="A1259" s="462"/>
      <c r="B1259" s="472"/>
      <c r="C1259" s="472"/>
      <c r="D1259" s="467"/>
      <c r="E1259" s="459"/>
      <c r="F1259" s="459"/>
      <c r="G1259" s="523"/>
    </row>
    <row r="1260" spans="1:7" s="486" customFormat="1" hidden="1" x14ac:dyDescent="0.2">
      <c r="A1260" s="462"/>
      <c r="B1260" s="486" t="s">
        <v>1307</v>
      </c>
      <c r="C1260" s="472"/>
      <c r="D1260" s="467" t="s">
        <v>23</v>
      </c>
      <c r="E1260" s="515" t="s">
        <v>1296</v>
      </c>
      <c r="F1260" s="515">
        <v>0</v>
      </c>
      <c r="G1260" s="523"/>
    </row>
    <row r="1261" spans="1:7" s="486" customFormat="1" hidden="1" x14ac:dyDescent="0.2">
      <c r="A1261" s="462"/>
      <c r="B1261" s="472"/>
      <c r="C1261" s="472"/>
      <c r="D1261" s="467"/>
      <c r="E1261" s="514"/>
      <c r="F1261" s="514"/>
      <c r="G1261" s="523"/>
    </row>
    <row r="1262" spans="1:7" s="486" customFormat="1" hidden="1" x14ac:dyDescent="0.2">
      <c r="A1262" s="462"/>
      <c r="B1262" s="472"/>
      <c r="C1262" s="472"/>
      <c r="D1262" s="467"/>
      <c r="E1262" s="459"/>
      <c r="F1262" s="459"/>
      <c r="G1262" s="523"/>
    </row>
    <row r="1263" spans="1:7" s="486" customFormat="1" hidden="1" x14ac:dyDescent="0.2">
      <c r="A1263" s="462"/>
      <c r="B1263" s="486" t="s">
        <v>3183</v>
      </c>
      <c r="C1263" s="472"/>
      <c r="D1263" s="467" t="s">
        <v>3184</v>
      </c>
      <c r="E1263" s="515" t="s">
        <v>1296</v>
      </c>
      <c r="F1263" s="515">
        <v>0</v>
      </c>
      <c r="G1263" s="523"/>
    </row>
    <row r="1264" spans="1:7" s="486" customFormat="1" hidden="1" x14ac:dyDescent="0.2">
      <c r="A1264" s="462"/>
      <c r="B1264" s="472"/>
      <c r="C1264" s="472"/>
      <c r="D1264" s="467"/>
      <c r="E1264" s="514"/>
      <c r="F1264" s="514"/>
      <c r="G1264" s="523"/>
    </row>
    <row r="1265" spans="1:7" s="486" customFormat="1" hidden="1" x14ac:dyDescent="0.2">
      <c r="A1265" s="462"/>
      <c r="B1265" s="472"/>
      <c r="C1265" s="472"/>
      <c r="D1265" s="467"/>
      <c r="E1265" s="514"/>
      <c r="F1265" s="514"/>
      <c r="G1265" s="523"/>
    </row>
    <row r="1266" spans="1:7" hidden="1" x14ac:dyDescent="0.2">
      <c r="A1266" s="462"/>
      <c r="B1266" s="522" t="s">
        <v>3181</v>
      </c>
      <c r="C1266" s="518" t="s">
        <v>1741</v>
      </c>
      <c r="D1266" s="464" t="s">
        <v>3333</v>
      </c>
      <c r="E1266" s="540">
        <f>+E1257+E1260+E1263</f>
        <v>0</v>
      </c>
      <c r="F1266" s="540">
        <f>+F1257+F1260+F1263</f>
        <v>0</v>
      </c>
      <c r="G1266" s="495"/>
    </row>
    <row r="1267" spans="1:7" hidden="1" x14ac:dyDescent="0.2">
      <c r="A1267" s="462"/>
      <c r="B1267" s="472"/>
      <c r="C1267" s="472"/>
      <c r="E1267" s="514"/>
      <c r="F1267" s="514"/>
      <c r="G1267" s="495"/>
    </row>
    <row r="1268" spans="1:7" hidden="1" x14ac:dyDescent="0.2">
      <c r="A1268" s="462"/>
      <c r="B1268" s="472"/>
      <c r="C1268" s="472"/>
      <c r="G1268" s="495"/>
    </row>
    <row r="1269" spans="1:7" s="486" customFormat="1" hidden="1" x14ac:dyDescent="0.2">
      <c r="A1269" s="516">
        <v>1602</v>
      </c>
      <c r="B1269" s="513" t="s">
        <v>2071</v>
      </c>
      <c r="C1269" s="518" t="s">
        <v>1743</v>
      </c>
      <c r="D1269" s="464" t="s">
        <v>3334</v>
      </c>
      <c r="E1269" s="459"/>
      <c r="F1269" s="459"/>
      <c r="G1269" s="523"/>
    </row>
    <row r="1270" spans="1:7" s="486" customFormat="1" hidden="1" x14ac:dyDescent="0.2">
      <c r="A1270" s="462"/>
      <c r="B1270" s="486" t="s">
        <v>1301</v>
      </c>
      <c r="C1270" s="472"/>
      <c r="D1270" s="467" t="s">
        <v>11</v>
      </c>
      <c r="E1270" s="515" t="s">
        <v>1296</v>
      </c>
      <c r="F1270" s="515">
        <v>0</v>
      </c>
      <c r="G1270" s="523"/>
    </row>
    <row r="1271" spans="1:7" s="486" customFormat="1" hidden="1" x14ac:dyDescent="0.2">
      <c r="A1271" s="462"/>
      <c r="B1271" s="472"/>
      <c r="C1271" s="472"/>
      <c r="D1271" s="467"/>
      <c r="E1271" s="514"/>
      <c r="F1271" s="514"/>
      <c r="G1271" s="523"/>
    </row>
    <row r="1272" spans="1:7" hidden="1" x14ac:dyDescent="0.2">
      <c r="A1272" s="462"/>
      <c r="B1272" s="472"/>
      <c r="C1272" s="472"/>
      <c r="G1272" s="495"/>
    </row>
    <row r="1273" spans="1:7" hidden="1" x14ac:dyDescent="0.2">
      <c r="A1273" s="462"/>
      <c r="B1273" s="486" t="s">
        <v>1307</v>
      </c>
      <c r="C1273" s="472"/>
      <c r="D1273" s="467" t="s">
        <v>23</v>
      </c>
      <c r="E1273" s="515" t="s">
        <v>1296</v>
      </c>
      <c r="F1273" s="515">
        <v>0</v>
      </c>
      <c r="G1273" s="495"/>
    </row>
    <row r="1274" spans="1:7" hidden="1" x14ac:dyDescent="0.2">
      <c r="A1274" s="462"/>
      <c r="B1274" s="472"/>
      <c r="C1274" s="472"/>
      <c r="E1274" s="514"/>
      <c r="F1274" s="514"/>
      <c r="G1274" s="495"/>
    </row>
    <row r="1275" spans="1:7" hidden="1" x14ac:dyDescent="0.2">
      <c r="A1275" s="483"/>
      <c r="B1275" s="525"/>
      <c r="C1275" s="525"/>
      <c r="D1275" s="470"/>
      <c r="E1275" s="471"/>
      <c r="F1275" s="471"/>
      <c r="G1275" s="495"/>
    </row>
    <row r="1276" spans="1:7" hidden="1" x14ac:dyDescent="0.2">
      <c r="A1276" s="462"/>
      <c r="B1276" s="486" t="s">
        <v>3183</v>
      </c>
      <c r="C1276" s="472"/>
      <c r="D1276" s="467" t="s">
        <v>3184</v>
      </c>
      <c r="E1276" s="515" t="s">
        <v>1296</v>
      </c>
      <c r="F1276" s="515">
        <v>0</v>
      </c>
      <c r="G1276" s="495"/>
    </row>
    <row r="1277" spans="1:7" hidden="1" x14ac:dyDescent="0.2">
      <c r="A1277" s="462"/>
      <c r="B1277" s="472"/>
      <c r="C1277" s="472"/>
      <c r="E1277" s="514"/>
      <c r="F1277" s="514"/>
      <c r="G1277" s="495"/>
    </row>
    <row r="1278" spans="1:7" hidden="1" x14ac:dyDescent="0.2">
      <c r="A1278" s="462"/>
      <c r="B1278" s="472"/>
      <c r="C1278" s="472"/>
      <c r="E1278" s="514"/>
      <c r="F1278" s="514"/>
      <c r="G1278" s="495"/>
    </row>
    <row r="1279" spans="1:7" hidden="1" x14ac:dyDescent="0.2">
      <c r="A1279" s="462"/>
      <c r="B1279" s="522" t="s">
        <v>3181</v>
      </c>
      <c r="C1279" s="518" t="s">
        <v>1743</v>
      </c>
      <c r="D1279" s="464" t="s">
        <v>3334</v>
      </c>
      <c r="E1279" s="540">
        <f>+E1270+E1273+E1276</f>
        <v>0</v>
      </c>
      <c r="F1279" s="540">
        <f>+F1270+F1273+F1276</f>
        <v>0</v>
      </c>
      <c r="G1279" s="495"/>
    </row>
    <row r="1280" spans="1:7" hidden="1" x14ac:dyDescent="0.2">
      <c r="A1280" s="462"/>
      <c r="B1280" s="522"/>
      <c r="C1280" s="518"/>
      <c r="D1280" s="464"/>
      <c r="E1280" s="514"/>
      <c r="F1280" s="514"/>
      <c r="G1280" s="495"/>
    </row>
    <row r="1281" spans="1:7" hidden="1" x14ac:dyDescent="0.2">
      <c r="A1281" s="462"/>
      <c r="B1281" s="472"/>
      <c r="C1281" s="472"/>
      <c r="E1281" s="514"/>
      <c r="F1281" s="514"/>
      <c r="G1281" s="495"/>
    </row>
    <row r="1282" spans="1:7" hidden="1" x14ac:dyDescent="0.2">
      <c r="A1282" s="516">
        <v>1603</v>
      </c>
      <c r="B1282" s="513" t="s">
        <v>2071</v>
      </c>
      <c r="C1282" s="518" t="s">
        <v>1744</v>
      </c>
      <c r="D1282" s="842" t="s">
        <v>3335</v>
      </c>
      <c r="E1282" s="842"/>
      <c r="F1282" s="514"/>
      <c r="G1282" s="495"/>
    </row>
    <row r="1283" spans="1:7" hidden="1" x14ac:dyDescent="0.2">
      <c r="A1283" s="462"/>
      <c r="B1283" s="486" t="s">
        <v>1301</v>
      </c>
      <c r="C1283" s="472"/>
      <c r="D1283" s="467" t="s">
        <v>11</v>
      </c>
      <c r="E1283" s="515" t="s">
        <v>1296</v>
      </c>
      <c r="F1283" s="515">
        <v>0</v>
      </c>
      <c r="G1283" s="495"/>
    </row>
    <row r="1284" spans="1:7" hidden="1" x14ac:dyDescent="0.2">
      <c r="A1284" s="462"/>
      <c r="B1284" s="472"/>
      <c r="C1284" s="472"/>
      <c r="E1284" s="514"/>
      <c r="F1284" s="514"/>
      <c r="G1284" s="495"/>
    </row>
    <row r="1285" spans="1:7" hidden="1" x14ac:dyDescent="0.2">
      <c r="A1285" s="462"/>
      <c r="B1285" s="472"/>
      <c r="C1285" s="472"/>
      <c r="G1285" s="495"/>
    </row>
    <row r="1286" spans="1:7" hidden="1" x14ac:dyDescent="0.2">
      <c r="A1286" s="462"/>
      <c r="B1286" s="486" t="s">
        <v>1307</v>
      </c>
      <c r="C1286" s="472"/>
      <c r="D1286" s="467" t="s">
        <v>23</v>
      </c>
      <c r="E1286" s="515" t="s">
        <v>1296</v>
      </c>
      <c r="F1286" s="515">
        <v>0</v>
      </c>
      <c r="G1286" s="495"/>
    </row>
    <row r="1287" spans="1:7" hidden="1" x14ac:dyDescent="0.2">
      <c r="A1287" s="462"/>
      <c r="B1287" s="472"/>
      <c r="C1287" s="472"/>
      <c r="E1287" s="514"/>
      <c r="F1287" s="514"/>
      <c r="G1287" s="495"/>
    </row>
    <row r="1288" spans="1:7" hidden="1" x14ac:dyDescent="0.2">
      <c r="A1288" s="483"/>
      <c r="B1288" s="525"/>
      <c r="C1288" s="525"/>
      <c r="D1288" s="470"/>
      <c r="E1288" s="471"/>
      <c r="F1288" s="471"/>
      <c r="G1288" s="495"/>
    </row>
    <row r="1289" spans="1:7" hidden="1" x14ac:dyDescent="0.2">
      <c r="A1289" s="462"/>
      <c r="B1289" s="486" t="s">
        <v>3183</v>
      </c>
      <c r="C1289" s="472"/>
      <c r="D1289" s="467" t="s">
        <v>3184</v>
      </c>
      <c r="E1289" s="515" t="s">
        <v>1296</v>
      </c>
      <c r="F1289" s="515">
        <v>0</v>
      </c>
      <c r="G1289" s="495"/>
    </row>
    <row r="1290" spans="1:7" hidden="1" x14ac:dyDescent="0.2">
      <c r="A1290" s="462"/>
      <c r="B1290" s="472"/>
      <c r="C1290" s="472"/>
      <c r="E1290" s="514"/>
      <c r="F1290" s="514"/>
      <c r="G1290" s="495"/>
    </row>
    <row r="1291" spans="1:7" hidden="1" x14ac:dyDescent="0.2">
      <c r="A1291" s="462"/>
      <c r="B1291" s="472"/>
      <c r="C1291" s="472"/>
      <c r="E1291" s="514"/>
      <c r="F1291" s="514"/>
      <c r="G1291" s="495"/>
    </row>
    <row r="1292" spans="1:7" ht="38.25" hidden="1" x14ac:dyDescent="0.2">
      <c r="A1292" s="462"/>
      <c r="B1292" s="522" t="s">
        <v>3181</v>
      </c>
      <c r="C1292" s="518" t="s">
        <v>1744</v>
      </c>
      <c r="D1292" s="464" t="s">
        <v>3335</v>
      </c>
      <c r="E1292" s="540">
        <f>+E1283+E1286+E1289</f>
        <v>0</v>
      </c>
      <c r="F1292" s="540">
        <f>+F1283+F1286+F1289</f>
        <v>0</v>
      </c>
      <c r="G1292" s="495"/>
    </row>
    <row r="1293" spans="1:7" hidden="1" x14ac:dyDescent="0.2">
      <c r="A1293" s="462"/>
      <c r="B1293" s="522"/>
      <c r="C1293" s="518"/>
      <c r="D1293" s="464"/>
      <c r="E1293" s="514"/>
      <c r="F1293" s="514"/>
      <c r="G1293" s="495"/>
    </row>
    <row r="1294" spans="1:7" hidden="1" x14ac:dyDescent="0.2">
      <c r="A1294" s="462"/>
      <c r="B1294" s="472"/>
      <c r="C1294" s="472"/>
      <c r="E1294" s="514"/>
      <c r="F1294" s="514"/>
      <c r="G1294" s="495"/>
    </row>
    <row r="1295" spans="1:7" hidden="1" x14ac:dyDescent="0.2">
      <c r="A1295" s="836"/>
      <c r="B1295" s="837"/>
      <c r="C1295" s="527"/>
      <c r="D1295" s="528"/>
      <c r="E1295" s="492"/>
      <c r="F1295" s="492"/>
      <c r="G1295" s="495"/>
    </row>
    <row r="1296" spans="1:7" hidden="1" x14ac:dyDescent="0.2">
      <c r="A1296" s="838" t="s">
        <v>3336</v>
      </c>
      <c r="B1296" s="839"/>
      <c r="C1296" s="839"/>
      <c r="D1296" s="533" t="s">
        <v>3332</v>
      </c>
      <c r="E1296" s="474">
        <f>+E1266+E1279+E1292</f>
        <v>0</v>
      </c>
      <c r="F1296" s="474">
        <f>+F1266+F1279+F1292</f>
        <v>0</v>
      </c>
      <c r="G1296" s="495"/>
    </row>
    <row r="1297" spans="1:7" hidden="1" x14ac:dyDescent="0.2">
      <c r="A1297" s="466"/>
      <c r="B1297" s="518"/>
      <c r="C1297" s="472"/>
      <c r="D1297" s="533"/>
      <c r="E1297" s="534"/>
      <c r="F1297" s="534"/>
      <c r="G1297" s="495"/>
    </row>
    <row r="1298" spans="1:7" hidden="1" x14ac:dyDescent="0.2">
      <c r="A1298" s="483"/>
      <c r="B1298" s="525"/>
      <c r="C1298" s="525"/>
      <c r="D1298" s="484"/>
      <c r="E1298" s="476"/>
      <c r="F1298" s="476"/>
      <c r="G1298" s="495"/>
    </row>
    <row r="1299" spans="1:7" hidden="1" x14ac:dyDescent="0.2">
      <c r="A1299" s="462"/>
      <c r="B1299" s="472"/>
      <c r="C1299" s="472"/>
      <c r="D1299" s="464"/>
      <c r="E1299" s="474"/>
      <c r="F1299" s="474"/>
      <c r="G1299" s="495"/>
    </row>
    <row r="1300" spans="1:7" ht="13.5" hidden="1" thickBot="1" x14ac:dyDescent="0.25">
      <c r="A1300" s="840" t="s">
        <v>3179</v>
      </c>
      <c r="B1300" s="841"/>
      <c r="C1300" s="547" t="s">
        <v>3337</v>
      </c>
      <c r="D1300" s="536" t="s">
        <v>3338</v>
      </c>
      <c r="E1300" s="482"/>
      <c r="F1300" s="482"/>
      <c r="G1300" s="495"/>
    </row>
    <row r="1301" spans="1:7" hidden="1" x14ac:dyDescent="0.2">
      <c r="A1301" s="462"/>
      <c r="B1301" s="472"/>
      <c r="C1301" s="472"/>
      <c r="D1301" s="464"/>
      <c r="E1301" s="474"/>
      <c r="F1301" s="474"/>
      <c r="G1301" s="495"/>
    </row>
    <row r="1302" spans="1:7" hidden="1" x14ac:dyDescent="0.2">
      <c r="A1302" s="462"/>
      <c r="B1302" s="472"/>
      <c r="C1302" s="472"/>
      <c r="G1302" s="495"/>
    </row>
    <row r="1303" spans="1:7" hidden="1" x14ac:dyDescent="0.2">
      <c r="A1303" s="516">
        <v>1701</v>
      </c>
      <c r="B1303" s="513" t="s">
        <v>2071</v>
      </c>
      <c r="C1303" s="518" t="s">
        <v>3238</v>
      </c>
      <c r="D1303" s="464" t="s">
        <v>3339</v>
      </c>
      <c r="G1303" s="495"/>
    </row>
    <row r="1304" spans="1:7" hidden="1" x14ac:dyDescent="0.2">
      <c r="A1304" s="462"/>
      <c r="B1304" s="486" t="s">
        <v>1301</v>
      </c>
      <c r="C1304" s="472"/>
      <c r="D1304" s="467" t="s">
        <v>11</v>
      </c>
      <c r="E1304" s="515" t="s">
        <v>1296</v>
      </c>
      <c r="F1304" s="515">
        <v>0</v>
      </c>
      <c r="G1304" s="495"/>
    </row>
    <row r="1305" spans="1:7" hidden="1" x14ac:dyDescent="0.2">
      <c r="A1305" s="462"/>
      <c r="B1305" s="472"/>
      <c r="C1305" s="472"/>
      <c r="E1305" s="514"/>
      <c r="F1305" s="514"/>
      <c r="G1305" s="495"/>
    </row>
    <row r="1306" spans="1:7" hidden="1" x14ac:dyDescent="0.2">
      <c r="A1306" s="462"/>
      <c r="B1306" s="472"/>
      <c r="C1306" s="472"/>
      <c r="G1306" s="495"/>
    </row>
    <row r="1307" spans="1:7" hidden="1" x14ac:dyDescent="0.2">
      <c r="A1307" s="462"/>
      <c r="B1307" s="486" t="s">
        <v>1307</v>
      </c>
      <c r="C1307" s="472"/>
      <c r="D1307" s="467" t="s">
        <v>23</v>
      </c>
      <c r="E1307" s="515" t="s">
        <v>1296</v>
      </c>
      <c r="F1307" s="515">
        <v>0</v>
      </c>
      <c r="G1307" s="495"/>
    </row>
    <row r="1308" spans="1:7" hidden="1" x14ac:dyDescent="0.2">
      <c r="A1308" s="462"/>
      <c r="B1308" s="472"/>
      <c r="C1308" s="472"/>
      <c r="E1308" s="514"/>
      <c r="F1308" s="514"/>
      <c r="G1308" s="495"/>
    </row>
    <row r="1309" spans="1:7" hidden="1" x14ac:dyDescent="0.2">
      <c r="A1309" s="462"/>
      <c r="B1309" s="472"/>
      <c r="C1309" s="472"/>
      <c r="G1309" s="495"/>
    </row>
    <row r="1310" spans="1:7" hidden="1" x14ac:dyDescent="0.2">
      <c r="A1310" s="462"/>
      <c r="B1310" s="486" t="s">
        <v>3183</v>
      </c>
      <c r="C1310" s="472"/>
      <c r="D1310" s="467" t="s">
        <v>3184</v>
      </c>
      <c r="E1310" s="515" t="s">
        <v>1296</v>
      </c>
      <c r="F1310" s="515">
        <v>0</v>
      </c>
      <c r="G1310" s="495"/>
    </row>
    <row r="1311" spans="1:7" hidden="1" x14ac:dyDescent="0.2">
      <c r="A1311" s="462"/>
      <c r="B1311" s="472"/>
      <c r="C1311" s="472"/>
      <c r="E1311" s="514"/>
      <c r="F1311" s="514"/>
      <c r="G1311" s="495"/>
    </row>
    <row r="1312" spans="1:7" hidden="1" x14ac:dyDescent="0.2">
      <c r="A1312" s="462"/>
      <c r="B1312" s="472"/>
      <c r="C1312" s="472"/>
      <c r="E1312" s="514"/>
      <c r="F1312" s="514"/>
      <c r="G1312" s="495"/>
    </row>
    <row r="1313" spans="1:7" s="522" customFormat="1" hidden="1" x14ac:dyDescent="0.2">
      <c r="A1313" s="462"/>
      <c r="B1313" s="522" t="s">
        <v>3181</v>
      </c>
      <c r="C1313" s="518" t="s">
        <v>3238</v>
      </c>
      <c r="D1313" s="464" t="s">
        <v>3339</v>
      </c>
      <c r="E1313" s="540">
        <f>+E1304+E1307+E1310</f>
        <v>0</v>
      </c>
      <c r="F1313" s="540">
        <f>+F1304+F1307+F1310</f>
        <v>0</v>
      </c>
      <c r="G1313" s="530"/>
    </row>
    <row r="1314" spans="1:7" s="522" customFormat="1" hidden="1" x14ac:dyDescent="0.2">
      <c r="A1314" s="462"/>
      <c r="C1314" s="518"/>
      <c r="D1314" s="464"/>
      <c r="E1314" s="514"/>
      <c r="F1314" s="514"/>
      <c r="G1314" s="530"/>
    </row>
    <row r="1315" spans="1:7" s="522" customFormat="1" hidden="1" x14ac:dyDescent="0.2">
      <c r="A1315" s="462"/>
      <c r="B1315" s="472"/>
      <c r="C1315" s="472"/>
      <c r="D1315" s="467"/>
      <c r="E1315" s="459"/>
      <c r="F1315" s="459"/>
      <c r="G1315" s="530"/>
    </row>
    <row r="1316" spans="1:7" s="522" customFormat="1" hidden="1" x14ac:dyDescent="0.2">
      <c r="A1316" s="516">
        <v>1702</v>
      </c>
      <c r="B1316" s="513" t="s">
        <v>2071</v>
      </c>
      <c r="C1316" s="518" t="s">
        <v>1743</v>
      </c>
      <c r="D1316" s="842" t="s">
        <v>3340</v>
      </c>
      <c r="E1316" s="842"/>
      <c r="F1316" s="534"/>
      <c r="G1316" s="530"/>
    </row>
    <row r="1317" spans="1:7" hidden="1" x14ac:dyDescent="0.2">
      <c r="A1317" s="462"/>
      <c r="B1317" s="486" t="s">
        <v>1301</v>
      </c>
      <c r="C1317" s="472"/>
      <c r="D1317" s="467" t="s">
        <v>11</v>
      </c>
      <c r="E1317" s="515" t="s">
        <v>1296</v>
      </c>
      <c r="F1317" s="515">
        <v>0</v>
      </c>
      <c r="G1317" s="495"/>
    </row>
    <row r="1318" spans="1:7" hidden="1" x14ac:dyDescent="0.2">
      <c r="A1318" s="462"/>
      <c r="B1318" s="472"/>
      <c r="C1318" s="472"/>
      <c r="E1318" s="514"/>
      <c r="F1318" s="514"/>
      <c r="G1318" s="495"/>
    </row>
    <row r="1319" spans="1:7" hidden="1" x14ac:dyDescent="0.2">
      <c r="A1319" s="462"/>
      <c r="B1319" s="472"/>
      <c r="C1319" s="472"/>
      <c r="G1319" s="495"/>
    </row>
    <row r="1320" spans="1:7" hidden="1" x14ac:dyDescent="0.2">
      <c r="A1320" s="462"/>
      <c r="B1320" s="486" t="s">
        <v>1307</v>
      </c>
      <c r="C1320" s="472"/>
      <c r="D1320" s="467" t="s">
        <v>23</v>
      </c>
      <c r="E1320" s="515" t="s">
        <v>1296</v>
      </c>
      <c r="F1320" s="515">
        <v>0</v>
      </c>
      <c r="G1320" s="495"/>
    </row>
    <row r="1321" spans="1:7" hidden="1" x14ac:dyDescent="0.2">
      <c r="A1321" s="462"/>
      <c r="B1321" s="472"/>
      <c r="C1321" s="472"/>
      <c r="E1321" s="514"/>
      <c r="F1321" s="514"/>
      <c r="G1321" s="495"/>
    </row>
    <row r="1322" spans="1:7" hidden="1" x14ac:dyDescent="0.2">
      <c r="A1322" s="462"/>
      <c r="B1322" s="472"/>
      <c r="C1322" s="472"/>
      <c r="G1322" s="495"/>
    </row>
    <row r="1323" spans="1:7" hidden="1" x14ac:dyDescent="0.2">
      <c r="A1323" s="462"/>
      <c r="B1323" s="486" t="s">
        <v>3183</v>
      </c>
      <c r="C1323" s="472"/>
      <c r="D1323" s="467" t="s">
        <v>3184</v>
      </c>
      <c r="E1323" s="515" t="s">
        <v>1296</v>
      </c>
      <c r="F1323" s="515">
        <v>0</v>
      </c>
      <c r="G1323" s="495"/>
    </row>
    <row r="1324" spans="1:7" hidden="1" x14ac:dyDescent="0.2">
      <c r="A1324" s="462"/>
      <c r="B1324" s="472"/>
      <c r="C1324" s="472"/>
      <c r="E1324" s="514"/>
      <c r="F1324" s="514"/>
      <c r="G1324" s="495"/>
    </row>
    <row r="1325" spans="1:7" hidden="1" x14ac:dyDescent="0.2">
      <c r="A1325" s="462"/>
      <c r="B1325" s="472"/>
      <c r="C1325" s="472"/>
      <c r="E1325" s="514"/>
      <c r="F1325" s="514"/>
      <c r="G1325" s="495"/>
    </row>
    <row r="1326" spans="1:7" ht="38.25" hidden="1" x14ac:dyDescent="0.2">
      <c r="A1326" s="462"/>
      <c r="B1326" s="522" t="s">
        <v>3181</v>
      </c>
      <c r="C1326" s="518" t="s">
        <v>1743</v>
      </c>
      <c r="D1326" s="464" t="s">
        <v>3340</v>
      </c>
      <c r="E1326" s="540">
        <f>+E1317+E1320+E1323</f>
        <v>0</v>
      </c>
      <c r="F1326" s="540">
        <f>+F1317+F1320+F1323</f>
        <v>0</v>
      </c>
      <c r="G1326" s="495"/>
    </row>
    <row r="1327" spans="1:7" hidden="1" x14ac:dyDescent="0.2">
      <c r="A1327" s="462"/>
      <c r="B1327" s="522"/>
      <c r="C1327" s="518"/>
      <c r="D1327" s="464"/>
      <c r="E1327" s="514"/>
      <c r="F1327" s="514"/>
      <c r="G1327" s="495"/>
    </row>
    <row r="1328" spans="1:7" hidden="1" x14ac:dyDescent="0.2">
      <c r="A1328" s="462"/>
      <c r="B1328" s="472"/>
      <c r="C1328" s="472"/>
      <c r="E1328" s="514"/>
      <c r="F1328" s="514"/>
      <c r="G1328" s="495"/>
    </row>
    <row r="1329" spans="1:7" hidden="1" x14ac:dyDescent="0.2">
      <c r="A1329" s="836"/>
      <c r="B1329" s="837"/>
      <c r="C1329" s="527"/>
      <c r="D1329" s="528"/>
      <c r="E1329" s="492"/>
      <c r="F1329" s="492"/>
      <c r="G1329" s="495"/>
    </row>
    <row r="1330" spans="1:7" hidden="1" x14ac:dyDescent="0.2">
      <c r="A1330" s="838" t="s">
        <v>3341</v>
      </c>
      <c r="B1330" s="839"/>
      <c r="C1330" s="839"/>
      <c r="D1330" s="533" t="s">
        <v>3338</v>
      </c>
      <c r="E1330" s="474">
        <f>+E1326+E1313</f>
        <v>0</v>
      </c>
      <c r="F1330" s="474">
        <f>+F1326+F1313</f>
        <v>0</v>
      </c>
      <c r="G1330" s="495"/>
    </row>
    <row r="1331" spans="1:7" hidden="1" x14ac:dyDescent="0.2">
      <c r="A1331" s="466"/>
      <c r="B1331" s="518"/>
      <c r="C1331" s="472"/>
      <c r="D1331" s="464"/>
      <c r="E1331" s="534"/>
      <c r="F1331" s="534"/>
      <c r="G1331" s="495"/>
    </row>
    <row r="1332" spans="1:7" hidden="1" x14ac:dyDescent="0.2">
      <c r="A1332" s="483"/>
      <c r="B1332" s="525"/>
      <c r="C1332" s="525"/>
      <c r="D1332" s="484"/>
      <c r="E1332" s="476"/>
      <c r="F1332" s="476"/>
      <c r="G1332" s="495"/>
    </row>
    <row r="1333" spans="1:7" hidden="1" x14ac:dyDescent="0.2">
      <c r="A1333" s="462"/>
      <c r="B1333" s="472"/>
      <c r="C1333" s="472"/>
      <c r="G1333" s="495"/>
    </row>
    <row r="1334" spans="1:7" ht="13.5" hidden="1" thickBot="1" x14ac:dyDescent="0.25">
      <c r="A1334" s="840" t="s">
        <v>3179</v>
      </c>
      <c r="B1334" s="841"/>
      <c r="C1334" s="547" t="s">
        <v>1792</v>
      </c>
      <c r="D1334" s="536" t="s">
        <v>3342</v>
      </c>
      <c r="E1334" s="482"/>
      <c r="F1334" s="482"/>
      <c r="G1334" s="495"/>
    </row>
    <row r="1335" spans="1:7" hidden="1" x14ac:dyDescent="0.2">
      <c r="A1335" s="462"/>
      <c r="B1335" s="472"/>
      <c r="C1335" s="472"/>
      <c r="D1335" s="464"/>
      <c r="E1335" s="474"/>
      <c r="F1335" s="474"/>
      <c r="G1335" s="495"/>
    </row>
    <row r="1336" spans="1:7" hidden="1" x14ac:dyDescent="0.2">
      <c r="A1336" s="516">
        <v>1801</v>
      </c>
      <c r="B1336" s="513" t="s">
        <v>2071</v>
      </c>
      <c r="C1336" s="518" t="s">
        <v>1741</v>
      </c>
      <c r="D1336" s="464" t="s">
        <v>3343</v>
      </c>
      <c r="G1336" s="495"/>
    </row>
    <row r="1337" spans="1:7" hidden="1" x14ac:dyDescent="0.2">
      <c r="A1337" s="462"/>
      <c r="B1337" s="486" t="s">
        <v>1301</v>
      </c>
      <c r="C1337" s="472"/>
      <c r="D1337" s="467" t="s">
        <v>11</v>
      </c>
      <c r="E1337" s="515" t="s">
        <v>1296</v>
      </c>
      <c r="F1337" s="515">
        <v>0</v>
      </c>
      <c r="G1337" s="495"/>
    </row>
    <row r="1338" spans="1:7" hidden="1" x14ac:dyDescent="0.2">
      <c r="A1338" s="462"/>
      <c r="B1338" s="472"/>
      <c r="C1338" s="472"/>
      <c r="E1338" s="514"/>
      <c r="F1338" s="514"/>
      <c r="G1338" s="495"/>
    </row>
    <row r="1339" spans="1:7" hidden="1" x14ac:dyDescent="0.2">
      <c r="A1339" s="462"/>
      <c r="B1339" s="472"/>
      <c r="C1339" s="472"/>
      <c r="G1339" s="495"/>
    </row>
    <row r="1340" spans="1:7" hidden="1" x14ac:dyDescent="0.2">
      <c r="A1340" s="462"/>
      <c r="B1340" s="486" t="s">
        <v>1307</v>
      </c>
      <c r="C1340" s="472"/>
      <c r="D1340" s="467" t="s">
        <v>23</v>
      </c>
      <c r="E1340" s="515" t="s">
        <v>1296</v>
      </c>
      <c r="F1340" s="515">
        <v>0</v>
      </c>
      <c r="G1340" s="495"/>
    </row>
    <row r="1341" spans="1:7" hidden="1" x14ac:dyDescent="0.2">
      <c r="A1341" s="462"/>
      <c r="B1341" s="472"/>
      <c r="C1341" s="472"/>
      <c r="E1341" s="514"/>
      <c r="F1341" s="514"/>
      <c r="G1341" s="495"/>
    </row>
    <row r="1342" spans="1:7" hidden="1" x14ac:dyDescent="0.2">
      <c r="A1342" s="462"/>
      <c r="B1342" s="472"/>
      <c r="C1342" s="472"/>
      <c r="G1342" s="495"/>
    </row>
    <row r="1343" spans="1:7" hidden="1" x14ac:dyDescent="0.2">
      <c r="A1343" s="462"/>
      <c r="B1343" s="486" t="s">
        <v>3183</v>
      </c>
      <c r="C1343" s="472"/>
      <c r="D1343" s="467" t="s">
        <v>3184</v>
      </c>
      <c r="E1343" s="515" t="s">
        <v>1296</v>
      </c>
      <c r="F1343" s="515">
        <v>0</v>
      </c>
      <c r="G1343" s="495"/>
    </row>
    <row r="1344" spans="1:7" hidden="1" x14ac:dyDescent="0.2">
      <c r="A1344" s="462"/>
      <c r="B1344" s="472"/>
      <c r="C1344" s="472"/>
      <c r="E1344" s="514"/>
      <c r="F1344" s="514"/>
      <c r="G1344" s="495"/>
    </row>
    <row r="1345" spans="1:7" hidden="1" x14ac:dyDescent="0.2">
      <c r="A1345" s="462"/>
      <c r="B1345" s="472"/>
      <c r="C1345" s="472"/>
      <c r="G1345" s="495"/>
    </row>
    <row r="1346" spans="1:7" hidden="1" x14ac:dyDescent="0.2">
      <c r="A1346" s="462"/>
      <c r="B1346" s="522" t="s">
        <v>3181</v>
      </c>
      <c r="C1346" s="518" t="s">
        <v>1741</v>
      </c>
      <c r="D1346" s="464" t="s">
        <v>3343</v>
      </c>
      <c r="E1346" s="540">
        <f>+E1337+E1340+E1343</f>
        <v>0</v>
      </c>
      <c r="F1346" s="540">
        <f>+F1337+F1340+F1343</f>
        <v>0</v>
      </c>
      <c r="G1346" s="495"/>
    </row>
    <row r="1347" spans="1:7" hidden="1" x14ac:dyDescent="0.2">
      <c r="A1347" s="462"/>
      <c r="B1347" s="472"/>
      <c r="C1347" s="472"/>
      <c r="E1347" s="514"/>
      <c r="F1347" s="514"/>
      <c r="G1347" s="495"/>
    </row>
    <row r="1348" spans="1:7" hidden="1" x14ac:dyDescent="0.2">
      <c r="A1348" s="462"/>
      <c r="B1348" s="472"/>
      <c r="C1348" s="472"/>
      <c r="E1348" s="514"/>
      <c r="F1348" s="514"/>
      <c r="G1348" s="495"/>
    </row>
    <row r="1349" spans="1:7" hidden="1" x14ac:dyDescent="0.2">
      <c r="A1349" s="516">
        <v>1802</v>
      </c>
      <c r="B1349" s="513" t="s">
        <v>2071</v>
      </c>
      <c r="C1349" s="518" t="s">
        <v>1743</v>
      </c>
      <c r="D1349" s="842" t="s">
        <v>3344</v>
      </c>
      <c r="E1349" s="842"/>
      <c r="F1349" s="514"/>
      <c r="G1349" s="495"/>
    </row>
    <row r="1350" spans="1:7" hidden="1" x14ac:dyDescent="0.2">
      <c r="A1350" s="462"/>
      <c r="B1350" s="486" t="s">
        <v>1301</v>
      </c>
      <c r="C1350" s="472"/>
      <c r="D1350" s="467" t="s">
        <v>11</v>
      </c>
      <c r="E1350" s="515" t="s">
        <v>1296</v>
      </c>
      <c r="F1350" s="515">
        <v>0</v>
      </c>
      <c r="G1350" s="495"/>
    </row>
    <row r="1351" spans="1:7" hidden="1" x14ac:dyDescent="0.2">
      <c r="A1351" s="462"/>
      <c r="B1351" s="472"/>
      <c r="C1351" s="472"/>
      <c r="E1351" s="514"/>
      <c r="F1351" s="514"/>
      <c r="G1351" s="495"/>
    </row>
    <row r="1352" spans="1:7" hidden="1" x14ac:dyDescent="0.2">
      <c r="A1352" s="462"/>
      <c r="B1352" s="472"/>
      <c r="C1352" s="472"/>
      <c r="G1352" s="495"/>
    </row>
    <row r="1353" spans="1:7" hidden="1" x14ac:dyDescent="0.2">
      <c r="A1353" s="462"/>
      <c r="B1353" s="486" t="s">
        <v>1307</v>
      </c>
      <c r="C1353" s="472"/>
      <c r="D1353" s="467" t="s">
        <v>23</v>
      </c>
      <c r="E1353" s="515" t="s">
        <v>1296</v>
      </c>
      <c r="F1353" s="515">
        <v>0</v>
      </c>
      <c r="G1353" s="495"/>
    </row>
    <row r="1354" spans="1:7" hidden="1" x14ac:dyDescent="0.2">
      <c r="A1354" s="462"/>
      <c r="B1354" s="472"/>
      <c r="C1354" s="472"/>
      <c r="E1354" s="514"/>
      <c r="F1354" s="514"/>
      <c r="G1354" s="495"/>
    </row>
    <row r="1355" spans="1:7" hidden="1" x14ac:dyDescent="0.2">
      <c r="A1355" s="462"/>
      <c r="B1355" s="472"/>
      <c r="C1355" s="472"/>
      <c r="G1355" s="495"/>
    </row>
    <row r="1356" spans="1:7" hidden="1" x14ac:dyDescent="0.2">
      <c r="A1356" s="462"/>
      <c r="B1356" s="486" t="s">
        <v>3183</v>
      </c>
      <c r="C1356" s="472"/>
      <c r="D1356" s="467" t="s">
        <v>3184</v>
      </c>
      <c r="E1356" s="515" t="s">
        <v>1296</v>
      </c>
      <c r="F1356" s="515">
        <v>0</v>
      </c>
      <c r="G1356" s="495"/>
    </row>
    <row r="1357" spans="1:7" hidden="1" x14ac:dyDescent="0.2">
      <c r="A1357" s="462"/>
      <c r="B1357" s="472"/>
      <c r="C1357" s="472"/>
      <c r="E1357" s="514"/>
      <c r="F1357" s="514"/>
      <c r="G1357" s="495"/>
    </row>
    <row r="1358" spans="1:7" hidden="1" x14ac:dyDescent="0.2">
      <c r="A1358" s="462"/>
      <c r="B1358" s="472"/>
      <c r="C1358" s="472"/>
      <c r="G1358" s="495"/>
    </row>
    <row r="1359" spans="1:7" ht="38.25" hidden="1" x14ac:dyDescent="0.2">
      <c r="A1359" s="462"/>
      <c r="B1359" s="522" t="s">
        <v>3181</v>
      </c>
      <c r="C1359" s="518" t="s">
        <v>1743</v>
      </c>
      <c r="D1359" s="464" t="s">
        <v>3344</v>
      </c>
      <c r="E1359" s="540">
        <f>+E1350+E1353+E1356</f>
        <v>0</v>
      </c>
      <c r="F1359" s="540">
        <f>+F1350+F1353+F1356</f>
        <v>0</v>
      </c>
      <c r="G1359" s="495"/>
    </row>
    <row r="1360" spans="1:7" hidden="1" x14ac:dyDescent="0.2">
      <c r="A1360" s="462"/>
      <c r="B1360" s="522"/>
      <c r="C1360" s="518"/>
      <c r="D1360" s="464"/>
      <c r="E1360" s="514"/>
      <c r="F1360" s="514"/>
      <c r="G1360" s="495"/>
    </row>
    <row r="1361" spans="1:7" hidden="1" x14ac:dyDescent="0.2">
      <c r="A1361" s="462"/>
      <c r="B1361" s="472"/>
      <c r="C1361" s="472"/>
      <c r="G1361" s="495"/>
    </row>
    <row r="1362" spans="1:7" hidden="1" x14ac:dyDescent="0.2">
      <c r="A1362" s="836"/>
      <c r="B1362" s="837"/>
      <c r="C1362" s="527"/>
      <c r="D1362" s="528"/>
      <c r="E1362" s="492"/>
      <c r="F1362" s="492"/>
      <c r="G1362" s="495"/>
    </row>
    <row r="1363" spans="1:7" hidden="1" x14ac:dyDescent="0.2">
      <c r="A1363" s="838" t="s">
        <v>3345</v>
      </c>
      <c r="B1363" s="839"/>
      <c r="C1363" s="839"/>
      <c r="D1363" s="533" t="s">
        <v>3342</v>
      </c>
      <c r="E1363" s="474">
        <f>+E1359+E1346</f>
        <v>0</v>
      </c>
      <c r="F1363" s="474">
        <f>+F1359+F1346</f>
        <v>0</v>
      </c>
      <c r="G1363" s="495"/>
    </row>
    <row r="1364" spans="1:7" hidden="1" x14ac:dyDescent="0.2">
      <c r="A1364" s="466"/>
      <c r="B1364" s="518"/>
      <c r="C1364" s="472"/>
      <c r="D1364" s="464"/>
      <c r="E1364" s="534"/>
      <c r="F1364" s="534"/>
      <c r="G1364" s="495"/>
    </row>
    <row r="1365" spans="1:7" hidden="1" x14ac:dyDescent="0.2">
      <c r="A1365" s="483"/>
      <c r="B1365" s="525"/>
      <c r="C1365" s="525"/>
      <c r="D1365" s="484"/>
      <c r="E1365" s="476"/>
      <c r="F1365" s="476"/>
      <c r="G1365" s="495"/>
    </row>
    <row r="1366" spans="1:7" hidden="1" x14ac:dyDescent="0.2">
      <c r="A1366" s="462"/>
      <c r="B1366" s="472"/>
      <c r="C1366" s="472"/>
      <c r="G1366" s="495"/>
    </row>
    <row r="1367" spans="1:7" ht="13.5" hidden="1" thickBot="1" x14ac:dyDescent="0.25">
      <c r="A1367" s="840" t="s">
        <v>3179</v>
      </c>
      <c r="B1367" s="841"/>
      <c r="C1367" s="547" t="s">
        <v>3346</v>
      </c>
      <c r="D1367" s="536" t="s">
        <v>3347</v>
      </c>
      <c r="E1367" s="482"/>
      <c r="F1367" s="482"/>
      <c r="G1367" s="495"/>
    </row>
    <row r="1368" spans="1:7" hidden="1" x14ac:dyDescent="0.2">
      <c r="A1368" s="462"/>
      <c r="B1368" s="472"/>
      <c r="C1368" s="472"/>
      <c r="D1368" s="464"/>
      <c r="E1368" s="474"/>
      <c r="F1368" s="474"/>
      <c r="G1368" s="495"/>
    </row>
    <row r="1369" spans="1:7" hidden="1" x14ac:dyDescent="0.2">
      <c r="A1369" s="516">
        <v>1901</v>
      </c>
      <c r="B1369" s="513" t="s">
        <v>2071</v>
      </c>
      <c r="C1369" s="518" t="s">
        <v>1741</v>
      </c>
      <c r="D1369" s="464" t="s">
        <v>3348</v>
      </c>
      <c r="G1369" s="495"/>
    </row>
    <row r="1370" spans="1:7" hidden="1" x14ac:dyDescent="0.2">
      <c r="A1370" s="462"/>
      <c r="B1370" s="486" t="s">
        <v>1301</v>
      </c>
      <c r="C1370" s="472"/>
      <c r="D1370" s="467" t="s">
        <v>11</v>
      </c>
      <c r="E1370" s="515" t="s">
        <v>1296</v>
      </c>
      <c r="F1370" s="515">
        <v>0</v>
      </c>
      <c r="G1370" s="495"/>
    </row>
    <row r="1371" spans="1:7" hidden="1" x14ac:dyDescent="0.2">
      <c r="A1371" s="462"/>
      <c r="B1371" s="472"/>
      <c r="C1371" s="472"/>
      <c r="E1371" s="514"/>
      <c r="F1371" s="514"/>
      <c r="G1371" s="495"/>
    </row>
    <row r="1372" spans="1:7" hidden="1" x14ac:dyDescent="0.2">
      <c r="A1372" s="462"/>
      <c r="B1372" s="472"/>
      <c r="C1372" s="472"/>
      <c r="G1372" s="495"/>
    </row>
    <row r="1373" spans="1:7" hidden="1" x14ac:dyDescent="0.2">
      <c r="A1373" s="462"/>
      <c r="B1373" s="486" t="s">
        <v>1307</v>
      </c>
      <c r="C1373" s="472"/>
      <c r="D1373" s="467" t="s">
        <v>23</v>
      </c>
      <c r="E1373" s="515" t="s">
        <v>1296</v>
      </c>
      <c r="F1373" s="515">
        <v>0</v>
      </c>
      <c r="G1373" s="495"/>
    </row>
    <row r="1374" spans="1:7" s="522" customFormat="1" hidden="1" x14ac:dyDescent="0.2">
      <c r="A1374" s="462"/>
      <c r="B1374" s="472"/>
      <c r="C1374" s="472"/>
      <c r="D1374" s="467"/>
      <c r="E1374" s="514"/>
      <c r="F1374" s="514"/>
      <c r="G1374" s="530"/>
    </row>
    <row r="1375" spans="1:7" s="522" customFormat="1" hidden="1" x14ac:dyDescent="0.2">
      <c r="A1375" s="462"/>
      <c r="B1375" s="472"/>
      <c r="C1375" s="472"/>
      <c r="D1375" s="467"/>
      <c r="E1375" s="459"/>
      <c r="F1375" s="459"/>
      <c r="G1375" s="530"/>
    </row>
    <row r="1376" spans="1:7" s="522" customFormat="1" hidden="1" x14ac:dyDescent="0.2">
      <c r="A1376" s="462"/>
      <c r="B1376" s="486" t="s">
        <v>3183</v>
      </c>
      <c r="C1376" s="472"/>
      <c r="D1376" s="467" t="s">
        <v>3184</v>
      </c>
      <c r="E1376" s="515" t="s">
        <v>1296</v>
      </c>
      <c r="F1376" s="515">
        <v>0</v>
      </c>
      <c r="G1376" s="530"/>
    </row>
    <row r="1377" spans="1:7" s="522" customFormat="1" hidden="1" x14ac:dyDescent="0.2">
      <c r="A1377" s="462"/>
      <c r="B1377" s="472"/>
      <c r="C1377" s="472"/>
      <c r="D1377" s="467"/>
      <c r="E1377" s="514"/>
      <c r="F1377" s="514"/>
      <c r="G1377" s="530"/>
    </row>
    <row r="1378" spans="1:7" hidden="1" x14ac:dyDescent="0.2">
      <c r="A1378" s="462"/>
      <c r="B1378" s="472"/>
      <c r="C1378" s="472"/>
      <c r="E1378" s="514"/>
      <c r="F1378" s="514"/>
      <c r="G1378" s="495"/>
    </row>
    <row r="1379" spans="1:7" hidden="1" x14ac:dyDescent="0.2">
      <c r="A1379" s="462"/>
      <c r="B1379" s="522" t="s">
        <v>3181</v>
      </c>
      <c r="C1379" s="518" t="s">
        <v>1741</v>
      </c>
      <c r="D1379" s="464" t="s">
        <v>3348</v>
      </c>
      <c r="E1379" s="540">
        <f>+E1370+E1373+E1376</f>
        <v>0</v>
      </c>
      <c r="F1379" s="540">
        <f>+F1370+F1373+F1376</f>
        <v>0</v>
      </c>
      <c r="G1379" s="495"/>
    </row>
    <row r="1380" spans="1:7" hidden="1" x14ac:dyDescent="0.2">
      <c r="A1380" s="462"/>
      <c r="B1380" s="522"/>
      <c r="C1380" s="518"/>
      <c r="D1380" s="464"/>
      <c r="E1380" s="514"/>
      <c r="F1380" s="514"/>
      <c r="G1380" s="495"/>
    </row>
    <row r="1381" spans="1:7" hidden="1" x14ac:dyDescent="0.2">
      <c r="A1381" s="462"/>
      <c r="B1381" s="472"/>
      <c r="C1381" s="472"/>
      <c r="E1381" s="514"/>
      <c r="F1381" s="514"/>
      <c r="G1381" s="495"/>
    </row>
    <row r="1382" spans="1:7" ht="25.5" hidden="1" x14ac:dyDescent="0.2">
      <c r="A1382" s="516">
        <v>1902</v>
      </c>
      <c r="B1382" s="513" t="s">
        <v>2071</v>
      </c>
      <c r="C1382" s="518" t="s">
        <v>1743</v>
      </c>
      <c r="D1382" s="464" t="s">
        <v>3349</v>
      </c>
      <c r="G1382" s="495"/>
    </row>
    <row r="1383" spans="1:7" hidden="1" x14ac:dyDescent="0.2">
      <c r="A1383" s="462"/>
      <c r="B1383" s="486" t="s">
        <v>1301</v>
      </c>
      <c r="C1383" s="472"/>
      <c r="D1383" s="467" t="s">
        <v>11</v>
      </c>
      <c r="E1383" s="515" t="s">
        <v>1296</v>
      </c>
      <c r="F1383" s="515">
        <v>0</v>
      </c>
      <c r="G1383" s="495"/>
    </row>
    <row r="1384" spans="1:7" hidden="1" x14ac:dyDescent="0.2">
      <c r="A1384" s="462"/>
      <c r="B1384" s="472"/>
      <c r="C1384" s="472"/>
      <c r="E1384" s="514"/>
      <c r="F1384" s="514"/>
      <c r="G1384" s="495"/>
    </row>
    <row r="1385" spans="1:7" hidden="1" x14ac:dyDescent="0.2">
      <c r="A1385" s="462"/>
      <c r="B1385" s="472"/>
      <c r="C1385" s="472"/>
      <c r="G1385" s="495"/>
    </row>
    <row r="1386" spans="1:7" hidden="1" x14ac:dyDescent="0.2">
      <c r="A1386" s="462"/>
      <c r="B1386" s="486" t="s">
        <v>1307</v>
      </c>
      <c r="C1386" s="472"/>
      <c r="D1386" s="467" t="s">
        <v>23</v>
      </c>
      <c r="E1386" s="515" t="s">
        <v>1296</v>
      </c>
      <c r="F1386" s="515">
        <v>0</v>
      </c>
      <c r="G1386" s="495"/>
    </row>
    <row r="1387" spans="1:7" hidden="1" x14ac:dyDescent="0.2">
      <c r="A1387" s="462"/>
      <c r="B1387" s="472"/>
      <c r="C1387" s="472"/>
      <c r="E1387" s="514"/>
      <c r="F1387" s="514"/>
      <c r="G1387" s="495"/>
    </row>
    <row r="1388" spans="1:7" hidden="1" x14ac:dyDescent="0.2">
      <c r="A1388" s="462"/>
      <c r="B1388" s="472"/>
      <c r="C1388" s="472"/>
      <c r="G1388" s="495"/>
    </row>
    <row r="1389" spans="1:7" hidden="1" x14ac:dyDescent="0.2">
      <c r="A1389" s="462"/>
      <c r="B1389" s="486" t="s">
        <v>3183</v>
      </c>
      <c r="C1389" s="472"/>
      <c r="D1389" s="467" t="s">
        <v>3184</v>
      </c>
      <c r="E1389" s="515" t="s">
        <v>1296</v>
      </c>
      <c r="F1389" s="515">
        <v>0</v>
      </c>
      <c r="G1389" s="495"/>
    </row>
    <row r="1390" spans="1:7" hidden="1" x14ac:dyDescent="0.2">
      <c r="A1390" s="462"/>
      <c r="B1390" s="472"/>
      <c r="C1390" s="472"/>
      <c r="E1390" s="514"/>
      <c r="F1390" s="514"/>
      <c r="G1390" s="495"/>
    </row>
    <row r="1391" spans="1:7" hidden="1" x14ac:dyDescent="0.2">
      <c r="A1391" s="462"/>
      <c r="B1391" s="472"/>
      <c r="C1391" s="472"/>
      <c r="E1391" s="514"/>
      <c r="F1391" s="514"/>
      <c r="G1391" s="495"/>
    </row>
    <row r="1392" spans="1:7" ht="25.5" hidden="1" x14ac:dyDescent="0.2">
      <c r="A1392" s="462"/>
      <c r="B1392" s="522" t="s">
        <v>3181</v>
      </c>
      <c r="C1392" s="518" t="s">
        <v>1743</v>
      </c>
      <c r="D1392" s="464" t="s">
        <v>3349</v>
      </c>
      <c r="E1392" s="540">
        <f>+E1383+E1386+E1389</f>
        <v>0</v>
      </c>
      <c r="F1392" s="540">
        <f>+F1383+F1386+F1389</f>
        <v>0</v>
      </c>
      <c r="G1392" s="495"/>
    </row>
    <row r="1393" spans="1:7" hidden="1" x14ac:dyDescent="0.2">
      <c r="A1393" s="462"/>
      <c r="B1393" s="522"/>
      <c r="C1393" s="518"/>
      <c r="D1393" s="464"/>
      <c r="E1393" s="514"/>
      <c r="F1393" s="514"/>
      <c r="G1393" s="495"/>
    </row>
    <row r="1394" spans="1:7" hidden="1" x14ac:dyDescent="0.2">
      <c r="A1394" s="462"/>
      <c r="B1394" s="472"/>
      <c r="C1394" s="472"/>
      <c r="E1394" s="514"/>
      <c r="F1394" s="514"/>
      <c r="G1394" s="495"/>
    </row>
    <row r="1395" spans="1:7" hidden="1" x14ac:dyDescent="0.2">
      <c r="A1395" s="836"/>
      <c r="B1395" s="837"/>
      <c r="C1395" s="527"/>
      <c r="D1395" s="528"/>
      <c r="E1395" s="492"/>
      <c r="F1395" s="492"/>
      <c r="G1395" s="495"/>
    </row>
    <row r="1396" spans="1:7" hidden="1" x14ac:dyDescent="0.2">
      <c r="A1396" s="838" t="s">
        <v>3350</v>
      </c>
      <c r="B1396" s="839"/>
      <c r="C1396" s="839"/>
      <c r="D1396" s="533" t="s">
        <v>3347</v>
      </c>
      <c r="E1396" s="474">
        <f>+E1392+E1379</f>
        <v>0</v>
      </c>
      <c r="F1396" s="474">
        <f>+F1392+F1379</f>
        <v>0</v>
      </c>
      <c r="G1396" s="495"/>
    </row>
    <row r="1397" spans="1:7" hidden="1" x14ac:dyDescent="0.2">
      <c r="A1397" s="466"/>
      <c r="B1397" s="518"/>
      <c r="C1397" s="472"/>
      <c r="D1397" s="464"/>
      <c r="E1397" s="534"/>
      <c r="F1397" s="534"/>
      <c r="G1397" s="495"/>
    </row>
    <row r="1398" spans="1:7" hidden="1" x14ac:dyDescent="0.2">
      <c r="A1398" s="483"/>
      <c r="B1398" s="525"/>
      <c r="C1398" s="525"/>
      <c r="D1398" s="484"/>
      <c r="E1398" s="476"/>
      <c r="F1398" s="476"/>
      <c r="G1398" s="495"/>
    </row>
    <row r="1399" spans="1:7" hidden="1" x14ac:dyDescent="0.2">
      <c r="A1399" s="462"/>
      <c r="B1399" s="472"/>
      <c r="C1399" s="472"/>
      <c r="G1399" s="495"/>
    </row>
    <row r="1400" spans="1:7" ht="13.5" hidden="1" thickBot="1" x14ac:dyDescent="0.25">
      <c r="A1400" s="840" t="s">
        <v>3179</v>
      </c>
      <c r="B1400" s="841"/>
      <c r="C1400" s="547" t="s">
        <v>1797</v>
      </c>
      <c r="D1400" s="536" t="s">
        <v>3351</v>
      </c>
      <c r="E1400" s="482"/>
      <c r="F1400" s="482"/>
      <c r="G1400" s="495"/>
    </row>
    <row r="1401" spans="1:7" hidden="1" x14ac:dyDescent="0.2">
      <c r="A1401" s="462"/>
      <c r="B1401" s="472"/>
      <c r="C1401" s="472"/>
      <c r="D1401" s="464"/>
      <c r="E1401" s="474"/>
      <c r="F1401" s="474"/>
      <c r="G1401" s="495"/>
    </row>
    <row r="1402" spans="1:7" hidden="1" x14ac:dyDescent="0.2">
      <c r="A1402" s="516">
        <v>2001</v>
      </c>
      <c r="B1402" s="513" t="s">
        <v>2071</v>
      </c>
      <c r="C1402" s="518" t="s">
        <v>1741</v>
      </c>
      <c r="D1402" s="464" t="s">
        <v>1800</v>
      </c>
      <c r="G1402" s="495"/>
    </row>
    <row r="1403" spans="1:7" hidden="1" x14ac:dyDescent="0.2">
      <c r="A1403" s="462"/>
      <c r="B1403" s="486" t="s">
        <v>1301</v>
      </c>
      <c r="C1403" s="472"/>
      <c r="D1403" s="467" t="s">
        <v>11</v>
      </c>
      <c r="E1403" s="515" t="s">
        <v>1296</v>
      </c>
      <c r="F1403" s="515">
        <v>0</v>
      </c>
      <c r="G1403" s="495"/>
    </row>
    <row r="1404" spans="1:7" hidden="1" x14ac:dyDescent="0.2">
      <c r="A1404" s="462"/>
      <c r="B1404" s="472"/>
      <c r="C1404" s="472"/>
      <c r="E1404" s="514"/>
      <c r="F1404" s="514"/>
      <c r="G1404" s="495"/>
    </row>
    <row r="1405" spans="1:7" hidden="1" x14ac:dyDescent="0.2">
      <c r="A1405" s="462"/>
      <c r="B1405" s="486" t="s">
        <v>1307</v>
      </c>
      <c r="C1405" s="472"/>
      <c r="D1405" s="467" t="s">
        <v>23</v>
      </c>
      <c r="E1405" s="515" t="s">
        <v>1296</v>
      </c>
      <c r="F1405" s="515">
        <v>0</v>
      </c>
      <c r="G1405" s="495"/>
    </row>
    <row r="1406" spans="1:7" hidden="1" x14ac:dyDescent="0.2">
      <c r="A1406" s="462"/>
      <c r="B1406" s="472"/>
      <c r="C1406" s="472"/>
      <c r="G1406" s="495"/>
    </row>
    <row r="1407" spans="1:7" hidden="1" x14ac:dyDescent="0.2">
      <c r="A1407" s="462"/>
      <c r="B1407" s="522" t="s">
        <v>3181</v>
      </c>
      <c r="C1407" s="518" t="s">
        <v>1741</v>
      </c>
      <c r="D1407" s="464" t="s">
        <v>1800</v>
      </c>
      <c r="E1407" s="541">
        <f>+E1403+E1405</f>
        <v>0</v>
      </c>
      <c r="F1407" s="540">
        <f>+F1403+F1405</f>
        <v>0</v>
      </c>
      <c r="G1407" s="495"/>
    </row>
    <row r="1408" spans="1:7" hidden="1" x14ac:dyDescent="0.2">
      <c r="A1408" s="462"/>
      <c r="B1408" s="472"/>
      <c r="C1408" s="472"/>
      <c r="E1408" s="514"/>
      <c r="F1408" s="514"/>
      <c r="G1408" s="495"/>
    </row>
    <row r="1409" spans="1:7" hidden="1" x14ac:dyDescent="0.2">
      <c r="A1409" s="462"/>
      <c r="B1409" s="472"/>
      <c r="C1409" s="472"/>
      <c r="G1409" s="495"/>
    </row>
    <row r="1410" spans="1:7" hidden="1" x14ac:dyDescent="0.2">
      <c r="A1410" s="516">
        <v>2002</v>
      </c>
      <c r="B1410" s="513" t="s">
        <v>2071</v>
      </c>
      <c r="C1410" s="518" t="s">
        <v>1743</v>
      </c>
      <c r="D1410" s="464" t="s">
        <v>1801</v>
      </c>
      <c r="G1410" s="495"/>
    </row>
    <row r="1411" spans="1:7" hidden="1" x14ac:dyDescent="0.2">
      <c r="A1411" s="462"/>
      <c r="B1411" s="486" t="s">
        <v>1301</v>
      </c>
      <c r="C1411" s="472"/>
      <c r="D1411" s="467" t="s">
        <v>11</v>
      </c>
      <c r="E1411" s="515" t="s">
        <v>1296</v>
      </c>
      <c r="F1411" s="515">
        <v>0</v>
      </c>
      <c r="G1411" s="495"/>
    </row>
    <row r="1412" spans="1:7" hidden="1" x14ac:dyDescent="0.2">
      <c r="A1412" s="462"/>
      <c r="B1412" s="472"/>
      <c r="C1412" s="472"/>
      <c r="E1412" s="514"/>
      <c r="F1412" s="514"/>
      <c r="G1412" s="495"/>
    </row>
    <row r="1413" spans="1:7" hidden="1" x14ac:dyDescent="0.2">
      <c r="A1413" s="462"/>
      <c r="B1413" s="472"/>
      <c r="C1413" s="472"/>
      <c r="G1413" s="495"/>
    </row>
    <row r="1414" spans="1:7" hidden="1" x14ac:dyDescent="0.2">
      <c r="A1414" s="462"/>
      <c r="B1414" s="486" t="s">
        <v>1307</v>
      </c>
      <c r="C1414" s="472"/>
      <c r="D1414" s="467" t="s">
        <v>23</v>
      </c>
      <c r="E1414" s="515" t="s">
        <v>1296</v>
      </c>
      <c r="F1414" s="515">
        <v>0</v>
      </c>
      <c r="G1414" s="495"/>
    </row>
    <row r="1415" spans="1:7" hidden="1" x14ac:dyDescent="0.2">
      <c r="A1415" s="462"/>
      <c r="B1415" s="472"/>
      <c r="C1415" s="472"/>
      <c r="E1415" s="514"/>
      <c r="F1415" s="514"/>
      <c r="G1415" s="495"/>
    </row>
    <row r="1416" spans="1:7" hidden="1" x14ac:dyDescent="0.2">
      <c r="A1416" s="462"/>
      <c r="B1416" s="472"/>
      <c r="C1416" s="472"/>
      <c r="G1416" s="495"/>
    </row>
    <row r="1417" spans="1:7" hidden="1" x14ac:dyDescent="0.2">
      <c r="A1417" s="462"/>
      <c r="B1417" s="522" t="s">
        <v>3181</v>
      </c>
      <c r="C1417" s="518" t="s">
        <v>1743</v>
      </c>
      <c r="D1417" s="464" t="s">
        <v>1801</v>
      </c>
      <c r="E1417" s="540">
        <f>E1414+E1411</f>
        <v>0</v>
      </c>
      <c r="F1417" s="540">
        <f>F1414+F1411</f>
        <v>0</v>
      </c>
      <c r="G1417" s="495"/>
    </row>
    <row r="1418" spans="1:7" hidden="1" x14ac:dyDescent="0.2">
      <c r="A1418" s="462"/>
      <c r="B1418" s="472"/>
      <c r="C1418" s="472"/>
      <c r="E1418" s="514"/>
      <c r="F1418" s="514"/>
      <c r="G1418" s="495"/>
    </row>
    <row r="1419" spans="1:7" hidden="1" x14ac:dyDescent="0.2">
      <c r="A1419" s="483"/>
      <c r="B1419" s="525"/>
      <c r="C1419" s="525"/>
      <c r="D1419" s="470"/>
      <c r="E1419" s="476"/>
      <c r="F1419" s="476"/>
      <c r="G1419" s="495"/>
    </row>
    <row r="1420" spans="1:7" s="522" customFormat="1" hidden="1" x14ac:dyDescent="0.2">
      <c r="A1420" s="516">
        <v>2003</v>
      </c>
      <c r="B1420" s="513" t="s">
        <v>2071</v>
      </c>
      <c r="C1420" s="518" t="s">
        <v>1744</v>
      </c>
      <c r="D1420" s="464" t="s">
        <v>1802</v>
      </c>
      <c r="E1420" s="459"/>
      <c r="F1420" s="459"/>
      <c r="G1420" s="530"/>
    </row>
    <row r="1421" spans="1:7" s="522" customFormat="1" hidden="1" x14ac:dyDescent="0.2">
      <c r="A1421" s="462"/>
      <c r="B1421" s="486" t="s">
        <v>1301</v>
      </c>
      <c r="C1421" s="472"/>
      <c r="D1421" s="467" t="s">
        <v>11</v>
      </c>
      <c r="E1421" s="515" t="s">
        <v>1296</v>
      </c>
      <c r="F1421" s="515">
        <v>0</v>
      </c>
      <c r="G1421" s="530"/>
    </row>
    <row r="1422" spans="1:7" s="522" customFormat="1" hidden="1" x14ac:dyDescent="0.2">
      <c r="A1422" s="462"/>
      <c r="B1422" s="472"/>
      <c r="C1422" s="472"/>
      <c r="D1422" s="467"/>
      <c r="E1422" s="514"/>
      <c r="F1422" s="514"/>
      <c r="G1422" s="530"/>
    </row>
    <row r="1423" spans="1:7" s="522" customFormat="1" hidden="1" x14ac:dyDescent="0.2">
      <c r="A1423" s="462"/>
      <c r="B1423" s="472"/>
      <c r="C1423" s="472"/>
      <c r="D1423" s="467"/>
      <c r="E1423" s="459"/>
      <c r="F1423" s="459"/>
      <c r="G1423" s="530"/>
    </row>
    <row r="1424" spans="1:7" s="522" customFormat="1" hidden="1" x14ac:dyDescent="0.2">
      <c r="A1424" s="462"/>
      <c r="B1424" s="486" t="s">
        <v>1307</v>
      </c>
      <c r="C1424" s="472"/>
      <c r="D1424" s="467" t="s">
        <v>23</v>
      </c>
      <c r="E1424" s="515" t="s">
        <v>1296</v>
      </c>
      <c r="F1424" s="515">
        <v>0</v>
      </c>
      <c r="G1424" s="530"/>
    </row>
    <row r="1425" spans="1:7" hidden="1" x14ac:dyDescent="0.2">
      <c r="A1425" s="462"/>
      <c r="B1425" s="472"/>
      <c r="C1425" s="472"/>
      <c r="E1425" s="514"/>
      <c r="F1425" s="514"/>
      <c r="G1425" s="495"/>
    </row>
    <row r="1426" spans="1:7" hidden="1" x14ac:dyDescent="0.2">
      <c r="A1426" s="462"/>
      <c r="B1426" s="472"/>
      <c r="C1426" s="472"/>
      <c r="G1426" s="495"/>
    </row>
    <row r="1427" spans="1:7" hidden="1" x14ac:dyDescent="0.2">
      <c r="A1427" s="462"/>
      <c r="B1427" s="522" t="s">
        <v>3181</v>
      </c>
      <c r="C1427" s="518" t="s">
        <v>1744</v>
      </c>
      <c r="D1427" s="464" t="s">
        <v>1802</v>
      </c>
      <c r="E1427" s="540">
        <f>+E1421+E1424</f>
        <v>0</v>
      </c>
      <c r="F1427" s="540">
        <f>+F1421+F1424</f>
        <v>0</v>
      </c>
      <c r="G1427" s="495"/>
    </row>
    <row r="1428" spans="1:7" hidden="1" x14ac:dyDescent="0.2">
      <c r="A1428" s="462"/>
      <c r="B1428" s="522"/>
      <c r="C1428" s="518"/>
      <c r="D1428" s="464"/>
      <c r="E1428" s="514"/>
      <c r="F1428" s="514"/>
      <c r="G1428" s="495"/>
    </row>
    <row r="1429" spans="1:7" hidden="1" x14ac:dyDescent="0.2">
      <c r="A1429" s="462"/>
      <c r="B1429" s="472"/>
      <c r="C1429" s="472"/>
      <c r="G1429" s="495"/>
    </row>
    <row r="1430" spans="1:7" hidden="1" x14ac:dyDescent="0.2">
      <c r="A1430" s="836"/>
      <c r="B1430" s="837"/>
      <c r="C1430" s="527"/>
      <c r="D1430" s="528"/>
      <c r="E1430" s="492"/>
      <c r="F1430" s="492"/>
      <c r="G1430" s="495"/>
    </row>
    <row r="1431" spans="1:7" hidden="1" x14ac:dyDescent="0.2">
      <c r="A1431" s="838" t="s">
        <v>3352</v>
      </c>
      <c r="B1431" s="839"/>
      <c r="C1431" s="839"/>
      <c r="D1431" s="533" t="s">
        <v>3351</v>
      </c>
      <c r="E1431" s="540">
        <f>+E1407+E1417+E1427</f>
        <v>0</v>
      </c>
      <c r="F1431" s="540">
        <f>+F1407+F1417+F1427</f>
        <v>0</v>
      </c>
      <c r="G1431" s="495"/>
    </row>
    <row r="1432" spans="1:7" hidden="1" x14ac:dyDescent="0.2">
      <c r="A1432" s="512"/>
      <c r="B1432" s="585"/>
      <c r="C1432" s="586"/>
      <c r="D1432" s="464"/>
      <c r="E1432" s="534"/>
      <c r="F1432" s="534"/>
      <c r="G1432" s="495"/>
    </row>
    <row r="1433" spans="1:7" hidden="1" x14ac:dyDescent="0.2">
      <c r="A1433" s="483"/>
      <c r="B1433" s="525"/>
      <c r="C1433" s="525"/>
      <c r="D1433" s="484"/>
      <c r="E1433" s="476"/>
      <c r="F1433" s="476"/>
      <c r="G1433" s="495"/>
    </row>
    <row r="1434" spans="1:7" hidden="1" x14ac:dyDescent="0.2">
      <c r="A1434" s="462"/>
      <c r="B1434" s="472"/>
      <c r="C1434" s="472"/>
      <c r="E1434" s="514"/>
      <c r="F1434" s="514"/>
      <c r="G1434" s="495"/>
    </row>
    <row r="1435" spans="1:7" ht="13.5" hidden="1" thickBot="1" x14ac:dyDescent="0.25">
      <c r="A1435" s="840" t="s">
        <v>3179</v>
      </c>
      <c r="B1435" s="841"/>
      <c r="C1435" s="547" t="s">
        <v>3353</v>
      </c>
      <c r="D1435" s="536" t="s">
        <v>3354</v>
      </c>
      <c r="E1435" s="482"/>
      <c r="F1435" s="482"/>
      <c r="G1435" s="495"/>
    </row>
    <row r="1436" spans="1:7" hidden="1" x14ac:dyDescent="0.2">
      <c r="A1436" s="462"/>
      <c r="B1436" s="472"/>
      <c r="C1436" s="472"/>
      <c r="D1436" s="464"/>
      <c r="E1436" s="474"/>
      <c r="F1436" s="474"/>
      <c r="G1436" s="495"/>
    </row>
    <row r="1437" spans="1:7" ht="25.5" hidden="1" x14ac:dyDescent="0.2">
      <c r="A1437" s="516">
        <v>5001</v>
      </c>
      <c r="B1437" s="513" t="s">
        <v>2071</v>
      </c>
      <c r="C1437" s="518" t="s">
        <v>1741</v>
      </c>
      <c r="D1437" s="464" t="s">
        <v>3355</v>
      </c>
      <c r="G1437" s="495"/>
    </row>
    <row r="1438" spans="1:7" hidden="1" x14ac:dyDescent="0.2">
      <c r="A1438" s="462"/>
      <c r="B1438" s="486" t="s">
        <v>1301</v>
      </c>
      <c r="C1438" s="472"/>
      <c r="D1438" s="467" t="s">
        <v>11</v>
      </c>
      <c r="E1438" s="515" t="s">
        <v>1296</v>
      </c>
      <c r="F1438" s="515">
        <v>0</v>
      </c>
      <c r="G1438" s="495"/>
    </row>
    <row r="1439" spans="1:7" hidden="1" x14ac:dyDescent="0.2">
      <c r="A1439" s="462"/>
      <c r="B1439" s="472"/>
      <c r="C1439" s="472"/>
      <c r="E1439" s="514"/>
      <c r="F1439" s="514"/>
      <c r="G1439" s="495"/>
    </row>
    <row r="1440" spans="1:7" hidden="1" x14ac:dyDescent="0.2">
      <c r="A1440" s="462"/>
      <c r="B1440" s="472"/>
      <c r="C1440" s="472"/>
      <c r="G1440" s="495"/>
    </row>
    <row r="1441" spans="1:7" ht="25.5" hidden="1" x14ac:dyDescent="0.2">
      <c r="A1441" s="462"/>
      <c r="B1441" s="522" t="s">
        <v>3181</v>
      </c>
      <c r="C1441" s="518" t="s">
        <v>1741</v>
      </c>
      <c r="D1441" s="464" t="s">
        <v>3355</v>
      </c>
      <c r="E1441" s="540" t="str">
        <f>E1438</f>
        <v>0,00</v>
      </c>
      <c r="F1441" s="540">
        <f>F1438</f>
        <v>0</v>
      </c>
      <c r="G1441" s="495"/>
    </row>
    <row r="1442" spans="1:7" hidden="1" x14ac:dyDescent="0.2">
      <c r="A1442" s="462"/>
      <c r="B1442" s="472"/>
      <c r="C1442" s="472"/>
      <c r="E1442" s="514"/>
      <c r="F1442" s="514"/>
      <c r="G1442" s="495"/>
    </row>
    <row r="1443" spans="1:7" hidden="1" x14ac:dyDescent="0.2">
      <c r="A1443" s="462"/>
      <c r="B1443" s="472"/>
      <c r="C1443" s="472"/>
      <c r="G1443" s="495"/>
    </row>
    <row r="1444" spans="1:7" hidden="1" x14ac:dyDescent="0.2">
      <c r="A1444" s="516">
        <v>5002</v>
      </c>
      <c r="B1444" s="513" t="s">
        <v>2071</v>
      </c>
      <c r="C1444" s="518" t="s">
        <v>1743</v>
      </c>
      <c r="D1444" s="464" t="s">
        <v>3356</v>
      </c>
      <c r="G1444" s="495"/>
    </row>
    <row r="1445" spans="1:7" hidden="1" x14ac:dyDescent="0.2">
      <c r="A1445" s="462"/>
      <c r="B1445" s="486" t="s">
        <v>3357</v>
      </c>
      <c r="C1445" s="472"/>
      <c r="D1445" s="467" t="s">
        <v>3358</v>
      </c>
      <c r="E1445" s="515" t="s">
        <v>1296</v>
      </c>
      <c r="F1445" s="515">
        <v>0</v>
      </c>
      <c r="G1445" s="495"/>
    </row>
    <row r="1446" spans="1:7" hidden="1" x14ac:dyDescent="0.2">
      <c r="A1446" s="462"/>
      <c r="B1446" s="472"/>
      <c r="C1446" s="472"/>
      <c r="E1446" s="514"/>
      <c r="F1446" s="514"/>
      <c r="G1446" s="495"/>
    </row>
    <row r="1447" spans="1:7" hidden="1" x14ac:dyDescent="0.2">
      <c r="A1447" s="462"/>
      <c r="B1447" s="472"/>
      <c r="C1447" s="472"/>
      <c r="G1447" s="495"/>
    </row>
    <row r="1448" spans="1:7" hidden="1" x14ac:dyDescent="0.2">
      <c r="A1448" s="462"/>
      <c r="B1448" s="522" t="s">
        <v>3181</v>
      </c>
      <c r="C1448" s="518" t="s">
        <v>1743</v>
      </c>
      <c r="D1448" s="464" t="s">
        <v>3356</v>
      </c>
      <c r="E1448" s="540" t="str">
        <f>E1445</f>
        <v>0,00</v>
      </c>
      <c r="F1448" s="540">
        <f>F1445</f>
        <v>0</v>
      </c>
      <c r="G1448" s="495"/>
    </row>
    <row r="1449" spans="1:7" hidden="1" x14ac:dyDescent="0.2">
      <c r="A1449" s="462"/>
      <c r="B1449" s="472"/>
      <c r="C1449" s="472"/>
      <c r="E1449" s="514"/>
      <c r="F1449" s="514"/>
      <c r="G1449" s="495"/>
    </row>
    <row r="1450" spans="1:7" hidden="1" x14ac:dyDescent="0.2">
      <c r="A1450" s="462"/>
      <c r="B1450" s="472"/>
      <c r="C1450" s="472"/>
      <c r="G1450" s="495"/>
    </row>
    <row r="1451" spans="1:7" hidden="1" x14ac:dyDescent="0.2">
      <c r="A1451" s="836"/>
      <c r="B1451" s="837"/>
      <c r="C1451" s="527"/>
      <c r="D1451" s="528"/>
      <c r="E1451" s="492"/>
      <c r="F1451" s="492"/>
      <c r="G1451" s="495"/>
    </row>
    <row r="1452" spans="1:7" hidden="1" x14ac:dyDescent="0.2">
      <c r="A1452" s="838" t="s">
        <v>3359</v>
      </c>
      <c r="B1452" s="839"/>
      <c r="C1452" s="839"/>
      <c r="D1452" s="533" t="s">
        <v>3354</v>
      </c>
      <c r="E1452" s="540">
        <f>+E1441+E1448</f>
        <v>0</v>
      </c>
      <c r="F1452" s="540">
        <f>+F1441+F1448</f>
        <v>0</v>
      </c>
      <c r="G1452" s="495"/>
    </row>
    <row r="1453" spans="1:7" hidden="1" x14ac:dyDescent="0.2">
      <c r="A1453" s="512"/>
      <c r="B1453" s="585"/>
      <c r="C1453" s="586"/>
      <c r="D1453" s="464"/>
      <c r="E1453" s="534"/>
      <c r="F1453" s="534"/>
      <c r="G1453" s="495"/>
    </row>
    <row r="1454" spans="1:7" hidden="1" x14ac:dyDescent="0.2">
      <c r="A1454" s="483"/>
      <c r="B1454" s="525"/>
      <c r="C1454" s="525"/>
      <c r="D1454" s="484"/>
      <c r="E1454" s="476"/>
      <c r="F1454" s="476"/>
      <c r="G1454" s="495"/>
    </row>
    <row r="1455" spans="1:7" hidden="1" x14ac:dyDescent="0.2">
      <c r="A1455" s="462"/>
      <c r="B1455" s="472"/>
      <c r="C1455" s="472"/>
      <c r="G1455" s="495"/>
    </row>
    <row r="1456" spans="1:7" ht="13.5" hidden="1" thickBot="1" x14ac:dyDescent="0.25">
      <c r="A1456" s="840" t="s">
        <v>3179</v>
      </c>
      <c r="B1456" s="841"/>
      <c r="C1456" s="547" t="s">
        <v>3360</v>
      </c>
      <c r="D1456" s="536" t="s">
        <v>3361</v>
      </c>
      <c r="E1456" s="482"/>
      <c r="F1456" s="482"/>
      <c r="G1456" s="495"/>
    </row>
    <row r="1457" spans="1:7" hidden="1" x14ac:dyDescent="0.2">
      <c r="A1457" s="462"/>
      <c r="B1457" s="472"/>
      <c r="C1457" s="472"/>
      <c r="G1457" s="495"/>
    </row>
    <row r="1458" spans="1:7" hidden="1" x14ac:dyDescent="0.2">
      <c r="A1458" s="516">
        <v>6001</v>
      </c>
      <c r="B1458" s="513" t="s">
        <v>2071</v>
      </c>
      <c r="C1458" s="518" t="s">
        <v>1741</v>
      </c>
      <c r="D1458" s="464" t="s">
        <v>3362</v>
      </c>
      <c r="G1458" s="495"/>
    </row>
    <row r="1459" spans="1:7" hidden="1" x14ac:dyDescent="0.2">
      <c r="A1459" s="462"/>
      <c r="B1459" s="486" t="s">
        <v>1301</v>
      </c>
      <c r="C1459" s="472"/>
      <c r="D1459" s="467" t="s">
        <v>11</v>
      </c>
      <c r="E1459" s="515" t="s">
        <v>1296</v>
      </c>
      <c r="F1459" s="515">
        <v>0</v>
      </c>
      <c r="G1459" s="495"/>
    </row>
    <row r="1460" spans="1:7" hidden="1" x14ac:dyDescent="0.2">
      <c r="A1460" s="462"/>
      <c r="B1460" s="472"/>
      <c r="C1460" s="472"/>
      <c r="E1460" s="514"/>
      <c r="F1460" s="514"/>
      <c r="G1460" s="495"/>
    </row>
    <row r="1461" spans="1:7" hidden="1" x14ac:dyDescent="0.2">
      <c r="A1461" s="462"/>
      <c r="B1461" s="472"/>
      <c r="C1461" s="472"/>
      <c r="G1461" s="495"/>
    </row>
    <row r="1462" spans="1:7" hidden="1" x14ac:dyDescent="0.2">
      <c r="A1462" s="462"/>
      <c r="B1462" s="486" t="s">
        <v>3363</v>
      </c>
      <c r="C1462" s="472"/>
      <c r="D1462" s="467" t="s">
        <v>3364</v>
      </c>
      <c r="E1462" s="515" t="s">
        <v>1296</v>
      </c>
      <c r="F1462" s="515">
        <v>0</v>
      </c>
      <c r="G1462" s="495"/>
    </row>
    <row r="1463" spans="1:7" hidden="1" x14ac:dyDescent="0.2">
      <c r="A1463" s="462"/>
      <c r="B1463" s="472"/>
      <c r="C1463" s="472"/>
      <c r="E1463" s="514"/>
      <c r="F1463" s="514"/>
      <c r="G1463" s="495"/>
    </row>
    <row r="1464" spans="1:7" hidden="1" x14ac:dyDescent="0.2">
      <c r="A1464" s="462"/>
      <c r="B1464" s="472"/>
      <c r="C1464" s="472"/>
      <c r="G1464" s="495"/>
    </row>
    <row r="1465" spans="1:7" hidden="1" x14ac:dyDescent="0.2">
      <c r="A1465" s="462"/>
      <c r="B1465" s="522" t="s">
        <v>3181</v>
      </c>
      <c r="C1465" s="518" t="s">
        <v>1741</v>
      </c>
      <c r="D1465" s="464" t="s">
        <v>3362</v>
      </c>
      <c r="E1465" s="540">
        <f>+E1459+E1462</f>
        <v>0</v>
      </c>
      <c r="F1465" s="540">
        <f>+F1459+F1462</f>
        <v>0</v>
      </c>
      <c r="G1465" s="495"/>
    </row>
    <row r="1466" spans="1:7" hidden="1" x14ac:dyDescent="0.2">
      <c r="A1466" s="462"/>
      <c r="B1466" s="522"/>
      <c r="C1466" s="518"/>
      <c r="D1466" s="464"/>
      <c r="E1466" s="514"/>
      <c r="F1466" s="514"/>
      <c r="G1466" s="495"/>
    </row>
    <row r="1467" spans="1:7" hidden="1" x14ac:dyDescent="0.2">
      <c r="A1467" s="462"/>
      <c r="B1467" s="472"/>
      <c r="C1467" s="472"/>
      <c r="E1467" s="514"/>
      <c r="F1467" s="514"/>
      <c r="G1467" s="495"/>
    </row>
    <row r="1468" spans="1:7" hidden="1" x14ac:dyDescent="0.2">
      <c r="A1468" s="462"/>
      <c r="B1468" s="472"/>
      <c r="C1468" s="472"/>
      <c r="E1468" s="514"/>
      <c r="F1468" s="514"/>
      <c r="G1468" s="495"/>
    </row>
    <row r="1469" spans="1:7" hidden="1" x14ac:dyDescent="0.2">
      <c r="A1469" s="462"/>
      <c r="B1469" s="472"/>
      <c r="C1469" s="472"/>
      <c r="G1469" s="495"/>
    </row>
    <row r="1470" spans="1:7" hidden="1" x14ac:dyDescent="0.2">
      <c r="A1470" s="836"/>
      <c r="B1470" s="837"/>
      <c r="C1470" s="527"/>
      <c r="D1470" s="528"/>
      <c r="E1470" s="492"/>
      <c r="F1470" s="492"/>
      <c r="G1470" s="495"/>
    </row>
    <row r="1471" spans="1:7" hidden="1" x14ac:dyDescent="0.2">
      <c r="A1471" s="838" t="s">
        <v>3365</v>
      </c>
      <c r="B1471" s="839"/>
      <c r="C1471" s="839"/>
      <c r="D1471" s="533" t="s">
        <v>3361</v>
      </c>
      <c r="E1471" s="540">
        <f>E1459+E1462</f>
        <v>0</v>
      </c>
      <c r="F1471" s="540">
        <f>F1459+F1462</f>
        <v>0</v>
      </c>
      <c r="G1471" s="495"/>
    </row>
    <row r="1472" spans="1:7" hidden="1" x14ac:dyDescent="0.2">
      <c r="A1472" s="512"/>
      <c r="B1472" s="585"/>
      <c r="C1472" s="586"/>
      <c r="D1472" s="464"/>
      <c r="E1472" s="534"/>
      <c r="F1472" s="534"/>
      <c r="G1472" s="495"/>
    </row>
    <row r="1473" spans="1:7" hidden="1" x14ac:dyDescent="0.2">
      <c r="A1473" s="466"/>
      <c r="B1473" s="518"/>
      <c r="C1473" s="472"/>
      <c r="D1473" s="464"/>
      <c r="E1473" s="534"/>
      <c r="F1473" s="534"/>
      <c r="G1473" s="495"/>
    </row>
    <row r="1474" spans="1:7" hidden="1" x14ac:dyDescent="0.2">
      <c r="A1474" s="466"/>
      <c r="B1474" s="518"/>
      <c r="C1474" s="472"/>
      <c r="D1474" s="464"/>
      <c r="E1474" s="534"/>
      <c r="F1474" s="534"/>
      <c r="G1474" s="495"/>
    </row>
    <row r="1475" spans="1:7" hidden="1" x14ac:dyDescent="0.2">
      <c r="A1475" s="483"/>
      <c r="B1475" s="525"/>
      <c r="C1475" s="525"/>
      <c r="D1475" s="484"/>
      <c r="E1475" s="476"/>
      <c r="F1475" s="476"/>
      <c r="G1475" s="495"/>
    </row>
    <row r="1476" spans="1:7" hidden="1" x14ac:dyDescent="0.2">
      <c r="A1476" s="462"/>
      <c r="B1476" s="472"/>
      <c r="C1476" s="472"/>
      <c r="G1476" s="495"/>
    </row>
    <row r="1477" spans="1:7" ht="13.5" hidden="1" thickBot="1" x14ac:dyDescent="0.25">
      <c r="A1477" s="840" t="s">
        <v>3179</v>
      </c>
      <c r="B1477" s="841"/>
      <c r="C1477" s="547" t="s">
        <v>1822</v>
      </c>
      <c r="D1477" s="536" t="s">
        <v>3366</v>
      </c>
      <c r="E1477" s="482"/>
      <c r="F1477" s="482"/>
      <c r="G1477" s="495"/>
    </row>
    <row r="1478" spans="1:7" hidden="1" x14ac:dyDescent="0.2">
      <c r="A1478" s="462"/>
      <c r="B1478" s="472"/>
      <c r="C1478" s="472"/>
      <c r="D1478" s="464"/>
      <c r="E1478" s="474"/>
      <c r="F1478" s="474"/>
      <c r="G1478" s="495"/>
    </row>
    <row r="1479" spans="1:7" hidden="1" x14ac:dyDescent="0.2">
      <c r="A1479" s="516">
        <v>9901</v>
      </c>
      <c r="B1479" s="513" t="s">
        <v>2071</v>
      </c>
      <c r="C1479" s="518" t="s">
        <v>1741</v>
      </c>
      <c r="D1479" s="464" t="s">
        <v>3367</v>
      </c>
      <c r="G1479" s="495"/>
    </row>
    <row r="1480" spans="1:7" hidden="1" x14ac:dyDescent="0.2">
      <c r="A1480" s="498"/>
      <c r="B1480" s="486" t="s">
        <v>3368</v>
      </c>
      <c r="C1480" s="472"/>
      <c r="D1480" s="467" t="s">
        <v>2358</v>
      </c>
      <c r="E1480" s="515" t="s">
        <v>1296</v>
      </c>
      <c r="F1480" s="515">
        <v>0</v>
      </c>
      <c r="G1480" s="495"/>
    </row>
    <row r="1481" spans="1:7" hidden="1" x14ac:dyDescent="0.2">
      <c r="A1481" s="498"/>
      <c r="B1481" s="472"/>
      <c r="C1481" s="472"/>
      <c r="E1481" s="514"/>
      <c r="F1481" s="514"/>
      <c r="G1481" s="495"/>
    </row>
    <row r="1482" spans="1:7" hidden="1" x14ac:dyDescent="0.2">
      <c r="A1482" s="498"/>
      <c r="B1482" s="472"/>
      <c r="C1482" s="472"/>
      <c r="G1482" s="495"/>
    </row>
    <row r="1483" spans="1:7" hidden="1" x14ac:dyDescent="0.2">
      <c r="A1483" s="498"/>
      <c r="B1483" s="522" t="s">
        <v>3181</v>
      </c>
      <c r="C1483" s="518" t="s">
        <v>1741</v>
      </c>
      <c r="D1483" s="464" t="s">
        <v>3367</v>
      </c>
      <c r="E1483" s="540" t="str">
        <f>E1480</f>
        <v>0,00</v>
      </c>
      <c r="F1483" s="540">
        <f>F1480</f>
        <v>0</v>
      </c>
      <c r="G1483" s="495"/>
    </row>
    <row r="1484" spans="1:7" hidden="1" x14ac:dyDescent="0.2">
      <c r="A1484" s="498"/>
      <c r="B1484" s="472"/>
      <c r="C1484" s="472"/>
      <c r="E1484" s="514"/>
      <c r="F1484" s="514"/>
      <c r="G1484" s="495"/>
    </row>
    <row r="1485" spans="1:7" s="522" customFormat="1" ht="25.5" hidden="1" x14ac:dyDescent="0.2">
      <c r="A1485" s="516">
        <v>9902</v>
      </c>
      <c r="B1485" s="513" t="s">
        <v>2071</v>
      </c>
      <c r="C1485" s="518" t="s">
        <v>1743</v>
      </c>
      <c r="D1485" s="464" t="s">
        <v>3369</v>
      </c>
      <c r="E1485" s="459"/>
      <c r="F1485" s="459"/>
      <c r="G1485" s="530"/>
    </row>
    <row r="1486" spans="1:7" s="522" customFormat="1" hidden="1" x14ac:dyDescent="0.2">
      <c r="A1486" s="498"/>
      <c r="B1486" s="486" t="s">
        <v>3368</v>
      </c>
      <c r="C1486" s="472"/>
      <c r="D1486" s="467" t="s">
        <v>2358</v>
      </c>
      <c r="E1486" s="515" t="s">
        <v>1296</v>
      </c>
      <c r="F1486" s="515">
        <v>0</v>
      </c>
      <c r="G1486" s="530"/>
    </row>
    <row r="1487" spans="1:7" hidden="1" x14ac:dyDescent="0.2">
      <c r="A1487" s="498"/>
      <c r="B1487" s="472"/>
      <c r="C1487" s="472"/>
      <c r="E1487" s="514"/>
      <c r="F1487" s="514"/>
      <c r="G1487" s="495"/>
    </row>
    <row r="1488" spans="1:7" ht="25.5" hidden="1" x14ac:dyDescent="0.2">
      <c r="A1488" s="498"/>
      <c r="B1488" s="522" t="s">
        <v>3181</v>
      </c>
      <c r="C1488" s="518" t="s">
        <v>1743</v>
      </c>
      <c r="D1488" s="464" t="s">
        <v>3369</v>
      </c>
      <c r="E1488" s="540" t="str">
        <f>E1486</f>
        <v>0,00</v>
      </c>
      <c r="F1488" s="540">
        <f>F1486</f>
        <v>0</v>
      </c>
      <c r="G1488" s="495"/>
    </row>
    <row r="1489" spans="1:7" hidden="1" x14ac:dyDescent="0.2">
      <c r="A1489" s="498"/>
      <c r="B1489" s="472"/>
      <c r="C1489" s="472"/>
      <c r="E1489" s="514"/>
      <c r="F1489" s="514"/>
      <c r="G1489" s="495"/>
    </row>
    <row r="1490" spans="1:7" hidden="1" x14ac:dyDescent="0.2">
      <c r="A1490" s="836"/>
      <c r="B1490" s="837"/>
      <c r="C1490" s="527"/>
      <c r="D1490" s="528"/>
      <c r="E1490" s="492"/>
      <c r="F1490" s="492"/>
      <c r="G1490" s="495"/>
    </row>
    <row r="1491" spans="1:7" hidden="1" x14ac:dyDescent="0.2">
      <c r="A1491" s="838" t="s">
        <v>3370</v>
      </c>
      <c r="B1491" s="839"/>
      <c r="C1491" s="839"/>
      <c r="D1491" s="533" t="s">
        <v>3366</v>
      </c>
      <c r="E1491" s="540">
        <f>+E1483+E1488</f>
        <v>0</v>
      </c>
      <c r="F1491" s="540">
        <f>+F1483+F1488</f>
        <v>0</v>
      </c>
      <c r="G1491" s="495"/>
    </row>
    <row r="1492" spans="1:7" x14ac:dyDescent="0.2">
      <c r="A1492" s="498"/>
      <c r="B1492" s="472"/>
      <c r="C1492" s="472"/>
      <c r="E1492" s="514"/>
      <c r="F1492" s="514"/>
      <c r="G1492" s="495"/>
    </row>
    <row r="1493" spans="1:7" x14ac:dyDescent="0.2">
      <c r="A1493" s="838"/>
      <c r="B1493" s="839"/>
      <c r="C1493" s="518"/>
      <c r="D1493" s="533"/>
      <c r="E1493" s="474"/>
      <c r="F1493" s="474"/>
      <c r="G1493" s="495"/>
    </row>
    <row r="1494" spans="1:7" x14ac:dyDescent="0.2">
      <c r="A1494" s="838" t="s">
        <v>3371</v>
      </c>
      <c r="B1494" s="839"/>
      <c r="C1494" s="839"/>
      <c r="D1494" s="533"/>
      <c r="E1494" s="540">
        <f>+E128+E162+E205+E308+E350+E405+E454+E527+E717+E826+E890+E1043+E1121+E1192+E1251+E1296+E1330+E1363+E1396+E1431+E1452+E1471+E1491</f>
        <v>1474673.58</v>
      </c>
      <c r="F1494" s="540">
        <f>+F128+F162+F205+F308+F350+F405+F454+F527+F717+F826+F890+F1043+F1121+F1192+F1251+F1296+F1330+F1363+F1396+F1431+F1452+F1471+F1491</f>
        <v>2425453.4799999995</v>
      </c>
      <c r="G1494" s="495"/>
    </row>
    <row r="1495" spans="1:7" x14ac:dyDescent="0.2">
      <c r="A1495" s="512"/>
      <c r="B1495" s="585"/>
      <c r="C1495" s="586"/>
      <c r="D1495" s="533"/>
      <c r="E1495" s="534"/>
      <c r="F1495" s="534"/>
      <c r="G1495" s="495"/>
    </row>
    <row r="1496" spans="1:7" x14ac:dyDescent="0.2">
      <c r="A1496" s="838"/>
      <c r="B1496" s="839"/>
      <c r="C1496" s="518"/>
      <c r="D1496" s="533"/>
      <c r="E1496" s="474"/>
      <c r="F1496" s="474"/>
      <c r="G1496" s="495"/>
    </row>
    <row r="1497" spans="1:7" x14ac:dyDescent="0.2">
      <c r="A1497" s="838" t="s">
        <v>1735</v>
      </c>
      <c r="B1497" s="839"/>
      <c r="C1497" s="839"/>
      <c r="D1497" s="533"/>
      <c r="E1497" s="534">
        <f>+E1494</f>
        <v>1474673.58</v>
      </c>
      <c r="F1497" s="534">
        <f>+F1494</f>
        <v>2425453.4799999995</v>
      </c>
      <c r="G1497" s="495"/>
    </row>
    <row r="1498" spans="1:7" x14ac:dyDescent="0.2">
      <c r="A1498" s="466"/>
      <c r="B1498" s="585"/>
      <c r="C1498" s="586"/>
      <c r="D1498" s="533"/>
      <c r="E1498" s="534"/>
      <c r="F1498" s="534"/>
      <c r="G1498" s="495"/>
    </row>
    <row r="1499" spans="1:7" hidden="1" x14ac:dyDescent="0.2">
      <c r="A1499" s="466"/>
      <c r="B1499" s="518"/>
      <c r="C1499" s="472"/>
      <c r="D1499" s="464"/>
      <c r="E1499" s="534"/>
      <c r="F1499" s="534"/>
      <c r="G1499" s="495"/>
    </row>
    <row r="1500" spans="1:7" hidden="1" x14ac:dyDescent="0.2">
      <c r="A1500" s="462"/>
      <c r="B1500" s="472"/>
      <c r="C1500" s="472"/>
      <c r="D1500" s="464"/>
      <c r="E1500" s="474"/>
      <c r="F1500" s="474"/>
      <c r="G1500" s="495"/>
    </row>
    <row r="1501" spans="1:7" ht="13.5" thickBot="1" x14ac:dyDescent="0.25">
      <c r="A1501" s="840"/>
      <c r="B1501" s="841"/>
      <c r="C1501" s="587"/>
      <c r="D1501" s="535"/>
      <c r="E1501" s="482"/>
      <c r="F1501" s="482"/>
      <c r="G1501" s="495"/>
    </row>
    <row r="1502" spans="1:7" ht="13.5" thickTop="1" x14ac:dyDescent="0.2"/>
    <row r="1503" spans="1:7" ht="27.75" customHeight="1" x14ac:dyDescent="0.2">
      <c r="A1503" s="833" t="s">
        <v>184</v>
      </c>
      <c r="B1503" s="834"/>
      <c r="C1503" s="834"/>
      <c r="D1503" s="834"/>
      <c r="E1503" s="834"/>
      <c r="F1503" s="514" t="s">
        <v>184</v>
      </c>
    </row>
    <row r="1504" spans="1:7" s="590" customFormat="1" ht="27" customHeight="1" x14ac:dyDescent="0.25">
      <c r="A1504" s="835"/>
      <c r="B1504" s="834"/>
      <c r="C1504" s="834"/>
      <c r="D1504" s="834"/>
      <c r="E1504" s="834"/>
      <c r="F1504" s="589"/>
    </row>
    <row r="1505" spans="1:1" x14ac:dyDescent="0.2">
      <c r="A1505" s="591"/>
    </row>
    <row r="1538" spans="1:6" s="522" customFormat="1" x14ac:dyDescent="0.2">
      <c r="A1538" s="588"/>
      <c r="B1538" s="457"/>
      <c r="C1538" s="508"/>
      <c r="D1538" s="467"/>
      <c r="E1538" s="459"/>
      <c r="F1538" s="459"/>
    </row>
    <row r="1539" spans="1:6" s="522" customFormat="1" x14ac:dyDescent="0.2">
      <c r="A1539" s="588"/>
      <c r="B1539" s="457"/>
      <c r="C1539" s="508"/>
      <c r="D1539" s="467"/>
      <c r="E1539" s="459"/>
      <c r="F1539" s="459"/>
    </row>
    <row r="1540" spans="1:6" s="522" customFormat="1" x14ac:dyDescent="0.2">
      <c r="A1540" s="588"/>
      <c r="B1540" s="457"/>
      <c r="C1540" s="508"/>
      <c r="D1540" s="467"/>
      <c r="E1540" s="459"/>
      <c r="F1540" s="459"/>
    </row>
    <row r="1541" spans="1:6" s="522" customFormat="1" x14ac:dyDescent="0.2">
      <c r="A1541" s="588"/>
      <c r="B1541" s="457"/>
      <c r="C1541" s="508"/>
      <c r="D1541" s="467"/>
      <c r="E1541" s="459"/>
      <c r="F1541" s="459"/>
    </row>
    <row r="1542" spans="1:6" s="522" customFormat="1" x14ac:dyDescent="0.2">
      <c r="A1542" s="588"/>
      <c r="B1542" s="457"/>
      <c r="C1542" s="508"/>
      <c r="D1542" s="467"/>
      <c r="E1542" s="459"/>
      <c r="F1542" s="459"/>
    </row>
    <row r="1543" spans="1:6" s="522" customFormat="1" x14ac:dyDescent="0.2">
      <c r="A1543" s="588"/>
      <c r="B1543" s="457"/>
      <c r="C1543" s="508"/>
      <c r="D1543" s="467"/>
      <c r="E1543" s="459"/>
      <c r="F1543" s="459"/>
    </row>
    <row r="1589" spans="1:6" s="522" customFormat="1" x14ac:dyDescent="0.2">
      <c r="A1589" s="588"/>
      <c r="B1589" s="457"/>
      <c r="C1589" s="508"/>
      <c r="D1589" s="467"/>
      <c r="E1589" s="459"/>
      <c r="F1589" s="459"/>
    </row>
    <row r="1590" spans="1:6" s="522" customFormat="1" x14ac:dyDescent="0.2">
      <c r="A1590" s="588"/>
      <c r="B1590" s="457"/>
      <c r="C1590" s="508"/>
      <c r="D1590" s="467"/>
      <c r="E1590" s="459"/>
      <c r="F1590" s="459"/>
    </row>
    <row r="1591" spans="1:6" s="522" customFormat="1" x14ac:dyDescent="0.2">
      <c r="A1591" s="588"/>
      <c r="B1591" s="457"/>
      <c r="C1591" s="508"/>
      <c r="D1591" s="467"/>
      <c r="E1591" s="459"/>
      <c r="F1591" s="459"/>
    </row>
    <row r="1592" spans="1:6" s="522" customFormat="1" x14ac:dyDescent="0.2">
      <c r="A1592" s="588"/>
      <c r="B1592" s="457"/>
      <c r="C1592" s="508"/>
      <c r="D1592" s="467"/>
      <c r="E1592" s="459"/>
      <c r="F1592" s="459"/>
    </row>
    <row r="1593" spans="1:6" s="522" customFormat="1" x14ac:dyDescent="0.2">
      <c r="A1593" s="588"/>
      <c r="B1593" s="457"/>
      <c r="C1593" s="508"/>
      <c r="D1593" s="467"/>
      <c r="E1593" s="459"/>
      <c r="F1593" s="459"/>
    </row>
    <row r="1594" spans="1:6" s="522" customFormat="1" x14ac:dyDescent="0.2">
      <c r="A1594" s="588"/>
      <c r="B1594" s="457"/>
      <c r="C1594" s="508"/>
      <c r="D1594" s="467"/>
      <c r="E1594" s="459"/>
      <c r="F1594" s="459"/>
    </row>
    <row r="1641" spans="1:6" s="522" customFormat="1" x14ac:dyDescent="0.2">
      <c r="A1641" s="588"/>
      <c r="B1641" s="457"/>
      <c r="C1641" s="508"/>
      <c r="D1641" s="467"/>
      <c r="E1641" s="459"/>
      <c r="F1641" s="459"/>
    </row>
    <row r="1642" spans="1:6" s="522" customFormat="1" x14ac:dyDescent="0.2">
      <c r="A1642" s="588"/>
      <c r="B1642" s="457"/>
      <c r="C1642" s="508"/>
      <c r="D1642" s="467"/>
      <c r="E1642" s="459"/>
      <c r="F1642" s="459"/>
    </row>
    <row r="1643" spans="1:6" s="522" customFormat="1" x14ac:dyDescent="0.2">
      <c r="A1643" s="588"/>
      <c r="B1643" s="457"/>
      <c r="C1643" s="508"/>
      <c r="D1643" s="467"/>
      <c r="E1643" s="459"/>
      <c r="F1643" s="459"/>
    </row>
    <row r="1644" spans="1:6" s="522" customFormat="1" x14ac:dyDescent="0.2">
      <c r="A1644" s="588"/>
      <c r="B1644" s="457"/>
      <c r="C1644" s="508"/>
      <c r="D1644" s="467"/>
      <c r="E1644" s="459"/>
      <c r="F1644" s="459"/>
    </row>
    <row r="1645" spans="1:6" s="522" customFormat="1" x14ac:dyDescent="0.2">
      <c r="A1645" s="588"/>
      <c r="B1645" s="457"/>
      <c r="C1645" s="508"/>
      <c r="D1645" s="467"/>
      <c r="E1645" s="459"/>
      <c r="F1645" s="459"/>
    </row>
    <row r="1646" spans="1:6" s="522" customFormat="1" x14ac:dyDescent="0.2">
      <c r="A1646" s="588"/>
      <c r="B1646" s="457"/>
      <c r="C1646" s="508"/>
      <c r="D1646" s="467"/>
      <c r="E1646" s="459"/>
      <c r="F1646" s="459"/>
    </row>
    <row r="1672" spans="1:6" s="522" customFormat="1" x14ac:dyDescent="0.2">
      <c r="A1672" s="588"/>
      <c r="B1672" s="457"/>
      <c r="C1672" s="508"/>
      <c r="D1672" s="467"/>
      <c r="E1672" s="459"/>
      <c r="F1672" s="459"/>
    </row>
    <row r="1673" spans="1:6" s="522" customFormat="1" x14ac:dyDescent="0.2">
      <c r="A1673" s="588"/>
      <c r="B1673" s="457"/>
      <c r="C1673" s="508"/>
      <c r="D1673" s="467"/>
      <c r="E1673" s="459"/>
      <c r="F1673" s="459"/>
    </row>
    <row r="1674" spans="1:6" s="522" customFormat="1" x14ac:dyDescent="0.2">
      <c r="A1674" s="588"/>
      <c r="B1674" s="457"/>
      <c r="C1674" s="508"/>
      <c r="D1674" s="467"/>
      <c r="E1674" s="459"/>
      <c r="F1674" s="459"/>
    </row>
    <row r="1675" spans="1:6" s="522" customFormat="1" x14ac:dyDescent="0.2">
      <c r="A1675" s="588"/>
      <c r="B1675" s="457"/>
      <c r="C1675" s="508"/>
      <c r="D1675" s="467"/>
      <c r="E1675" s="459"/>
      <c r="F1675" s="459"/>
    </row>
    <row r="1676" spans="1:6" s="522" customFormat="1" x14ac:dyDescent="0.2">
      <c r="A1676" s="588"/>
      <c r="B1676" s="457"/>
      <c r="C1676" s="508"/>
      <c r="D1676" s="467"/>
      <c r="E1676" s="459"/>
      <c r="F1676" s="459"/>
    </row>
    <row r="1677" spans="1:6" s="522" customFormat="1" x14ac:dyDescent="0.2">
      <c r="A1677" s="588"/>
      <c r="B1677" s="457"/>
      <c r="C1677" s="508"/>
      <c r="D1677" s="467"/>
      <c r="E1677" s="459"/>
      <c r="F1677" s="459"/>
    </row>
    <row r="1698" spans="1:6" s="522" customFormat="1" x14ac:dyDescent="0.2">
      <c r="A1698" s="588"/>
      <c r="B1698" s="457"/>
      <c r="C1698" s="508"/>
      <c r="D1698" s="467"/>
      <c r="E1698" s="459"/>
      <c r="F1698" s="459"/>
    </row>
    <row r="1699" spans="1:6" s="522" customFormat="1" x14ac:dyDescent="0.2">
      <c r="A1699" s="588"/>
      <c r="B1699" s="457"/>
      <c r="C1699" s="508"/>
      <c r="D1699" s="467"/>
      <c r="E1699" s="459"/>
      <c r="F1699" s="459"/>
    </row>
    <row r="1700" spans="1:6" s="522" customFormat="1" x14ac:dyDescent="0.2">
      <c r="A1700" s="588"/>
      <c r="B1700" s="457"/>
      <c r="C1700" s="508"/>
      <c r="D1700" s="467"/>
      <c r="E1700" s="459"/>
      <c r="F1700" s="459"/>
    </row>
    <row r="1701" spans="1:6" s="522" customFormat="1" x14ac:dyDescent="0.2">
      <c r="A1701" s="588"/>
      <c r="B1701" s="457"/>
      <c r="C1701" s="508"/>
      <c r="D1701" s="467"/>
      <c r="E1701" s="459"/>
      <c r="F1701" s="459"/>
    </row>
    <row r="1702" spans="1:6" s="522" customFormat="1" x14ac:dyDescent="0.2">
      <c r="A1702" s="588"/>
      <c r="B1702" s="457"/>
      <c r="C1702" s="508"/>
      <c r="D1702" s="467"/>
      <c r="E1702" s="459"/>
      <c r="F1702" s="459"/>
    </row>
    <row r="1703" spans="1:6" s="522" customFormat="1" x14ac:dyDescent="0.2">
      <c r="A1703" s="588"/>
      <c r="B1703" s="457"/>
      <c r="C1703" s="508"/>
      <c r="D1703" s="467"/>
      <c r="E1703" s="459"/>
      <c r="F1703" s="459"/>
    </row>
    <row r="1729" spans="1:6" s="522" customFormat="1" x14ac:dyDescent="0.2">
      <c r="A1729" s="588"/>
      <c r="B1729" s="457"/>
      <c r="C1729" s="508"/>
      <c r="D1729" s="467"/>
      <c r="E1729" s="459"/>
      <c r="F1729" s="459"/>
    </row>
    <row r="1730" spans="1:6" s="522" customFormat="1" x14ac:dyDescent="0.2">
      <c r="A1730" s="588"/>
      <c r="B1730" s="457"/>
      <c r="C1730" s="508"/>
      <c r="D1730" s="467"/>
      <c r="E1730" s="459"/>
      <c r="F1730" s="459"/>
    </row>
    <row r="1731" spans="1:6" s="522" customFormat="1" x14ac:dyDescent="0.2">
      <c r="A1731" s="588"/>
      <c r="B1731" s="457"/>
      <c r="C1731" s="508"/>
      <c r="D1731" s="467"/>
      <c r="E1731" s="459"/>
      <c r="F1731" s="459"/>
    </row>
    <row r="1732" spans="1:6" s="522" customFormat="1" x14ac:dyDescent="0.2">
      <c r="A1732" s="588"/>
      <c r="B1732" s="457"/>
      <c r="C1732" s="508"/>
      <c r="D1732" s="467"/>
      <c r="E1732" s="459"/>
      <c r="F1732" s="459"/>
    </row>
    <row r="1733" spans="1:6" s="522" customFormat="1" x14ac:dyDescent="0.2">
      <c r="A1733" s="588"/>
      <c r="B1733" s="457"/>
      <c r="C1733" s="508"/>
      <c r="D1733" s="467"/>
      <c r="E1733" s="459"/>
      <c r="F1733" s="459"/>
    </row>
    <row r="1734" spans="1:6" s="522" customFormat="1" x14ac:dyDescent="0.2">
      <c r="A1734" s="588"/>
      <c r="B1734" s="457"/>
      <c r="C1734" s="508"/>
      <c r="D1734" s="467"/>
      <c r="E1734" s="459"/>
      <c r="F1734" s="459"/>
    </row>
    <row r="1735" spans="1:6" s="522" customFormat="1" x14ac:dyDescent="0.2">
      <c r="A1735" s="588"/>
      <c r="B1735" s="457"/>
      <c r="C1735" s="508"/>
      <c r="D1735" s="467"/>
      <c r="E1735" s="459"/>
      <c r="F1735" s="459"/>
    </row>
    <row r="1736" spans="1:6" s="522" customFormat="1" x14ac:dyDescent="0.2">
      <c r="A1736" s="588"/>
      <c r="B1736" s="457"/>
      <c r="C1736" s="508"/>
      <c r="D1736" s="467"/>
      <c r="E1736" s="459"/>
      <c r="F1736" s="459"/>
    </row>
    <row r="1737" spans="1:6" s="522" customFormat="1" x14ac:dyDescent="0.2">
      <c r="A1737" s="588"/>
      <c r="B1737" s="457"/>
      <c r="C1737" s="508"/>
      <c r="D1737" s="467"/>
      <c r="E1737" s="459"/>
      <c r="F1737" s="459"/>
    </row>
    <row r="1738" spans="1:6" s="522" customFormat="1" x14ac:dyDescent="0.2">
      <c r="A1738" s="588"/>
      <c r="B1738" s="457"/>
      <c r="C1738" s="508"/>
      <c r="D1738" s="467"/>
      <c r="E1738" s="459"/>
      <c r="F1738" s="459"/>
    </row>
    <row r="1739" spans="1:6" s="522" customFormat="1" x14ac:dyDescent="0.2">
      <c r="A1739" s="588"/>
      <c r="B1739" s="457"/>
      <c r="C1739" s="508"/>
      <c r="D1739" s="467"/>
      <c r="E1739" s="459"/>
      <c r="F1739" s="459"/>
    </row>
    <row r="1740" spans="1:6" s="522" customFormat="1" x14ac:dyDescent="0.2">
      <c r="A1740" s="588"/>
      <c r="B1740" s="457"/>
      <c r="C1740" s="508"/>
      <c r="D1740" s="467"/>
      <c r="E1740" s="459"/>
      <c r="F1740" s="459"/>
    </row>
    <row r="1741" spans="1:6" s="522" customFormat="1" x14ac:dyDescent="0.2">
      <c r="A1741" s="588"/>
      <c r="B1741" s="457"/>
      <c r="C1741" s="508"/>
      <c r="D1741" s="467"/>
      <c r="E1741" s="459"/>
      <c r="F1741" s="459"/>
    </row>
    <row r="1742" spans="1:6" s="522" customFormat="1" x14ac:dyDescent="0.2">
      <c r="A1742" s="588"/>
      <c r="B1742" s="457"/>
      <c r="C1742" s="508"/>
      <c r="D1742" s="467"/>
      <c r="E1742" s="459"/>
      <c r="F1742" s="459"/>
    </row>
    <row r="1743" spans="1:6" s="522" customFormat="1" x14ac:dyDescent="0.2">
      <c r="A1743" s="588"/>
      <c r="B1743" s="457"/>
      <c r="C1743" s="508"/>
      <c r="D1743" s="467"/>
      <c r="E1743" s="459"/>
      <c r="F1743" s="459"/>
    </row>
    <row r="1744" spans="1:6" s="522" customFormat="1" x14ac:dyDescent="0.2">
      <c r="A1744" s="588"/>
      <c r="B1744" s="457"/>
      <c r="C1744" s="508"/>
      <c r="D1744" s="467"/>
      <c r="E1744" s="459"/>
      <c r="F1744" s="459"/>
    </row>
    <row r="1745" spans="1:6" s="522" customFormat="1" x14ac:dyDescent="0.2">
      <c r="A1745" s="588"/>
      <c r="B1745" s="457"/>
      <c r="C1745" s="508"/>
      <c r="D1745" s="467"/>
      <c r="E1745" s="459"/>
      <c r="F1745" s="459"/>
    </row>
    <row r="1746" spans="1:6" s="522" customFormat="1" x14ac:dyDescent="0.2">
      <c r="A1746" s="588"/>
      <c r="B1746" s="457"/>
      <c r="C1746" s="508"/>
      <c r="D1746" s="467"/>
      <c r="E1746" s="459"/>
      <c r="F1746" s="459"/>
    </row>
  </sheetData>
  <mergeCells count="98">
    <mergeCell ref="A1:F1"/>
    <mergeCell ref="A2:F2"/>
    <mergeCell ref="A4:C7"/>
    <mergeCell ref="D4:D7"/>
    <mergeCell ref="E4:E7"/>
    <mergeCell ref="F4:F7"/>
    <mergeCell ref="A8:B8"/>
    <mergeCell ref="D29:E29"/>
    <mergeCell ref="A127:B127"/>
    <mergeCell ref="A128:C128"/>
    <mergeCell ref="A131:B131"/>
    <mergeCell ref="D151:E151"/>
    <mergeCell ref="A161:B161"/>
    <mergeCell ref="A162:C162"/>
    <mergeCell ref="A165:B165"/>
    <mergeCell ref="D191:E191"/>
    <mergeCell ref="A204:B204"/>
    <mergeCell ref="A205:C205"/>
    <mergeCell ref="A209:B209"/>
    <mergeCell ref="D295:E295"/>
    <mergeCell ref="A307:B307"/>
    <mergeCell ref="A308:C308"/>
    <mergeCell ref="A312:B312"/>
    <mergeCell ref="D338:E338"/>
    <mergeCell ref="A349:B349"/>
    <mergeCell ref="A350:C350"/>
    <mergeCell ref="A353:B353"/>
    <mergeCell ref="D383:E383"/>
    <mergeCell ref="A404:B404"/>
    <mergeCell ref="A405:C405"/>
    <mergeCell ref="A409:B409"/>
    <mergeCell ref="D432:E432"/>
    <mergeCell ref="A453:B453"/>
    <mergeCell ref="A454:C454"/>
    <mergeCell ref="A460:B460"/>
    <mergeCell ref="D505:E505"/>
    <mergeCell ref="A526:B526"/>
    <mergeCell ref="A527:C527"/>
    <mergeCell ref="A533:B533"/>
    <mergeCell ref="D696:E696"/>
    <mergeCell ref="A717:C717"/>
    <mergeCell ref="A723:B723"/>
    <mergeCell ref="D804:E804"/>
    <mergeCell ref="A825:B825"/>
    <mergeCell ref="A826:C826"/>
    <mergeCell ref="A832:B832"/>
    <mergeCell ref="D868:E868"/>
    <mergeCell ref="A889:B889"/>
    <mergeCell ref="A890:C890"/>
    <mergeCell ref="A896:B896"/>
    <mergeCell ref="A1042:B1042"/>
    <mergeCell ref="A1043:C1043"/>
    <mergeCell ref="A1047:B1047"/>
    <mergeCell ref="D1107:E1107"/>
    <mergeCell ref="A1120:B1120"/>
    <mergeCell ref="A1121:C1121"/>
    <mergeCell ref="A1125:B1125"/>
    <mergeCell ref="D1178:E1178"/>
    <mergeCell ref="A1191:B1191"/>
    <mergeCell ref="A1192:C1192"/>
    <mergeCell ref="A1196:B1196"/>
    <mergeCell ref="D1237:E1237"/>
    <mergeCell ref="A1250:B1250"/>
    <mergeCell ref="A1251:C1251"/>
    <mergeCell ref="A1254:B1254"/>
    <mergeCell ref="D1282:E1282"/>
    <mergeCell ref="A1295:B1295"/>
    <mergeCell ref="A1296:C1296"/>
    <mergeCell ref="A1300:B1300"/>
    <mergeCell ref="D1316:E1316"/>
    <mergeCell ref="A1329:B1329"/>
    <mergeCell ref="A1330:C1330"/>
    <mergeCell ref="A1334:B1334"/>
    <mergeCell ref="D1349:E1349"/>
    <mergeCell ref="A1362:B1362"/>
    <mergeCell ref="A1363:C1363"/>
    <mergeCell ref="A1367:B1367"/>
    <mergeCell ref="A1395:B1395"/>
    <mergeCell ref="A1396:C1396"/>
    <mergeCell ref="A1400:B1400"/>
    <mergeCell ref="A1430:B1430"/>
    <mergeCell ref="A1431:C1431"/>
    <mergeCell ref="A1435:B1435"/>
    <mergeCell ref="A1451:B1451"/>
    <mergeCell ref="A1452:C1452"/>
    <mergeCell ref="A1456:B1456"/>
    <mergeCell ref="A1470:B1470"/>
    <mergeCell ref="A1471:C1471"/>
    <mergeCell ref="A1477:B1477"/>
    <mergeCell ref="A1501:B1501"/>
    <mergeCell ref="A1503:E1503"/>
    <mergeCell ref="A1504:E1504"/>
    <mergeCell ref="A1490:B1490"/>
    <mergeCell ref="A1491:C1491"/>
    <mergeCell ref="A1493:B1493"/>
    <mergeCell ref="A1494:C1494"/>
    <mergeCell ref="A1496:B1496"/>
    <mergeCell ref="A1497:C1497"/>
  </mergeCells>
  <printOptions horizontalCentered="1"/>
  <pageMargins left="0.25" right="0.25" top="0.75" bottom="0.75" header="0.3" footer="0.3"/>
  <pageSetup paperSize="9" scale="81" fitToHeight="0" orientation="portrait" r:id="rId1"/>
  <headerFooter>
    <oddFooter>&amp;R&amp;14&amp;P</oddFooter>
  </headerFooter>
  <rowBreaks count="3" manualBreakCount="3">
    <brk id="59" max="6" man="1"/>
    <brk id="352" max="6" man="1"/>
    <brk id="861" max="6"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1"/>
  <sheetViews>
    <sheetView view="pageBreakPreview" topLeftCell="A120" zoomScale="90" zoomScaleNormal="100" zoomScaleSheetLayoutView="90" workbookViewId="0">
      <selection activeCell="K7" sqref="K7"/>
    </sheetView>
  </sheetViews>
  <sheetFormatPr defaultRowHeight="15" x14ac:dyDescent="0.25"/>
  <cols>
    <col min="1" max="1" width="1" style="72" customWidth="1"/>
    <col min="2" max="2" width="16.42578125" style="72" customWidth="1"/>
    <col min="3" max="3" width="47.7109375" style="72" customWidth="1"/>
    <col min="4" max="4" width="23.5703125" style="72" customWidth="1"/>
    <col min="5" max="5" width="14.7109375" style="72" customWidth="1"/>
    <col min="6" max="7" width="14.7109375" style="592" customWidth="1"/>
    <col min="8" max="8" width="14.7109375" style="72" customWidth="1"/>
    <col min="9" max="9" width="4.140625" style="72" customWidth="1"/>
    <col min="10" max="10" width="14.28515625" style="72" customWidth="1"/>
    <col min="11" max="11" width="10.42578125" style="72" bestFit="1" customWidth="1"/>
    <col min="12" max="16384" width="9.140625" style="72"/>
  </cols>
  <sheetData>
    <row r="1" spans="2:9" x14ac:dyDescent="0.25">
      <c r="H1" s="593" t="s">
        <v>3372</v>
      </c>
    </row>
    <row r="2" spans="2:9" s="63" customFormat="1" ht="28.5" customHeight="1" x14ac:dyDescent="0.25">
      <c r="B2" s="751" t="s">
        <v>3373</v>
      </c>
      <c r="C2" s="751"/>
      <c r="D2" s="751"/>
      <c r="E2" s="751"/>
      <c r="F2" s="751"/>
      <c r="G2" s="751"/>
      <c r="H2" s="751"/>
      <c r="I2" s="751"/>
    </row>
    <row r="3" spans="2:9" s="63" customFormat="1" ht="15" hidden="1" customHeight="1" x14ac:dyDescent="0.2">
      <c r="F3" s="594"/>
      <c r="G3" s="594"/>
    </row>
    <row r="4" spans="2:9" s="63" customFormat="1" ht="18" customHeight="1" x14ac:dyDescent="0.2">
      <c r="B4" s="761" t="s">
        <v>1397</v>
      </c>
      <c r="C4" s="765" t="s">
        <v>1294</v>
      </c>
      <c r="D4" s="761"/>
      <c r="E4" s="761" t="s">
        <v>3374</v>
      </c>
      <c r="F4" s="863" t="s">
        <v>3375</v>
      </c>
      <c r="G4" s="863"/>
      <c r="H4" s="761" t="s">
        <v>3376</v>
      </c>
    </row>
    <row r="5" spans="2:9" s="63" customFormat="1" ht="45" customHeight="1" x14ac:dyDescent="0.2">
      <c r="B5" s="761"/>
      <c r="C5" s="765"/>
      <c r="D5" s="761"/>
      <c r="E5" s="761"/>
      <c r="F5" s="595" t="s">
        <v>3377</v>
      </c>
      <c r="G5" s="595" t="s">
        <v>3378</v>
      </c>
      <c r="H5" s="761"/>
    </row>
    <row r="6" spans="2:9" s="63" customFormat="1" ht="3" customHeight="1" x14ac:dyDescent="0.2">
      <c r="F6" s="594"/>
      <c r="G6" s="594"/>
    </row>
    <row r="7" spans="2:9" s="63" customFormat="1" ht="16.5" customHeight="1" x14ac:dyDescent="0.2">
      <c r="B7" s="113"/>
      <c r="C7" s="82" t="s">
        <v>1400</v>
      </c>
      <c r="D7" s="81"/>
      <c r="E7" s="596">
        <v>0</v>
      </c>
      <c r="F7" s="597">
        <v>187523.32</v>
      </c>
      <c r="G7" s="598"/>
      <c r="H7" s="599">
        <v>187523.32</v>
      </c>
    </row>
    <row r="8" spans="2:9" s="63" customFormat="1" ht="16.5" customHeight="1" x14ac:dyDescent="0.2">
      <c r="B8" s="117"/>
      <c r="C8" s="118" t="s">
        <v>1401</v>
      </c>
      <c r="D8" s="92"/>
      <c r="E8" s="600">
        <v>548259.72</v>
      </c>
      <c r="F8" s="601">
        <v>354973.24</v>
      </c>
      <c r="G8" s="601">
        <v>0</v>
      </c>
      <c r="H8" s="602">
        <v>903232.96</v>
      </c>
    </row>
    <row r="9" spans="2:9" s="63" customFormat="1" ht="16.5" customHeight="1" x14ac:dyDescent="0.2">
      <c r="B9" s="117"/>
      <c r="C9" s="118" t="s">
        <v>3379</v>
      </c>
      <c r="D9" s="92"/>
      <c r="E9" s="600">
        <v>4979142.5199999996</v>
      </c>
      <c r="F9" s="601">
        <v>0</v>
      </c>
      <c r="G9" s="601">
        <v>0</v>
      </c>
      <c r="H9" s="602">
        <v>4979142.5199999996</v>
      </c>
    </row>
    <row r="10" spans="2:9" s="63" customFormat="1" ht="16.5" customHeight="1" x14ac:dyDescent="0.2">
      <c r="B10" s="122"/>
      <c r="C10" s="123" t="s">
        <v>1403</v>
      </c>
      <c r="D10" s="124"/>
      <c r="E10" s="603">
        <v>8000000</v>
      </c>
      <c r="F10" s="604">
        <v>0</v>
      </c>
      <c r="G10" s="604">
        <v>0</v>
      </c>
      <c r="H10" s="605">
        <v>8000000</v>
      </c>
    </row>
    <row r="11" spans="2:9" s="63" customFormat="1" ht="3" customHeight="1" x14ac:dyDescent="0.2">
      <c r="F11" s="594"/>
      <c r="G11" s="594"/>
    </row>
    <row r="12" spans="2:9" s="63" customFormat="1" ht="19.5" customHeight="1" x14ac:dyDescent="0.2">
      <c r="B12" s="606" t="s">
        <v>1329</v>
      </c>
      <c r="C12" s="82" t="s">
        <v>3103</v>
      </c>
      <c r="D12" s="81"/>
      <c r="E12" s="81"/>
      <c r="F12" s="607"/>
      <c r="G12" s="607"/>
      <c r="H12" s="608"/>
    </row>
    <row r="13" spans="2:9" s="63" customFormat="1" ht="19.5" customHeight="1" x14ac:dyDescent="0.2">
      <c r="B13" s="609" t="s">
        <v>3380</v>
      </c>
      <c r="C13" s="610" t="s">
        <v>3381</v>
      </c>
      <c r="D13" s="611" t="s">
        <v>3382</v>
      </c>
      <c r="E13" s="612" t="s">
        <v>1296</v>
      </c>
      <c r="F13" s="613">
        <v>0</v>
      </c>
      <c r="G13" s="613">
        <v>0</v>
      </c>
      <c r="H13" s="614" t="s">
        <v>1296</v>
      </c>
    </row>
    <row r="14" spans="2:9" s="63" customFormat="1" ht="19.5" customHeight="1" x14ac:dyDescent="0.2">
      <c r="B14" s="83"/>
      <c r="C14" s="615"/>
      <c r="D14" s="611" t="s">
        <v>3383</v>
      </c>
      <c r="E14" s="612" t="s">
        <v>1296</v>
      </c>
      <c r="F14" s="613">
        <v>0</v>
      </c>
      <c r="G14" s="613">
        <v>0</v>
      </c>
      <c r="H14" s="614" t="s">
        <v>1296</v>
      </c>
    </row>
    <row r="15" spans="2:9" s="63" customFormat="1" ht="19.5" customHeight="1" x14ac:dyDescent="0.2">
      <c r="B15" s="83"/>
      <c r="C15" s="615"/>
      <c r="D15" s="611" t="s">
        <v>3384</v>
      </c>
      <c r="E15" s="612" t="s">
        <v>1296</v>
      </c>
      <c r="F15" s="613">
        <v>0</v>
      </c>
      <c r="G15" s="613">
        <v>0</v>
      </c>
      <c r="H15" s="614" t="s">
        <v>1296</v>
      </c>
    </row>
    <row r="16" spans="2:9" s="63" customFormat="1" ht="19.5" customHeight="1" x14ac:dyDescent="0.2">
      <c r="B16" s="609" t="s">
        <v>3385</v>
      </c>
      <c r="C16" s="610" t="s">
        <v>3386</v>
      </c>
      <c r="D16" s="611" t="s">
        <v>3382</v>
      </c>
      <c r="E16" s="612" t="s">
        <v>1296</v>
      </c>
      <c r="F16" s="613">
        <v>0</v>
      </c>
      <c r="G16" s="613">
        <v>0</v>
      </c>
      <c r="H16" s="614" t="s">
        <v>1296</v>
      </c>
    </row>
    <row r="17" spans="2:8" s="63" customFormat="1" ht="19.5" customHeight="1" x14ac:dyDescent="0.2">
      <c r="B17" s="83"/>
      <c r="C17" s="615"/>
      <c r="D17" s="611" t="s">
        <v>3383</v>
      </c>
      <c r="E17" s="612" t="s">
        <v>1296</v>
      </c>
      <c r="F17" s="613">
        <v>0</v>
      </c>
      <c r="G17" s="613">
        <v>0</v>
      </c>
      <c r="H17" s="614" t="s">
        <v>1296</v>
      </c>
    </row>
    <row r="18" spans="2:8" s="63" customFormat="1" ht="12" customHeight="1" x14ac:dyDescent="0.2">
      <c r="B18" s="83"/>
      <c r="C18" s="615"/>
      <c r="D18" s="611" t="s">
        <v>3384</v>
      </c>
      <c r="E18" s="612" t="s">
        <v>1296</v>
      </c>
      <c r="F18" s="613">
        <v>0</v>
      </c>
      <c r="G18" s="613">
        <v>0</v>
      </c>
      <c r="H18" s="614" t="s">
        <v>1296</v>
      </c>
    </row>
    <row r="19" spans="2:8" s="63" customFormat="1" ht="19.5" customHeight="1" x14ac:dyDescent="0.2">
      <c r="B19" s="609" t="s">
        <v>3387</v>
      </c>
      <c r="C19" s="610" t="s">
        <v>3388</v>
      </c>
      <c r="D19" s="611" t="s">
        <v>3382</v>
      </c>
      <c r="E19" s="612" t="s">
        <v>1296</v>
      </c>
      <c r="F19" s="613">
        <v>0</v>
      </c>
      <c r="G19" s="613">
        <v>0</v>
      </c>
      <c r="H19" s="614" t="s">
        <v>1296</v>
      </c>
    </row>
    <row r="20" spans="2:8" s="63" customFormat="1" ht="12" customHeight="1" x14ac:dyDescent="0.2">
      <c r="B20" s="83"/>
      <c r="C20" s="615"/>
      <c r="D20" s="611" t="s">
        <v>3383</v>
      </c>
      <c r="E20" s="612" t="s">
        <v>1296</v>
      </c>
      <c r="F20" s="613">
        <v>0</v>
      </c>
      <c r="G20" s="613">
        <v>0</v>
      </c>
      <c r="H20" s="614" t="s">
        <v>1296</v>
      </c>
    </row>
    <row r="21" spans="2:8" s="63" customFormat="1" ht="19.5" customHeight="1" x14ac:dyDescent="0.2">
      <c r="B21" s="83"/>
      <c r="C21" s="615"/>
      <c r="D21" s="611" t="s">
        <v>3384</v>
      </c>
      <c r="E21" s="612" t="s">
        <v>1296</v>
      </c>
      <c r="F21" s="613">
        <v>0</v>
      </c>
      <c r="G21" s="613">
        <v>0</v>
      </c>
      <c r="H21" s="614" t="s">
        <v>1296</v>
      </c>
    </row>
    <row r="22" spans="2:8" s="63" customFormat="1" ht="19.5" customHeight="1" x14ac:dyDescent="0.2">
      <c r="B22" s="609" t="s">
        <v>3389</v>
      </c>
      <c r="C22" s="610" t="s">
        <v>3390</v>
      </c>
      <c r="D22" s="611" t="s">
        <v>3382</v>
      </c>
      <c r="E22" s="612" t="s">
        <v>1296</v>
      </c>
      <c r="F22" s="613">
        <v>0</v>
      </c>
      <c r="G22" s="613">
        <v>0</v>
      </c>
      <c r="H22" s="614" t="s">
        <v>1296</v>
      </c>
    </row>
    <row r="23" spans="2:8" s="63" customFormat="1" ht="9.75" customHeight="1" x14ac:dyDescent="0.2">
      <c r="B23" s="83"/>
      <c r="C23" s="615"/>
      <c r="D23" s="611" t="s">
        <v>3383</v>
      </c>
      <c r="E23" s="612" t="s">
        <v>1296</v>
      </c>
      <c r="F23" s="613">
        <v>0</v>
      </c>
      <c r="G23" s="613">
        <v>0</v>
      </c>
      <c r="H23" s="614" t="s">
        <v>1296</v>
      </c>
    </row>
    <row r="24" spans="2:8" s="63" customFormat="1" ht="19.5" customHeight="1" x14ac:dyDescent="0.2">
      <c r="B24" s="83"/>
      <c r="C24" s="615"/>
      <c r="D24" s="611" t="s">
        <v>3384</v>
      </c>
      <c r="E24" s="612" t="s">
        <v>1296</v>
      </c>
      <c r="F24" s="613">
        <v>0</v>
      </c>
      <c r="G24" s="613">
        <v>0</v>
      </c>
      <c r="H24" s="614" t="s">
        <v>1296</v>
      </c>
    </row>
    <row r="25" spans="2:8" s="63" customFormat="1" ht="19.5" customHeight="1" x14ac:dyDescent="0.2">
      <c r="B25" s="609" t="s">
        <v>3391</v>
      </c>
      <c r="C25" s="610" t="s">
        <v>3392</v>
      </c>
      <c r="D25" s="611" t="s">
        <v>3382</v>
      </c>
      <c r="E25" s="612" t="s">
        <v>1296</v>
      </c>
      <c r="F25" s="613">
        <v>0</v>
      </c>
      <c r="G25" s="613">
        <v>0</v>
      </c>
      <c r="H25" s="614" t="s">
        <v>1296</v>
      </c>
    </row>
    <row r="26" spans="2:8" s="63" customFormat="1" ht="19.5" customHeight="1" x14ac:dyDescent="0.2">
      <c r="B26" s="83"/>
      <c r="C26" s="615"/>
      <c r="D26" s="611" t="s">
        <v>3383</v>
      </c>
      <c r="E26" s="612" t="s">
        <v>1296</v>
      </c>
      <c r="F26" s="613">
        <v>0</v>
      </c>
      <c r="G26" s="613">
        <v>0</v>
      </c>
      <c r="H26" s="614" t="s">
        <v>1296</v>
      </c>
    </row>
    <row r="27" spans="2:8" s="63" customFormat="1" ht="19.5" customHeight="1" x14ac:dyDescent="0.2">
      <c r="B27" s="83"/>
      <c r="C27" s="615"/>
      <c r="D27" s="611" t="s">
        <v>3384</v>
      </c>
      <c r="E27" s="612" t="s">
        <v>1296</v>
      </c>
      <c r="F27" s="613">
        <v>0</v>
      </c>
      <c r="G27" s="613">
        <v>0</v>
      </c>
      <c r="H27" s="614" t="s">
        <v>1296</v>
      </c>
    </row>
    <row r="28" spans="2:8" s="63" customFormat="1" ht="19.5" customHeight="1" x14ac:dyDescent="0.2">
      <c r="B28" s="616" t="s">
        <v>3393</v>
      </c>
      <c r="C28" s="617" t="s">
        <v>3103</v>
      </c>
      <c r="D28" s="618" t="s">
        <v>3394</v>
      </c>
      <c r="E28" s="619" t="s">
        <v>1296</v>
      </c>
      <c r="F28" s="620">
        <v>0</v>
      </c>
      <c r="G28" s="620">
        <v>0</v>
      </c>
      <c r="H28" s="621" t="s">
        <v>1296</v>
      </c>
    </row>
    <row r="29" spans="2:8" s="63" customFormat="1" ht="19.5" customHeight="1" x14ac:dyDescent="0.2">
      <c r="B29" s="622"/>
      <c r="C29" s="623"/>
      <c r="D29" s="624" t="s">
        <v>3395</v>
      </c>
      <c r="E29" s="625" t="s">
        <v>1296</v>
      </c>
      <c r="F29" s="626">
        <v>0</v>
      </c>
      <c r="G29" s="626">
        <v>0</v>
      </c>
      <c r="H29" s="627" t="s">
        <v>1296</v>
      </c>
    </row>
    <row r="30" spans="2:8" s="63" customFormat="1" ht="19.5" customHeight="1" x14ac:dyDescent="0.2">
      <c r="B30" s="628"/>
      <c r="C30" s="629"/>
      <c r="D30" s="630" t="s">
        <v>3396</v>
      </c>
      <c r="E30" s="631" t="s">
        <v>1296</v>
      </c>
      <c r="F30" s="632">
        <v>0</v>
      </c>
      <c r="G30" s="632">
        <v>0</v>
      </c>
      <c r="H30" s="633" t="s">
        <v>1296</v>
      </c>
    </row>
    <row r="31" spans="2:8" s="63" customFormat="1" ht="3" customHeight="1" x14ac:dyDescent="0.2">
      <c r="F31" s="594"/>
      <c r="G31" s="594"/>
    </row>
    <row r="32" spans="2:8" s="63" customFormat="1" ht="19.5" customHeight="1" x14ac:dyDescent="0.2">
      <c r="B32" s="606" t="s">
        <v>1331</v>
      </c>
      <c r="C32" s="82" t="s">
        <v>53</v>
      </c>
      <c r="D32" s="81"/>
      <c r="E32" s="81"/>
      <c r="F32" s="607"/>
      <c r="G32" s="607"/>
      <c r="H32" s="608"/>
    </row>
    <row r="33" spans="2:8" s="63" customFormat="1" ht="19.5" customHeight="1" x14ac:dyDescent="0.2">
      <c r="B33" s="609" t="s">
        <v>3397</v>
      </c>
      <c r="C33" s="610" t="s">
        <v>1181</v>
      </c>
      <c r="D33" s="611" t="s">
        <v>3382</v>
      </c>
      <c r="E33" s="612">
        <v>29992.79</v>
      </c>
      <c r="F33" s="613">
        <v>0</v>
      </c>
      <c r="G33" s="613">
        <v>0</v>
      </c>
      <c r="H33" s="614">
        <v>25882.53</v>
      </c>
    </row>
    <row r="34" spans="2:8" s="63" customFormat="1" ht="19.5" customHeight="1" x14ac:dyDescent="0.2">
      <c r="B34" s="83"/>
      <c r="C34" s="615"/>
      <c r="D34" s="611" t="s">
        <v>3383</v>
      </c>
      <c r="E34" s="612">
        <v>22527290.07</v>
      </c>
      <c r="F34" s="613">
        <v>0</v>
      </c>
      <c r="G34" s="613">
        <v>0</v>
      </c>
      <c r="H34" s="614">
        <v>22527290.07</v>
      </c>
    </row>
    <row r="35" spans="2:8" s="63" customFormat="1" ht="19.5" customHeight="1" x14ac:dyDescent="0.2">
      <c r="B35" s="83"/>
      <c r="C35" s="615"/>
      <c r="D35" s="611" t="s">
        <v>3384</v>
      </c>
      <c r="E35" s="612">
        <v>22557282.859999999</v>
      </c>
      <c r="F35" s="613">
        <v>0</v>
      </c>
      <c r="G35" s="613">
        <v>4110.2600000016391</v>
      </c>
      <c r="H35" s="614">
        <v>22553172.599999998</v>
      </c>
    </row>
    <row r="36" spans="2:8" s="63" customFormat="1" ht="19.5" customHeight="1" x14ac:dyDescent="0.2">
      <c r="B36" s="609" t="s">
        <v>3398</v>
      </c>
      <c r="C36" s="610" t="s">
        <v>3399</v>
      </c>
      <c r="D36" s="611" t="s">
        <v>3382</v>
      </c>
      <c r="E36" s="612" t="s">
        <v>1296</v>
      </c>
      <c r="F36" s="613">
        <v>0</v>
      </c>
      <c r="G36" s="613">
        <v>0</v>
      </c>
      <c r="H36" s="614" t="s">
        <v>1296</v>
      </c>
    </row>
    <row r="37" spans="2:8" s="63" customFormat="1" ht="19.5" customHeight="1" x14ac:dyDescent="0.2">
      <c r="B37" s="83"/>
      <c r="C37" s="615"/>
      <c r="D37" s="611" t="s">
        <v>3383</v>
      </c>
      <c r="E37" s="612" t="s">
        <v>1296</v>
      </c>
      <c r="F37" s="613">
        <v>0</v>
      </c>
      <c r="G37" s="613">
        <v>0</v>
      </c>
      <c r="H37" s="614" t="s">
        <v>1296</v>
      </c>
    </row>
    <row r="38" spans="2:8" s="63" customFormat="1" ht="19.5" customHeight="1" x14ac:dyDescent="0.2">
      <c r="B38" s="83"/>
      <c r="C38" s="615"/>
      <c r="D38" s="611" t="s">
        <v>3384</v>
      </c>
      <c r="E38" s="612" t="s">
        <v>1296</v>
      </c>
      <c r="F38" s="613">
        <v>0</v>
      </c>
      <c r="G38" s="613">
        <v>0</v>
      </c>
      <c r="H38" s="614" t="s">
        <v>1296</v>
      </c>
    </row>
    <row r="39" spans="2:8" s="63" customFormat="1" ht="19.5" customHeight="1" x14ac:dyDescent="0.2">
      <c r="B39" s="609" t="s">
        <v>3400</v>
      </c>
      <c r="C39" s="610" t="s">
        <v>3401</v>
      </c>
      <c r="D39" s="611" t="s">
        <v>3382</v>
      </c>
      <c r="E39" s="612" t="s">
        <v>1296</v>
      </c>
      <c r="F39" s="613">
        <v>0</v>
      </c>
      <c r="G39" s="613">
        <v>0</v>
      </c>
      <c r="H39" s="614" t="s">
        <v>1296</v>
      </c>
    </row>
    <row r="40" spans="2:8" s="63" customFormat="1" ht="19.5" customHeight="1" x14ac:dyDescent="0.2">
      <c r="B40" s="83"/>
      <c r="C40" s="615"/>
      <c r="D40" s="611" t="s">
        <v>3383</v>
      </c>
      <c r="E40" s="612" t="s">
        <v>1296</v>
      </c>
      <c r="F40" s="613">
        <v>0</v>
      </c>
      <c r="G40" s="613">
        <v>0</v>
      </c>
      <c r="H40" s="614" t="s">
        <v>1296</v>
      </c>
    </row>
    <row r="41" spans="2:8" s="63" customFormat="1" ht="19.5" customHeight="1" x14ac:dyDescent="0.2">
      <c r="B41" s="83"/>
      <c r="C41" s="615"/>
      <c r="D41" s="611" t="s">
        <v>3384</v>
      </c>
      <c r="E41" s="612" t="s">
        <v>1296</v>
      </c>
      <c r="F41" s="613">
        <v>0</v>
      </c>
      <c r="G41" s="613">
        <v>0</v>
      </c>
      <c r="H41" s="614" t="s">
        <v>1296</v>
      </c>
    </row>
    <row r="42" spans="2:8" s="63" customFormat="1" ht="19.5" customHeight="1" x14ac:dyDescent="0.2">
      <c r="B42" s="609" t="s">
        <v>3402</v>
      </c>
      <c r="C42" s="610" t="s">
        <v>1631</v>
      </c>
      <c r="D42" s="611" t="s">
        <v>3382</v>
      </c>
      <c r="E42" s="612">
        <v>0</v>
      </c>
      <c r="F42" s="613">
        <v>0</v>
      </c>
      <c r="G42" s="613">
        <v>0</v>
      </c>
      <c r="H42" s="614">
        <v>0</v>
      </c>
    </row>
    <row r="43" spans="2:8" s="63" customFormat="1" ht="19.5" customHeight="1" x14ac:dyDescent="0.2">
      <c r="B43" s="83"/>
      <c r="C43" s="615"/>
      <c r="D43" s="611" t="s">
        <v>3383</v>
      </c>
      <c r="E43" s="612">
        <v>5500</v>
      </c>
      <c r="F43" s="613">
        <v>0</v>
      </c>
      <c r="G43" s="613">
        <v>0</v>
      </c>
      <c r="H43" s="614">
        <v>5500</v>
      </c>
    </row>
    <row r="44" spans="2:8" s="63" customFormat="1" ht="19.5" customHeight="1" x14ac:dyDescent="0.2">
      <c r="B44" s="83"/>
      <c r="C44" s="615"/>
      <c r="D44" s="611" t="s">
        <v>3384</v>
      </c>
      <c r="E44" s="612">
        <v>5500</v>
      </c>
      <c r="F44" s="613">
        <v>0</v>
      </c>
      <c r="G44" s="613">
        <v>0</v>
      </c>
      <c r="H44" s="614">
        <v>5500</v>
      </c>
    </row>
    <row r="45" spans="2:8" s="63" customFormat="1" ht="19.5" customHeight="1" x14ac:dyDescent="0.2">
      <c r="B45" s="609" t="s">
        <v>3403</v>
      </c>
      <c r="C45" s="610" t="s">
        <v>3404</v>
      </c>
      <c r="D45" s="611" t="s">
        <v>3382</v>
      </c>
      <c r="E45" s="612" t="s">
        <v>1296</v>
      </c>
      <c r="F45" s="613">
        <v>0</v>
      </c>
      <c r="G45" s="613">
        <v>0</v>
      </c>
      <c r="H45" s="614" t="s">
        <v>1296</v>
      </c>
    </row>
    <row r="46" spans="2:8" s="63" customFormat="1" ht="19.5" customHeight="1" x14ac:dyDescent="0.2">
      <c r="B46" s="83"/>
      <c r="C46" s="615"/>
      <c r="D46" s="611" t="s">
        <v>3383</v>
      </c>
      <c r="E46" s="612" t="s">
        <v>1296</v>
      </c>
      <c r="F46" s="613">
        <v>0</v>
      </c>
      <c r="G46" s="613">
        <v>0</v>
      </c>
      <c r="H46" s="614" t="s">
        <v>1296</v>
      </c>
    </row>
    <row r="47" spans="2:8" s="63" customFormat="1" ht="19.5" customHeight="1" x14ac:dyDescent="0.2">
      <c r="B47" s="83"/>
      <c r="C47" s="615"/>
      <c r="D47" s="611" t="s">
        <v>3384</v>
      </c>
      <c r="E47" s="612" t="s">
        <v>1296</v>
      </c>
      <c r="F47" s="613">
        <v>0</v>
      </c>
      <c r="G47" s="613">
        <v>0</v>
      </c>
      <c r="H47" s="614" t="s">
        <v>1296</v>
      </c>
    </row>
    <row r="48" spans="2:8" s="63" customFormat="1" ht="19.5" customHeight="1" x14ac:dyDescent="0.2">
      <c r="B48" s="616" t="s">
        <v>1632</v>
      </c>
      <c r="C48" s="617" t="s">
        <v>53</v>
      </c>
      <c r="D48" s="618" t="s">
        <v>3394</v>
      </c>
      <c r="E48" s="619">
        <v>29992.79</v>
      </c>
      <c r="F48" s="620">
        <v>0</v>
      </c>
      <c r="G48" s="620">
        <v>0</v>
      </c>
      <c r="H48" s="621">
        <v>25882.53</v>
      </c>
    </row>
    <row r="49" spans="2:8" s="63" customFormat="1" ht="19.5" customHeight="1" x14ac:dyDescent="0.2">
      <c r="B49" s="622"/>
      <c r="C49" s="623"/>
      <c r="D49" s="624" t="s">
        <v>3395</v>
      </c>
      <c r="E49" s="625">
        <v>22532790.07</v>
      </c>
      <c r="F49" s="626">
        <v>0</v>
      </c>
      <c r="G49" s="626">
        <v>0</v>
      </c>
      <c r="H49" s="627">
        <v>22532790.07</v>
      </c>
    </row>
    <row r="50" spans="2:8" s="63" customFormat="1" ht="19.5" customHeight="1" x14ac:dyDescent="0.2">
      <c r="B50" s="628"/>
      <c r="C50" s="629"/>
      <c r="D50" s="630" t="s">
        <v>3396</v>
      </c>
      <c r="E50" s="631">
        <v>22562782.859999999</v>
      </c>
      <c r="F50" s="632">
        <v>0</v>
      </c>
      <c r="G50" s="632">
        <v>4110.2600000016391</v>
      </c>
      <c r="H50" s="633">
        <v>22558672.599999998</v>
      </c>
    </row>
    <row r="51" spans="2:8" s="63" customFormat="1" ht="3" customHeight="1" x14ac:dyDescent="0.2">
      <c r="F51" s="594"/>
      <c r="G51" s="594"/>
    </row>
    <row r="52" spans="2:8" s="63" customFormat="1" ht="19.5" customHeight="1" x14ac:dyDescent="0.2">
      <c r="B52" s="606" t="s">
        <v>1333</v>
      </c>
      <c r="C52" s="82" t="s">
        <v>3127</v>
      </c>
      <c r="D52" s="81"/>
      <c r="E52" s="81"/>
      <c r="F52" s="607"/>
      <c r="G52" s="607"/>
      <c r="H52" s="608"/>
    </row>
    <row r="53" spans="2:8" s="63" customFormat="1" ht="19.5" customHeight="1" x14ac:dyDescent="0.2">
      <c r="B53" s="609" t="s">
        <v>3405</v>
      </c>
      <c r="C53" s="610" t="s">
        <v>3406</v>
      </c>
      <c r="D53" s="611" t="s">
        <v>3382</v>
      </c>
      <c r="E53" s="612">
        <v>0</v>
      </c>
      <c r="F53" s="613">
        <v>0</v>
      </c>
      <c r="G53" s="613">
        <v>0</v>
      </c>
      <c r="H53" s="614">
        <v>0</v>
      </c>
    </row>
    <row r="54" spans="2:8" s="63" customFormat="1" ht="19.5" customHeight="1" x14ac:dyDescent="0.2">
      <c r="B54" s="83"/>
      <c r="C54" s="615"/>
      <c r="D54" s="611" t="s">
        <v>3383</v>
      </c>
      <c r="E54" s="612">
        <v>2000</v>
      </c>
      <c r="F54" s="613">
        <v>0</v>
      </c>
      <c r="G54" s="613">
        <v>0</v>
      </c>
      <c r="H54" s="614">
        <v>2000</v>
      </c>
    </row>
    <row r="55" spans="2:8" s="63" customFormat="1" ht="19.5" customHeight="1" x14ac:dyDescent="0.2">
      <c r="B55" s="83"/>
      <c r="C55" s="615"/>
      <c r="D55" s="611" t="s">
        <v>3384</v>
      </c>
      <c r="E55" s="612">
        <v>2000</v>
      </c>
      <c r="F55" s="613">
        <v>0</v>
      </c>
      <c r="G55" s="613">
        <v>0</v>
      </c>
      <c r="H55" s="614">
        <v>2000</v>
      </c>
    </row>
    <row r="56" spans="2:8" s="63" customFormat="1" ht="19.5" customHeight="1" x14ac:dyDescent="0.2">
      <c r="B56" s="609" t="s">
        <v>3407</v>
      </c>
      <c r="C56" s="610" t="s">
        <v>3408</v>
      </c>
      <c r="D56" s="611" t="s">
        <v>3382</v>
      </c>
      <c r="E56" s="612">
        <v>0</v>
      </c>
      <c r="F56" s="613">
        <v>0</v>
      </c>
      <c r="G56" s="613">
        <v>0</v>
      </c>
      <c r="H56" s="614">
        <v>0</v>
      </c>
    </row>
    <row r="57" spans="2:8" s="63" customFormat="1" ht="19.5" customHeight="1" x14ac:dyDescent="0.2">
      <c r="B57" s="83"/>
      <c r="C57" s="615"/>
      <c r="D57" s="611" t="s">
        <v>3383</v>
      </c>
      <c r="E57" s="612">
        <v>100</v>
      </c>
      <c r="F57" s="613">
        <v>0</v>
      </c>
      <c r="G57" s="613">
        <v>0</v>
      </c>
      <c r="H57" s="614">
        <v>100</v>
      </c>
    </row>
    <row r="58" spans="2:8" s="63" customFormat="1" ht="19.5" customHeight="1" x14ac:dyDescent="0.2">
      <c r="B58" s="83"/>
      <c r="C58" s="615"/>
      <c r="D58" s="611" t="s">
        <v>3384</v>
      </c>
      <c r="E58" s="612">
        <v>100</v>
      </c>
      <c r="F58" s="613">
        <v>0</v>
      </c>
      <c r="G58" s="613">
        <v>0</v>
      </c>
      <c r="H58" s="614">
        <v>100</v>
      </c>
    </row>
    <row r="59" spans="2:8" s="63" customFormat="1" ht="19.5" customHeight="1" x14ac:dyDescent="0.2">
      <c r="B59" s="609" t="s">
        <v>3409</v>
      </c>
      <c r="C59" s="610" t="s">
        <v>3410</v>
      </c>
      <c r="D59" s="611" t="s">
        <v>3382</v>
      </c>
      <c r="E59" s="612">
        <v>0</v>
      </c>
      <c r="F59" s="613">
        <v>0</v>
      </c>
      <c r="G59" s="613">
        <v>0</v>
      </c>
      <c r="H59" s="614">
        <v>0</v>
      </c>
    </row>
    <row r="60" spans="2:8" s="63" customFormat="1" ht="19.5" customHeight="1" x14ac:dyDescent="0.2">
      <c r="B60" s="83"/>
      <c r="C60" s="615"/>
      <c r="D60" s="611" t="s">
        <v>3383</v>
      </c>
      <c r="E60" s="612">
        <v>33399.68</v>
      </c>
      <c r="F60" s="613">
        <v>0</v>
      </c>
      <c r="G60" s="613">
        <v>0</v>
      </c>
      <c r="H60" s="614">
        <v>33399.68</v>
      </c>
    </row>
    <row r="61" spans="2:8" s="63" customFormat="1" ht="19.5" customHeight="1" x14ac:dyDescent="0.2">
      <c r="B61" s="83"/>
      <c r="C61" s="615"/>
      <c r="D61" s="611" t="s">
        <v>3384</v>
      </c>
      <c r="E61" s="612">
        <v>33399.68</v>
      </c>
      <c r="F61" s="613">
        <v>0</v>
      </c>
      <c r="G61" s="613">
        <v>0</v>
      </c>
      <c r="H61" s="614">
        <v>33399.68</v>
      </c>
    </row>
    <row r="62" spans="2:8" s="63" customFormat="1" ht="19.5" customHeight="1" x14ac:dyDescent="0.2">
      <c r="B62" s="609" t="s">
        <v>3411</v>
      </c>
      <c r="C62" s="610" t="s">
        <v>3412</v>
      </c>
      <c r="D62" s="611" t="s">
        <v>3382</v>
      </c>
      <c r="E62" s="612" t="s">
        <v>1296</v>
      </c>
      <c r="F62" s="613">
        <v>0</v>
      </c>
      <c r="G62" s="613">
        <v>0</v>
      </c>
      <c r="H62" s="614" t="s">
        <v>1296</v>
      </c>
    </row>
    <row r="63" spans="2:8" s="63" customFormat="1" ht="19.5" customHeight="1" x14ac:dyDescent="0.2">
      <c r="B63" s="83"/>
      <c r="C63" s="615"/>
      <c r="D63" s="611" t="s">
        <v>3383</v>
      </c>
      <c r="E63" s="612" t="s">
        <v>1296</v>
      </c>
      <c r="F63" s="613">
        <v>0</v>
      </c>
      <c r="G63" s="613">
        <v>0</v>
      </c>
      <c r="H63" s="614" t="s">
        <v>1296</v>
      </c>
    </row>
    <row r="64" spans="2:8" s="63" customFormat="1" ht="19.5" customHeight="1" x14ac:dyDescent="0.2">
      <c r="B64" s="83"/>
      <c r="C64" s="615"/>
      <c r="D64" s="611" t="s">
        <v>3384</v>
      </c>
      <c r="E64" s="612" t="s">
        <v>1296</v>
      </c>
      <c r="F64" s="613">
        <v>0</v>
      </c>
      <c r="G64" s="613">
        <v>0</v>
      </c>
      <c r="H64" s="614" t="s">
        <v>1296</v>
      </c>
    </row>
    <row r="65" spans="2:8" s="63" customFormat="1" ht="19.5" customHeight="1" x14ac:dyDescent="0.2">
      <c r="B65" s="609" t="s">
        <v>3413</v>
      </c>
      <c r="C65" s="610" t="s">
        <v>1161</v>
      </c>
      <c r="D65" s="611" t="s">
        <v>3382</v>
      </c>
      <c r="E65" s="612">
        <v>60445.19</v>
      </c>
      <c r="F65" s="613">
        <v>0</v>
      </c>
      <c r="G65" s="613">
        <v>0</v>
      </c>
      <c r="H65" s="614">
        <v>49654.579999999958</v>
      </c>
    </row>
    <row r="66" spans="2:8" s="63" customFormat="1" ht="19.5" customHeight="1" x14ac:dyDescent="0.2">
      <c r="B66" s="83"/>
      <c r="C66" s="615"/>
      <c r="D66" s="611" t="s">
        <v>3383</v>
      </c>
      <c r="E66" s="612">
        <f>221452+17859.25</f>
        <v>239311.25</v>
      </c>
      <c r="F66" s="613">
        <v>0</v>
      </c>
      <c r="G66" s="613">
        <v>0</v>
      </c>
      <c r="H66" s="614">
        <f>E66+F66-G66</f>
        <v>239311.25</v>
      </c>
    </row>
    <row r="67" spans="2:8" s="63" customFormat="1" ht="19.5" customHeight="1" x14ac:dyDescent="0.2">
      <c r="B67" s="83"/>
      <c r="C67" s="615"/>
      <c r="D67" s="611" t="s">
        <v>3384</v>
      </c>
      <c r="E67" s="634">
        <f>281897.19+17859.25</f>
        <v>299756.44</v>
      </c>
      <c r="F67" s="613">
        <v>0</v>
      </c>
      <c r="G67" s="613">
        <v>10790.610000000044</v>
      </c>
      <c r="H67" s="614">
        <f>E67+F67-G67</f>
        <v>288965.82999999996</v>
      </c>
    </row>
    <row r="68" spans="2:8" s="63" customFormat="1" ht="19.5" customHeight="1" x14ac:dyDescent="0.2">
      <c r="B68" s="616" t="s">
        <v>1651</v>
      </c>
      <c r="C68" s="617" t="s">
        <v>3127</v>
      </c>
      <c r="D68" s="618" t="s">
        <v>3394</v>
      </c>
      <c r="E68" s="619">
        <f>E53+E56+E59+E62+E65</f>
        <v>60445.19</v>
      </c>
      <c r="F68" s="620">
        <v>0</v>
      </c>
      <c r="G68" s="620">
        <v>0</v>
      </c>
      <c r="H68" s="635">
        <f>H53+H56+H59+H62+H65</f>
        <v>49654.579999999958</v>
      </c>
    </row>
    <row r="69" spans="2:8" s="63" customFormat="1" ht="19.5" customHeight="1" x14ac:dyDescent="0.2">
      <c r="B69" s="622"/>
      <c r="C69" s="623"/>
      <c r="D69" s="624" t="s">
        <v>3395</v>
      </c>
      <c r="E69" s="625">
        <f>E54+E57+E60+E63+E66</f>
        <v>274810.93</v>
      </c>
      <c r="F69" s="626">
        <v>0</v>
      </c>
      <c r="G69" s="626">
        <v>0</v>
      </c>
      <c r="H69" s="636">
        <f>H54+H57+H60+H63+H66</f>
        <v>274810.93</v>
      </c>
    </row>
    <row r="70" spans="2:8" s="63" customFormat="1" ht="19.5" customHeight="1" x14ac:dyDescent="0.2">
      <c r="B70" s="628"/>
      <c r="C70" s="629"/>
      <c r="D70" s="630" t="s">
        <v>3396</v>
      </c>
      <c r="E70" s="631">
        <f>E55+E58+E61+E64+E67</f>
        <v>335256.12</v>
      </c>
      <c r="F70" s="632">
        <v>0</v>
      </c>
      <c r="G70" s="632">
        <v>10790.610000000044</v>
      </c>
      <c r="H70" s="637">
        <f>H55+H58+H61+H64+H67</f>
        <v>324465.50999999995</v>
      </c>
    </row>
    <row r="71" spans="2:8" s="63" customFormat="1" ht="3" customHeight="1" x14ac:dyDescent="0.2">
      <c r="F71" s="594"/>
      <c r="G71" s="594"/>
    </row>
    <row r="72" spans="2:8" s="63" customFormat="1" ht="19.5" customHeight="1" x14ac:dyDescent="0.2">
      <c r="B72" s="606" t="s">
        <v>3414</v>
      </c>
      <c r="C72" s="82" t="s">
        <v>3135</v>
      </c>
      <c r="D72" s="81"/>
      <c r="E72" s="81"/>
      <c r="F72" s="607"/>
      <c r="G72" s="607"/>
      <c r="H72" s="608"/>
    </row>
    <row r="73" spans="2:8" s="63" customFormat="1" ht="19.5" customHeight="1" x14ac:dyDescent="0.2">
      <c r="B73" s="609" t="s">
        <v>3415</v>
      </c>
      <c r="C73" s="610" t="s">
        <v>3416</v>
      </c>
      <c r="D73" s="611" t="s">
        <v>3382</v>
      </c>
      <c r="E73" s="612" t="s">
        <v>1296</v>
      </c>
      <c r="F73" s="613">
        <v>0</v>
      </c>
      <c r="G73" s="613">
        <v>0</v>
      </c>
      <c r="H73" s="614" t="s">
        <v>1296</v>
      </c>
    </row>
    <row r="74" spans="2:8" s="63" customFormat="1" ht="19.5" customHeight="1" x14ac:dyDescent="0.2">
      <c r="B74" s="83"/>
      <c r="C74" s="615"/>
      <c r="D74" s="611" t="s">
        <v>3383</v>
      </c>
      <c r="E74" s="612" t="s">
        <v>1296</v>
      </c>
      <c r="F74" s="613">
        <v>0</v>
      </c>
      <c r="G74" s="613">
        <v>0</v>
      </c>
      <c r="H74" s="614" t="s">
        <v>1296</v>
      </c>
    </row>
    <row r="75" spans="2:8" s="63" customFormat="1" ht="19.5" customHeight="1" x14ac:dyDescent="0.2">
      <c r="B75" s="83"/>
      <c r="C75" s="615"/>
      <c r="D75" s="611" t="s">
        <v>3384</v>
      </c>
      <c r="E75" s="612" t="s">
        <v>1296</v>
      </c>
      <c r="F75" s="613">
        <v>0</v>
      </c>
      <c r="G75" s="613">
        <v>0</v>
      </c>
      <c r="H75" s="614" t="s">
        <v>1296</v>
      </c>
    </row>
    <row r="76" spans="2:8" s="63" customFormat="1" ht="19.5" customHeight="1" x14ac:dyDescent="0.2">
      <c r="B76" s="609" t="s">
        <v>3417</v>
      </c>
      <c r="C76" s="610" t="s">
        <v>1710</v>
      </c>
      <c r="D76" s="611" t="s">
        <v>3382</v>
      </c>
      <c r="E76" s="612">
        <v>0</v>
      </c>
      <c r="F76" s="613">
        <v>0</v>
      </c>
      <c r="G76" s="613">
        <v>0</v>
      </c>
      <c r="H76" s="614">
        <v>0</v>
      </c>
    </row>
    <row r="77" spans="2:8" s="63" customFormat="1" ht="19.5" customHeight="1" x14ac:dyDescent="0.2">
      <c r="B77" s="83"/>
      <c r="C77" s="615"/>
      <c r="D77" s="611" t="s">
        <v>3383</v>
      </c>
      <c r="E77" s="612">
        <v>1497886</v>
      </c>
      <c r="F77" s="613">
        <v>0</v>
      </c>
      <c r="G77" s="613">
        <v>0</v>
      </c>
      <c r="H77" s="614">
        <v>1497886</v>
      </c>
    </row>
    <row r="78" spans="2:8" s="63" customFormat="1" ht="19.5" customHeight="1" x14ac:dyDescent="0.2">
      <c r="B78" s="83"/>
      <c r="C78" s="615"/>
      <c r="D78" s="611" t="s">
        <v>3384</v>
      </c>
      <c r="E78" s="612">
        <v>1497886</v>
      </c>
      <c r="F78" s="613">
        <v>0</v>
      </c>
      <c r="G78" s="613">
        <v>0</v>
      </c>
      <c r="H78" s="614">
        <v>1497886</v>
      </c>
    </row>
    <row r="79" spans="2:8" s="63" customFormat="1" ht="19.5" customHeight="1" x14ac:dyDescent="0.2">
      <c r="B79" s="609" t="s">
        <v>3418</v>
      </c>
      <c r="C79" s="610" t="s">
        <v>3419</v>
      </c>
      <c r="D79" s="611" t="s">
        <v>3382</v>
      </c>
      <c r="E79" s="612" t="s">
        <v>1296</v>
      </c>
      <c r="F79" s="613">
        <v>0</v>
      </c>
      <c r="G79" s="613">
        <v>0</v>
      </c>
      <c r="H79" s="614" t="s">
        <v>1296</v>
      </c>
    </row>
    <row r="80" spans="2:8" s="63" customFormat="1" ht="19.5" customHeight="1" x14ac:dyDescent="0.2">
      <c r="B80" s="83"/>
      <c r="C80" s="615"/>
      <c r="D80" s="611" t="s">
        <v>3383</v>
      </c>
      <c r="E80" s="612" t="s">
        <v>1296</v>
      </c>
      <c r="F80" s="613">
        <v>0</v>
      </c>
      <c r="G80" s="613">
        <v>0</v>
      </c>
      <c r="H80" s="614" t="s">
        <v>1296</v>
      </c>
    </row>
    <row r="81" spans="2:8" s="63" customFormat="1" ht="19.5" customHeight="1" x14ac:dyDescent="0.2">
      <c r="B81" s="83"/>
      <c r="C81" s="615"/>
      <c r="D81" s="611" t="s">
        <v>3384</v>
      </c>
      <c r="E81" s="612" t="s">
        <v>1296</v>
      </c>
      <c r="F81" s="613">
        <v>0</v>
      </c>
      <c r="G81" s="613">
        <v>0</v>
      </c>
      <c r="H81" s="614" t="s">
        <v>1296</v>
      </c>
    </row>
    <row r="82" spans="2:8" s="63" customFormat="1" ht="19.5" customHeight="1" x14ac:dyDescent="0.2">
      <c r="B82" s="609" t="s">
        <v>3420</v>
      </c>
      <c r="C82" s="610" t="s">
        <v>3421</v>
      </c>
      <c r="D82" s="611" t="s">
        <v>3382</v>
      </c>
      <c r="E82" s="612" t="s">
        <v>1296</v>
      </c>
      <c r="F82" s="613">
        <v>0</v>
      </c>
      <c r="G82" s="613">
        <v>0</v>
      </c>
      <c r="H82" s="614" t="s">
        <v>1296</v>
      </c>
    </row>
    <row r="83" spans="2:8" s="63" customFormat="1" ht="19.5" customHeight="1" x14ac:dyDescent="0.2">
      <c r="B83" s="83"/>
      <c r="C83" s="615"/>
      <c r="D83" s="611" t="s">
        <v>3383</v>
      </c>
      <c r="E83" s="612" t="s">
        <v>1296</v>
      </c>
      <c r="F83" s="613">
        <v>0</v>
      </c>
      <c r="G83" s="613">
        <v>0</v>
      </c>
      <c r="H83" s="614" t="s">
        <v>1296</v>
      </c>
    </row>
    <row r="84" spans="2:8" s="63" customFormat="1" ht="19.5" customHeight="1" x14ac:dyDescent="0.2">
      <c r="B84" s="83"/>
      <c r="C84" s="615"/>
      <c r="D84" s="611" t="s">
        <v>3384</v>
      </c>
      <c r="E84" s="612" t="s">
        <v>1296</v>
      </c>
      <c r="F84" s="613">
        <v>0</v>
      </c>
      <c r="G84" s="613">
        <v>0</v>
      </c>
      <c r="H84" s="614" t="s">
        <v>1296</v>
      </c>
    </row>
    <row r="85" spans="2:8" s="63" customFormat="1" ht="19.5" customHeight="1" x14ac:dyDescent="0.2">
      <c r="B85" s="609" t="s">
        <v>3422</v>
      </c>
      <c r="C85" s="610" t="s">
        <v>3423</v>
      </c>
      <c r="D85" s="611" t="s">
        <v>3382</v>
      </c>
      <c r="E85" s="612">
        <v>0</v>
      </c>
      <c r="F85" s="613">
        <v>0</v>
      </c>
      <c r="G85" s="613">
        <v>0</v>
      </c>
      <c r="H85" s="614">
        <v>0</v>
      </c>
    </row>
    <row r="86" spans="2:8" s="63" customFormat="1" ht="19.5" customHeight="1" x14ac:dyDescent="0.2">
      <c r="B86" s="83"/>
      <c r="C86" s="615"/>
      <c r="D86" s="611" t="s">
        <v>3383</v>
      </c>
      <c r="E86" s="612">
        <v>55000</v>
      </c>
      <c r="F86" s="613">
        <v>0</v>
      </c>
      <c r="G86" s="613">
        <v>0</v>
      </c>
      <c r="H86" s="614">
        <v>55000</v>
      </c>
    </row>
    <row r="87" spans="2:8" s="63" customFormat="1" ht="19.5" customHeight="1" x14ac:dyDescent="0.2">
      <c r="B87" s="83"/>
      <c r="C87" s="615"/>
      <c r="D87" s="611" t="s">
        <v>3384</v>
      </c>
      <c r="E87" s="612">
        <v>55000</v>
      </c>
      <c r="F87" s="613">
        <v>0</v>
      </c>
      <c r="G87" s="613">
        <v>0</v>
      </c>
      <c r="H87" s="614">
        <v>55000</v>
      </c>
    </row>
    <row r="88" spans="2:8" s="63" customFormat="1" ht="19.5" customHeight="1" x14ac:dyDescent="0.2">
      <c r="B88" s="616" t="s">
        <v>1667</v>
      </c>
      <c r="C88" s="617" t="s">
        <v>3135</v>
      </c>
      <c r="D88" s="618" t="s">
        <v>3394</v>
      </c>
      <c r="E88" s="619">
        <v>0</v>
      </c>
      <c r="F88" s="620">
        <v>0</v>
      </c>
      <c r="G88" s="620">
        <v>0</v>
      </c>
      <c r="H88" s="621">
        <v>0</v>
      </c>
    </row>
    <row r="89" spans="2:8" s="63" customFormat="1" ht="19.5" customHeight="1" x14ac:dyDescent="0.2">
      <c r="B89" s="622"/>
      <c r="C89" s="623"/>
      <c r="D89" s="624" t="s">
        <v>3395</v>
      </c>
      <c r="E89" s="625">
        <v>1552886</v>
      </c>
      <c r="F89" s="626">
        <v>0</v>
      </c>
      <c r="G89" s="626">
        <v>0</v>
      </c>
      <c r="H89" s="627">
        <v>1552886</v>
      </c>
    </row>
    <row r="90" spans="2:8" s="63" customFormat="1" ht="19.5" customHeight="1" x14ac:dyDescent="0.2">
      <c r="B90" s="628"/>
      <c r="C90" s="629"/>
      <c r="D90" s="630" t="s">
        <v>3396</v>
      </c>
      <c r="E90" s="631">
        <v>1552886</v>
      </c>
      <c r="F90" s="632">
        <v>0</v>
      </c>
      <c r="G90" s="632">
        <v>0</v>
      </c>
      <c r="H90" s="633">
        <v>1552886</v>
      </c>
    </row>
    <row r="91" spans="2:8" s="63" customFormat="1" ht="3" customHeight="1" x14ac:dyDescent="0.2">
      <c r="F91" s="594"/>
      <c r="G91" s="594"/>
    </row>
    <row r="92" spans="2:8" s="63" customFormat="1" ht="19.5" customHeight="1" x14ac:dyDescent="0.2">
      <c r="B92" s="606" t="s">
        <v>3424</v>
      </c>
      <c r="C92" s="82" t="s">
        <v>3425</v>
      </c>
      <c r="D92" s="81"/>
      <c r="E92" s="81"/>
      <c r="F92" s="607"/>
      <c r="G92" s="607"/>
      <c r="H92" s="608"/>
    </row>
    <row r="93" spans="2:8" s="63" customFormat="1" ht="19.5" customHeight="1" x14ac:dyDescent="0.2">
      <c r="B93" s="609" t="s">
        <v>3426</v>
      </c>
      <c r="C93" s="610" t="s">
        <v>3147</v>
      </c>
      <c r="D93" s="611" t="s">
        <v>3382</v>
      </c>
      <c r="E93" s="612" t="s">
        <v>1296</v>
      </c>
      <c r="F93" s="613">
        <v>0</v>
      </c>
      <c r="G93" s="613">
        <v>0</v>
      </c>
      <c r="H93" s="614" t="s">
        <v>1296</v>
      </c>
    </row>
    <row r="94" spans="2:8" s="63" customFormat="1" ht="19.5" customHeight="1" x14ac:dyDescent="0.2">
      <c r="B94" s="83"/>
      <c r="C94" s="615"/>
      <c r="D94" s="611" t="s">
        <v>3383</v>
      </c>
      <c r="E94" s="612" t="s">
        <v>1296</v>
      </c>
      <c r="F94" s="613">
        <v>0</v>
      </c>
      <c r="G94" s="613">
        <v>0</v>
      </c>
      <c r="H94" s="614" t="s">
        <v>1296</v>
      </c>
    </row>
    <row r="95" spans="2:8" s="63" customFormat="1" ht="19.5" customHeight="1" x14ac:dyDescent="0.2">
      <c r="B95" s="83"/>
      <c r="C95" s="615"/>
      <c r="D95" s="611" t="s">
        <v>3384</v>
      </c>
      <c r="E95" s="612" t="s">
        <v>1296</v>
      </c>
      <c r="F95" s="613">
        <v>0</v>
      </c>
      <c r="G95" s="613">
        <v>0</v>
      </c>
      <c r="H95" s="614" t="s">
        <v>1296</v>
      </c>
    </row>
    <row r="96" spans="2:8" s="63" customFormat="1" ht="19.5" customHeight="1" x14ac:dyDescent="0.2">
      <c r="B96" s="609" t="s">
        <v>3427</v>
      </c>
      <c r="C96" s="610" t="s">
        <v>3428</v>
      </c>
      <c r="D96" s="611" t="s">
        <v>3382</v>
      </c>
      <c r="E96" s="612" t="s">
        <v>1296</v>
      </c>
      <c r="F96" s="613">
        <v>0</v>
      </c>
      <c r="G96" s="613">
        <v>0</v>
      </c>
      <c r="H96" s="614" t="s">
        <v>1296</v>
      </c>
    </row>
    <row r="97" spans="2:8" s="63" customFormat="1" ht="19.5" customHeight="1" x14ac:dyDescent="0.2">
      <c r="B97" s="83"/>
      <c r="C97" s="615"/>
      <c r="D97" s="611" t="s">
        <v>3383</v>
      </c>
      <c r="E97" s="612" t="s">
        <v>1296</v>
      </c>
      <c r="F97" s="613">
        <v>0</v>
      </c>
      <c r="G97" s="613">
        <v>0</v>
      </c>
      <c r="H97" s="614" t="s">
        <v>1296</v>
      </c>
    </row>
    <row r="98" spans="2:8" s="63" customFormat="1" ht="19.5" customHeight="1" x14ac:dyDescent="0.2">
      <c r="B98" s="83"/>
      <c r="C98" s="615"/>
      <c r="D98" s="611" t="s">
        <v>3384</v>
      </c>
      <c r="E98" s="612" t="s">
        <v>1296</v>
      </c>
      <c r="F98" s="613">
        <v>0</v>
      </c>
      <c r="G98" s="613">
        <v>0</v>
      </c>
      <c r="H98" s="614" t="s">
        <v>1296</v>
      </c>
    </row>
    <row r="99" spans="2:8" s="63" customFormat="1" ht="19.5" customHeight="1" x14ac:dyDescent="0.2">
      <c r="B99" s="609" t="s">
        <v>3429</v>
      </c>
      <c r="C99" s="610" t="s">
        <v>3430</v>
      </c>
      <c r="D99" s="611" t="s">
        <v>3382</v>
      </c>
      <c r="E99" s="612" t="s">
        <v>1296</v>
      </c>
      <c r="F99" s="613">
        <v>0</v>
      </c>
      <c r="G99" s="613">
        <v>0</v>
      </c>
      <c r="H99" s="614" t="s">
        <v>1296</v>
      </c>
    </row>
    <row r="100" spans="2:8" s="63" customFormat="1" ht="19.5" customHeight="1" x14ac:dyDescent="0.2">
      <c r="B100" s="83"/>
      <c r="C100" s="615"/>
      <c r="D100" s="611" t="s">
        <v>3383</v>
      </c>
      <c r="E100" s="612" t="s">
        <v>1296</v>
      </c>
      <c r="F100" s="613">
        <v>0</v>
      </c>
      <c r="G100" s="613">
        <v>0</v>
      </c>
      <c r="H100" s="614" t="s">
        <v>1296</v>
      </c>
    </row>
    <row r="101" spans="2:8" s="63" customFormat="1" ht="19.5" customHeight="1" x14ac:dyDescent="0.2">
      <c r="B101" s="83"/>
      <c r="C101" s="615"/>
      <c r="D101" s="611" t="s">
        <v>3384</v>
      </c>
      <c r="E101" s="612" t="s">
        <v>1296</v>
      </c>
      <c r="F101" s="613">
        <v>0</v>
      </c>
      <c r="G101" s="613">
        <v>0</v>
      </c>
      <c r="H101" s="614" t="s">
        <v>1296</v>
      </c>
    </row>
    <row r="102" spans="2:8" s="63" customFormat="1" ht="19.5" customHeight="1" x14ac:dyDescent="0.2">
      <c r="B102" s="609" t="s">
        <v>3431</v>
      </c>
      <c r="C102" s="610" t="s">
        <v>3432</v>
      </c>
      <c r="D102" s="611" t="s">
        <v>3382</v>
      </c>
      <c r="E102" s="612" t="s">
        <v>1296</v>
      </c>
      <c r="F102" s="613">
        <v>0</v>
      </c>
      <c r="G102" s="613">
        <v>0</v>
      </c>
      <c r="H102" s="614" t="s">
        <v>1296</v>
      </c>
    </row>
    <row r="103" spans="2:8" s="63" customFormat="1" ht="19.5" customHeight="1" x14ac:dyDescent="0.2">
      <c r="B103" s="83"/>
      <c r="C103" s="615"/>
      <c r="D103" s="611" t="s">
        <v>3383</v>
      </c>
      <c r="E103" s="612" t="s">
        <v>1296</v>
      </c>
      <c r="F103" s="613">
        <v>0</v>
      </c>
      <c r="G103" s="613">
        <v>0</v>
      </c>
      <c r="H103" s="614" t="s">
        <v>1296</v>
      </c>
    </row>
    <row r="104" spans="2:8" s="63" customFormat="1" ht="19.5" customHeight="1" x14ac:dyDescent="0.2">
      <c r="B104" s="83"/>
      <c r="C104" s="615"/>
      <c r="D104" s="611" t="s">
        <v>3384</v>
      </c>
      <c r="E104" s="612" t="s">
        <v>1296</v>
      </c>
      <c r="F104" s="613">
        <v>0</v>
      </c>
      <c r="G104" s="613">
        <v>0</v>
      </c>
      <c r="H104" s="614" t="s">
        <v>1296</v>
      </c>
    </row>
    <row r="105" spans="2:8" s="63" customFormat="1" ht="19.5" customHeight="1" x14ac:dyDescent="0.2">
      <c r="B105" s="616" t="s">
        <v>3433</v>
      </c>
      <c r="C105" s="617" t="s">
        <v>3425</v>
      </c>
      <c r="D105" s="618" t="s">
        <v>3394</v>
      </c>
      <c r="E105" s="619" t="s">
        <v>1296</v>
      </c>
      <c r="F105" s="620">
        <v>0</v>
      </c>
      <c r="G105" s="620">
        <v>0</v>
      </c>
      <c r="H105" s="621" t="s">
        <v>1296</v>
      </c>
    </row>
    <row r="106" spans="2:8" s="63" customFormat="1" ht="19.5" customHeight="1" x14ac:dyDescent="0.2">
      <c r="B106" s="622"/>
      <c r="C106" s="623"/>
      <c r="D106" s="624" t="s">
        <v>3395</v>
      </c>
      <c r="E106" s="625" t="s">
        <v>1296</v>
      </c>
      <c r="F106" s="626">
        <v>0</v>
      </c>
      <c r="G106" s="626">
        <v>0</v>
      </c>
      <c r="H106" s="627" t="s">
        <v>1296</v>
      </c>
    </row>
    <row r="107" spans="2:8" s="63" customFormat="1" ht="19.5" customHeight="1" x14ac:dyDescent="0.2">
      <c r="B107" s="628"/>
      <c r="C107" s="629"/>
      <c r="D107" s="630" t="s">
        <v>3396</v>
      </c>
      <c r="E107" s="631" t="s">
        <v>1296</v>
      </c>
      <c r="F107" s="632">
        <v>0</v>
      </c>
      <c r="G107" s="632">
        <v>0</v>
      </c>
      <c r="H107" s="633" t="s">
        <v>1296</v>
      </c>
    </row>
    <row r="108" spans="2:8" s="63" customFormat="1" ht="3" customHeight="1" x14ac:dyDescent="0.2">
      <c r="F108" s="594"/>
      <c r="G108" s="594"/>
    </row>
    <row r="109" spans="2:8" s="63" customFormat="1" ht="19.5" customHeight="1" x14ac:dyDescent="0.2">
      <c r="B109" s="606" t="s">
        <v>3434</v>
      </c>
      <c r="C109" s="82" t="s">
        <v>3156</v>
      </c>
      <c r="D109" s="81"/>
      <c r="E109" s="81"/>
      <c r="F109" s="607"/>
      <c r="G109" s="607"/>
      <c r="H109" s="608"/>
    </row>
    <row r="110" spans="2:8" s="63" customFormat="1" ht="19.5" customHeight="1" x14ac:dyDescent="0.2">
      <c r="B110" s="609" t="s">
        <v>3435</v>
      </c>
      <c r="C110" s="610" t="s">
        <v>3436</v>
      </c>
      <c r="D110" s="611" t="s">
        <v>3382</v>
      </c>
      <c r="E110" s="612" t="s">
        <v>1296</v>
      </c>
      <c r="F110" s="613">
        <v>0</v>
      </c>
      <c r="G110" s="613">
        <v>0</v>
      </c>
      <c r="H110" s="614" t="s">
        <v>1296</v>
      </c>
    </row>
    <row r="111" spans="2:8" s="63" customFormat="1" ht="19.5" customHeight="1" x14ac:dyDescent="0.2">
      <c r="B111" s="83"/>
      <c r="C111" s="615"/>
      <c r="D111" s="611" t="s">
        <v>3383</v>
      </c>
      <c r="E111" s="612" t="s">
        <v>1296</v>
      </c>
      <c r="F111" s="613">
        <v>0</v>
      </c>
      <c r="G111" s="613">
        <v>0</v>
      </c>
      <c r="H111" s="614" t="s">
        <v>1296</v>
      </c>
    </row>
    <row r="112" spans="2:8" s="63" customFormat="1" ht="19.5" customHeight="1" x14ac:dyDescent="0.2">
      <c r="B112" s="83"/>
      <c r="C112" s="615"/>
      <c r="D112" s="611" t="s">
        <v>3384</v>
      </c>
      <c r="E112" s="612" t="s">
        <v>1296</v>
      </c>
      <c r="F112" s="613">
        <v>0</v>
      </c>
      <c r="G112" s="613">
        <v>0</v>
      </c>
      <c r="H112" s="614" t="s">
        <v>1296</v>
      </c>
    </row>
    <row r="113" spans="2:8" s="63" customFormat="1" ht="19.5" customHeight="1" x14ac:dyDescent="0.2">
      <c r="B113" s="609" t="s">
        <v>3437</v>
      </c>
      <c r="C113" s="610" t="s">
        <v>3438</v>
      </c>
      <c r="D113" s="611" t="s">
        <v>3382</v>
      </c>
      <c r="E113" s="612" t="s">
        <v>1296</v>
      </c>
      <c r="F113" s="613">
        <v>0</v>
      </c>
      <c r="G113" s="613">
        <v>0</v>
      </c>
      <c r="H113" s="614" t="s">
        <v>1296</v>
      </c>
    </row>
    <row r="114" spans="2:8" s="63" customFormat="1" ht="19.5" customHeight="1" x14ac:dyDescent="0.2">
      <c r="B114" s="83"/>
      <c r="C114" s="615"/>
      <c r="D114" s="611" t="s">
        <v>3383</v>
      </c>
      <c r="E114" s="612" t="s">
        <v>1296</v>
      </c>
      <c r="F114" s="613">
        <v>0</v>
      </c>
      <c r="G114" s="613">
        <v>0</v>
      </c>
      <c r="H114" s="614" t="s">
        <v>1296</v>
      </c>
    </row>
    <row r="115" spans="2:8" s="63" customFormat="1" ht="19.5" customHeight="1" x14ac:dyDescent="0.2">
      <c r="B115" s="83"/>
      <c r="C115" s="615"/>
      <c r="D115" s="611" t="s">
        <v>3384</v>
      </c>
      <c r="E115" s="612" t="s">
        <v>1296</v>
      </c>
      <c r="F115" s="613">
        <v>0</v>
      </c>
      <c r="G115" s="613">
        <v>0</v>
      </c>
      <c r="H115" s="614" t="s">
        <v>1296</v>
      </c>
    </row>
    <row r="116" spans="2:8" s="63" customFormat="1" ht="19.5" customHeight="1" x14ac:dyDescent="0.2">
      <c r="B116" s="609" t="s">
        <v>3439</v>
      </c>
      <c r="C116" s="610" t="s">
        <v>3440</v>
      </c>
      <c r="D116" s="611" t="s">
        <v>3382</v>
      </c>
      <c r="E116" s="612" t="s">
        <v>1296</v>
      </c>
      <c r="F116" s="613">
        <v>0</v>
      </c>
      <c r="G116" s="613">
        <v>0</v>
      </c>
      <c r="H116" s="614" t="s">
        <v>1296</v>
      </c>
    </row>
    <row r="117" spans="2:8" s="63" customFormat="1" ht="19.5" customHeight="1" x14ac:dyDescent="0.2">
      <c r="B117" s="83"/>
      <c r="C117" s="615"/>
      <c r="D117" s="611" t="s">
        <v>3383</v>
      </c>
      <c r="E117" s="612" t="s">
        <v>1296</v>
      </c>
      <c r="F117" s="613">
        <v>0</v>
      </c>
      <c r="G117" s="613">
        <v>0</v>
      </c>
      <c r="H117" s="614" t="s">
        <v>1296</v>
      </c>
    </row>
    <row r="118" spans="2:8" s="63" customFormat="1" ht="19.5" customHeight="1" x14ac:dyDescent="0.2">
      <c r="B118" s="83"/>
      <c r="C118" s="615"/>
      <c r="D118" s="611" t="s">
        <v>3384</v>
      </c>
      <c r="E118" s="612" t="s">
        <v>1296</v>
      </c>
      <c r="F118" s="613">
        <v>0</v>
      </c>
      <c r="G118" s="613">
        <v>0</v>
      </c>
      <c r="H118" s="614" t="s">
        <v>1296</v>
      </c>
    </row>
    <row r="119" spans="2:8" s="63" customFormat="1" ht="19.5" customHeight="1" x14ac:dyDescent="0.2">
      <c r="B119" s="609" t="s">
        <v>3441</v>
      </c>
      <c r="C119" s="610" t="s">
        <v>3442</v>
      </c>
      <c r="D119" s="611" t="s">
        <v>3382</v>
      </c>
      <c r="E119" s="612" t="s">
        <v>1296</v>
      </c>
      <c r="F119" s="613">
        <v>0</v>
      </c>
      <c r="G119" s="613">
        <v>0</v>
      </c>
      <c r="H119" s="614" t="s">
        <v>1296</v>
      </c>
    </row>
    <row r="120" spans="2:8" s="63" customFormat="1" ht="19.5" customHeight="1" x14ac:dyDescent="0.2">
      <c r="B120" s="83"/>
      <c r="C120" s="615"/>
      <c r="D120" s="611" t="s">
        <v>3383</v>
      </c>
      <c r="E120" s="612" t="s">
        <v>1296</v>
      </c>
      <c r="F120" s="613">
        <v>0</v>
      </c>
      <c r="G120" s="613">
        <v>0</v>
      </c>
      <c r="H120" s="614" t="s">
        <v>1296</v>
      </c>
    </row>
    <row r="121" spans="2:8" s="63" customFormat="1" ht="19.5" customHeight="1" x14ac:dyDescent="0.2">
      <c r="B121" s="83"/>
      <c r="C121" s="615"/>
      <c r="D121" s="611" t="s">
        <v>3384</v>
      </c>
      <c r="E121" s="612" t="s">
        <v>1296</v>
      </c>
      <c r="F121" s="613">
        <v>0</v>
      </c>
      <c r="G121" s="613">
        <v>0</v>
      </c>
      <c r="H121" s="614" t="s">
        <v>1296</v>
      </c>
    </row>
    <row r="122" spans="2:8" s="63" customFormat="1" ht="19.5" customHeight="1" x14ac:dyDescent="0.2">
      <c r="B122" s="616" t="s">
        <v>3443</v>
      </c>
      <c r="C122" s="617" t="s">
        <v>3156</v>
      </c>
      <c r="D122" s="618" t="s">
        <v>3394</v>
      </c>
      <c r="E122" s="619" t="s">
        <v>1296</v>
      </c>
      <c r="F122" s="620">
        <v>0</v>
      </c>
      <c r="G122" s="620">
        <v>0</v>
      </c>
      <c r="H122" s="621" t="s">
        <v>1296</v>
      </c>
    </row>
    <row r="123" spans="2:8" s="63" customFormat="1" ht="19.5" customHeight="1" x14ac:dyDescent="0.2">
      <c r="B123" s="622"/>
      <c r="C123" s="623"/>
      <c r="D123" s="624" t="s">
        <v>3395</v>
      </c>
      <c r="E123" s="625" t="s">
        <v>1296</v>
      </c>
      <c r="F123" s="626">
        <v>0</v>
      </c>
      <c r="G123" s="626">
        <v>0</v>
      </c>
      <c r="H123" s="627" t="s">
        <v>1296</v>
      </c>
    </row>
    <row r="124" spans="2:8" s="63" customFormat="1" ht="19.5" customHeight="1" x14ac:dyDescent="0.2">
      <c r="B124" s="628"/>
      <c r="C124" s="629"/>
      <c r="D124" s="630" t="s">
        <v>3396</v>
      </c>
      <c r="E124" s="631" t="s">
        <v>1296</v>
      </c>
      <c r="F124" s="632">
        <v>0</v>
      </c>
      <c r="G124" s="632">
        <v>0</v>
      </c>
      <c r="H124" s="633" t="s">
        <v>1296</v>
      </c>
    </row>
    <row r="125" spans="2:8" s="63" customFormat="1" ht="3" customHeight="1" x14ac:dyDescent="0.2">
      <c r="F125" s="594"/>
      <c r="G125" s="594"/>
    </row>
    <row r="126" spans="2:8" s="63" customFormat="1" ht="19.5" customHeight="1" x14ac:dyDescent="0.2">
      <c r="B126" s="606" t="s">
        <v>1335</v>
      </c>
      <c r="C126" s="82" t="s">
        <v>3167</v>
      </c>
      <c r="D126" s="81"/>
      <c r="E126" s="81"/>
      <c r="F126" s="607"/>
      <c r="G126" s="607"/>
      <c r="H126" s="608"/>
    </row>
    <row r="127" spans="2:8" s="63" customFormat="1" ht="19.5" customHeight="1" x14ac:dyDescent="0.2">
      <c r="B127" s="609" t="s">
        <v>3444</v>
      </c>
      <c r="C127" s="610" t="s">
        <v>3167</v>
      </c>
      <c r="D127" s="611" t="s">
        <v>3382</v>
      </c>
      <c r="E127" s="612" t="s">
        <v>1296</v>
      </c>
      <c r="F127" s="613">
        <v>0</v>
      </c>
      <c r="G127" s="613">
        <v>0</v>
      </c>
      <c r="H127" s="614" t="s">
        <v>1296</v>
      </c>
    </row>
    <row r="128" spans="2:8" s="63" customFormat="1" ht="19.5" customHeight="1" x14ac:dyDescent="0.2">
      <c r="B128" s="83"/>
      <c r="C128" s="615"/>
      <c r="D128" s="611" t="s">
        <v>3383</v>
      </c>
      <c r="E128" s="612" t="s">
        <v>1296</v>
      </c>
      <c r="F128" s="613">
        <v>0</v>
      </c>
      <c r="G128" s="613">
        <v>0</v>
      </c>
      <c r="H128" s="614" t="s">
        <v>1296</v>
      </c>
    </row>
    <row r="129" spans="2:8" s="63" customFormat="1" ht="19.5" customHeight="1" x14ac:dyDescent="0.2">
      <c r="B129" s="83"/>
      <c r="C129" s="615"/>
      <c r="D129" s="611" t="s">
        <v>3384</v>
      </c>
      <c r="E129" s="612" t="s">
        <v>1296</v>
      </c>
      <c r="F129" s="613">
        <v>0</v>
      </c>
      <c r="G129" s="613">
        <v>0</v>
      </c>
      <c r="H129" s="614" t="s">
        <v>1296</v>
      </c>
    </row>
    <row r="130" spans="2:8" s="63" customFormat="1" ht="19.5" customHeight="1" x14ac:dyDescent="0.2">
      <c r="B130" s="616" t="s">
        <v>3445</v>
      </c>
      <c r="C130" s="617" t="s">
        <v>3167</v>
      </c>
      <c r="D130" s="618" t="s">
        <v>3394</v>
      </c>
      <c r="E130" s="619" t="s">
        <v>1296</v>
      </c>
      <c r="F130" s="620">
        <v>0</v>
      </c>
      <c r="G130" s="620">
        <v>0</v>
      </c>
      <c r="H130" s="621" t="s">
        <v>1296</v>
      </c>
    </row>
    <row r="131" spans="2:8" s="63" customFormat="1" ht="19.5" customHeight="1" x14ac:dyDescent="0.2">
      <c r="B131" s="622"/>
      <c r="C131" s="623"/>
      <c r="D131" s="624" t="s">
        <v>3395</v>
      </c>
      <c r="E131" s="625" t="s">
        <v>1296</v>
      </c>
      <c r="F131" s="626">
        <v>0</v>
      </c>
      <c r="G131" s="626">
        <v>0</v>
      </c>
      <c r="H131" s="627" t="s">
        <v>1296</v>
      </c>
    </row>
    <row r="132" spans="2:8" s="63" customFormat="1" ht="19.5" customHeight="1" x14ac:dyDescent="0.2">
      <c r="B132" s="628"/>
      <c r="C132" s="629"/>
      <c r="D132" s="630" t="s">
        <v>3396</v>
      </c>
      <c r="E132" s="631" t="s">
        <v>1296</v>
      </c>
      <c r="F132" s="632">
        <v>0</v>
      </c>
      <c r="G132" s="632">
        <v>0</v>
      </c>
      <c r="H132" s="633" t="s">
        <v>1296</v>
      </c>
    </row>
    <row r="133" spans="2:8" s="63" customFormat="1" ht="3" customHeight="1" x14ac:dyDescent="0.2">
      <c r="F133" s="594"/>
      <c r="G133" s="594"/>
    </row>
    <row r="134" spans="2:8" s="63" customFormat="1" ht="19.5" customHeight="1" x14ac:dyDescent="0.2">
      <c r="B134" s="606" t="s">
        <v>3446</v>
      </c>
      <c r="C134" s="82" t="s">
        <v>1859</v>
      </c>
      <c r="D134" s="81"/>
      <c r="E134" s="81"/>
      <c r="F134" s="607"/>
      <c r="G134" s="607"/>
      <c r="H134" s="608"/>
    </row>
    <row r="135" spans="2:8" s="63" customFormat="1" ht="19.5" customHeight="1" x14ac:dyDescent="0.2">
      <c r="B135" s="609" t="s">
        <v>3447</v>
      </c>
      <c r="C135" s="610" t="s">
        <v>1229</v>
      </c>
      <c r="D135" s="611" t="s">
        <v>3382</v>
      </c>
      <c r="E135" s="612">
        <v>29549.29</v>
      </c>
      <c r="F135" s="613">
        <v>0</v>
      </c>
      <c r="G135" s="613">
        <v>0</v>
      </c>
      <c r="H135" s="614">
        <v>29549.29</v>
      </c>
    </row>
    <row r="136" spans="2:8" s="63" customFormat="1" ht="19.5" customHeight="1" x14ac:dyDescent="0.2">
      <c r="B136" s="83"/>
      <c r="C136" s="615"/>
      <c r="D136" s="611" t="s">
        <v>3383</v>
      </c>
      <c r="E136" s="612">
        <v>6559942.21</v>
      </c>
      <c r="F136" s="613">
        <v>0</v>
      </c>
      <c r="G136" s="613">
        <v>0</v>
      </c>
      <c r="H136" s="614">
        <v>6559942.21</v>
      </c>
    </row>
    <row r="137" spans="2:8" s="63" customFormat="1" ht="19.5" customHeight="1" x14ac:dyDescent="0.2">
      <c r="B137" s="83"/>
      <c r="C137" s="615"/>
      <c r="D137" s="611" t="s">
        <v>3384</v>
      </c>
      <c r="E137" s="612">
        <v>6589491.5</v>
      </c>
      <c r="F137" s="613">
        <v>0</v>
      </c>
      <c r="G137" s="613">
        <v>0</v>
      </c>
      <c r="H137" s="614">
        <v>6589491.5</v>
      </c>
    </row>
    <row r="138" spans="2:8" s="63" customFormat="1" ht="19.5" customHeight="1" x14ac:dyDescent="0.2">
      <c r="B138" s="609" t="s">
        <v>3448</v>
      </c>
      <c r="C138" s="610" t="s">
        <v>1201</v>
      </c>
      <c r="D138" s="611" t="s">
        <v>3382</v>
      </c>
      <c r="E138" s="612">
        <v>671.39</v>
      </c>
      <c r="F138" s="613">
        <v>0</v>
      </c>
      <c r="G138" s="613">
        <v>0</v>
      </c>
      <c r="H138" s="614">
        <v>671.39</v>
      </c>
    </row>
    <row r="139" spans="2:8" s="63" customFormat="1" ht="19.5" customHeight="1" x14ac:dyDescent="0.2">
      <c r="B139" s="83"/>
      <c r="C139" s="615"/>
      <c r="D139" s="611" t="s">
        <v>3383</v>
      </c>
      <c r="E139" s="612">
        <v>22000</v>
      </c>
      <c r="F139" s="613">
        <v>0</v>
      </c>
      <c r="G139" s="613">
        <v>0</v>
      </c>
      <c r="H139" s="614">
        <v>22000</v>
      </c>
    </row>
    <row r="140" spans="2:8" s="63" customFormat="1" ht="19.5" customHeight="1" x14ac:dyDescent="0.2">
      <c r="B140" s="83"/>
      <c r="C140" s="615"/>
      <c r="D140" s="611" t="s">
        <v>3384</v>
      </c>
      <c r="E140" s="612">
        <v>22671.39</v>
      </c>
      <c r="F140" s="613">
        <v>0</v>
      </c>
      <c r="G140" s="613">
        <v>0</v>
      </c>
      <c r="H140" s="614">
        <v>22671.39</v>
      </c>
    </row>
    <row r="141" spans="2:8" s="63" customFormat="1" ht="19.5" customHeight="1" x14ac:dyDescent="0.2">
      <c r="B141" s="616" t="s">
        <v>1682</v>
      </c>
      <c r="C141" s="617" t="s">
        <v>1859</v>
      </c>
      <c r="D141" s="618" t="s">
        <v>3394</v>
      </c>
      <c r="E141" s="619">
        <v>30220.68</v>
      </c>
      <c r="F141" s="620">
        <v>0</v>
      </c>
      <c r="G141" s="620">
        <v>0</v>
      </c>
      <c r="H141" s="621">
        <v>30220.68</v>
      </c>
    </row>
    <row r="142" spans="2:8" s="63" customFormat="1" ht="19.5" customHeight="1" x14ac:dyDescent="0.2">
      <c r="B142" s="622"/>
      <c r="C142" s="623"/>
      <c r="D142" s="624" t="s">
        <v>3395</v>
      </c>
      <c r="E142" s="625">
        <v>6581942.21</v>
      </c>
      <c r="F142" s="626">
        <v>0</v>
      </c>
      <c r="G142" s="626">
        <v>0</v>
      </c>
      <c r="H142" s="627">
        <v>6581942.21</v>
      </c>
    </row>
    <row r="143" spans="2:8" s="63" customFormat="1" ht="19.5" customHeight="1" x14ac:dyDescent="0.2">
      <c r="B143" s="628"/>
      <c r="C143" s="629"/>
      <c r="D143" s="630" t="s">
        <v>3396</v>
      </c>
      <c r="E143" s="631">
        <v>6612162.8899999997</v>
      </c>
      <c r="F143" s="632">
        <v>0</v>
      </c>
      <c r="G143" s="632">
        <v>0</v>
      </c>
      <c r="H143" s="633">
        <v>6612162.8899999997</v>
      </c>
    </row>
    <row r="144" spans="2:8" s="63" customFormat="1" ht="3" customHeight="1" x14ac:dyDescent="0.2">
      <c r="F144" s="594"/>
      <c r="G144" s="594"/>
    </row>
    <row r="145" spans="2:11" s="63" customFormat="1" ht="19.5" customHeight="1" x14ac:dyDescent="0.2">
      <c r="B145" s="638"/>
      <c r="C145" s="639" t="s">
        <v>3449</v>
      </c>
      <c r="D145" s="640" t="s">
        <v>3394</v>
      </c>
      <c r="E145" s="641"/>
      <c r="F145" s="642">
        <v>0</v>
      </c>
      <c r="G145" s="642">
        <v>0</v>
      </c>
      <c r="H145" s="643"/>
    </row>
    <row r="146" spans="2:11" s="63" customFormat="1" ht="19.5" customHeight="1" x14ac:dyDescent="0.2">
      <c r="B146" s="644"/>
      <c r="C146" s="645"/>
      <c r="D146" s="646" t="s">
        <v>3395</v>
      </c>
      <c r="E146" s="647"/>
      <c r="F146" s="648">
        <f>F7+F8</f>
        <v>542496.56000000006</v>
      </c>
      <c r="G146" s="648">
        <v>0</v>
      </c>
      <c r="H146" s="649"/>
    </row>
    <row r="147" spans="2:11" s="63" customFormat="1" ht="19.5" customHeight="1" x14ac:dyDescent="0.2">
      <c r="B147" s="650"/>
      <c r="C147" s="651"/>
      <c r="D147" s="652" t="s">
        <v>3396</v>
      </c>
      <c r="E147" s="653"/>
      <c r="F147" s="654">
        <v>0</v>
      </c>
      <c r="G147" s="654">
        <v>14900.870000001683</v>
      </c>
      <c r="H147" s="655"/>
    </row>
    <row r="148" spans="2:11" s="63" customFormat="1" ht="3" customHeight="1" x14ac:dyDescent="0.2">
      <c r="F148" s="594"/>
      <c r="G148" s="594"/>
    </row>
    <row r="149" spans="2:11" s="63" customFormat="1" ht="19.5" customHeight="1" x14ac:dyDescent="0.2">
      <c r="B149" s="638"/>
      <c r="C149" s="617" t="s">
        <v>1683</v>
      </c>
      <c r="D149" s="618" t="s">
        <v>3394</v>
      </c>
      <c r="E149" s="656">
        <f>E141+E130+E122+E105+E88+E68+E48+E28</f>
        <v>120658.66</v>
      </c>
      <c r="F149" s="642">
        <v>0</v>
      </c>
      <c r="G149" s="642">
        <v>0</v>
      </c>
      <c r="H149" s="657">
        <f>H141+H130+H122+H105+H88+H68+H48+H28</f>
        <v>105757.78999999995</v>
      </c>
    </row>
    <row r="150" spans="2:11" s="63" customFormat="1" ht="19.5" customHeight="1" x14ac:dyDescent="0.2">
      <c r="B150" s="644"/>
      <c r="C150" s="658"/>
      <c r="D150" s="624" t="s">
        <v>3395</v>
      </c>
      <c r="E150" s="659">
        <f>E142+E131+E123+E106+E89+E69+E49+E29+E8+E9+E7</f>
        <v>36469831.450000003</v>
      </c>
      <c r="F150" s="648">
        <f>F146</f>
        <v>542496.56000000006</v>
      </c>
      <c r="G150" s="648">
        <v>0</v>
      </c>
      <c r="H150" s="660">
        <f>H142+H131+H123+H106+H89+H69+H49+H29+H8+H9+H7</f>
        <v>37012328.009999998</v>
      </c>
    </row>
    <row r="151" spans="2:11" s="63" customFormat="1" ht="19.5" customHeight="1" x14ac:dyDescent="0.2">
      <c r="B151" s="650"/>
      <c r="C151" s="661"/>
      <c r="D151" s="630" t="s">
        <v>3396</v>
      </c>
      <c r="E151" s="662">
        <f>E143+E132+E124+E107+E90+E70+E50+E30+E10</f>
        <v>39063087.869999997</v>
      </c>
      <c r="F151" s="654">
        <v>0</v>
      </c>
      <c r="G151" s="654">
        <v>14900.870000001683</v>
      </c>
      <c r="H151" s="663">
        <f>H143+H132+H124+H107+H90+H70+H50+H30+H10</f>
        <v>39048187</v>
      </c>
      <c r="K151" s="315" t="s">
        <v>184</v>
      </c>
    </row>
  </sheetData>
  <mergeCells count="7">
    <mergeCell ref="B2:I2"/>
    <mergeCell ref="B4:B5"/>
    <mergeCell ref="C4:C5"/>
    <mergeCell ref="D4:D5"/>
    <mergeCell ref="E4:E5"/>
    <mergeCell ref="F4:G4"/>
    <mergeCell ref="H4:H5"/>
  </mergeCells>
  <pageMargins left="0.78740157480314965" right="0.78740157480314965" top="0.98425196850393704" bottom="0.98425196850393704" header="0.51181102362204722" footer="0.51181102362204722"/>
  <pageSetup paperSize="9" scale="87" orientation="landscape" r:id="rId1"/>
  <headerFooter alignWithMargins="0"/>
  <rowBreaks count="6" manualBreakCount="6">
    <brk id="30" max="7" man="1"/>
    <brk id="51" max="7" man="1"/>
    <brk id="70" max="7" man="1"/>
    <brk id="90" max="7" man="1"/>
    <brk id="108" max="7" man="1"/>
    <brk id="13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view="pageBreakPreview" topLeftCell="A4" zoomScale="50" zoomScaleNormal="50" zoomScaleSheetLayoutView="50" workbookViewId="0">
      <selection activeCell="N4" sqref="N1:Q65536"/>
    </sheetView>
  </sheetViews>
  <sheetFormatPr defaultRowHeight="18" x14ac:dyDescent="0.2"/>
  <cols>
    <col min="1" max="1" width="24.7109375" style="38" customWidth="1"/>
    <col min="2" max="2" width="22.7109375" style="38" customWidth="1"/>
    <col min="3" max="3" width="59.42578125" style="38" customWidth="1"/>
    <col min="4" max="4" width="26.7109375" style="38" customWidth="1"/>
    <col min="5" max="6" width="23.140625" style="38" customWidth="1"/>
    <col min="7" max="7" width="17.42578125" style="38" customWidth="1"/>
    <col min="8" max="8" width="22.5703125" style="38" customWidth="1"/>
    <col min="9" max="9" width="20.85546875" style="38" customWidth="1"/>
    <col min="10" max="10" width="21.42578125" style="38" customWidth="1"/>
    <col min="11" max="11" width="66.140625" style="38" customWidth="1"/>
    <col min="12" max="12" width="23.140625" style="35" customWidth="1"/>
    <col min="13" max="13" width="34.28515625" style="30" customWidth="1"/>
    <col min="14" max="16384" width="9.140625" style="30"/>
  </cols>
  <sheetData>
    <row r="1" spans="1:13" ht="54" x14ac:dyDescent="0.2">
      <c r="A1" s="28" t="s">
        <v>1135</v>
      </c>
      <c r="B1" s="28" t="s">
        <v>1151</v>
      </c>
      <c r="C1" s="28" t="s">
        <v>1152</v>
      </c>
      <c r="D1" s="28" t="s">
        <v>1153</v>
      </c>
      <c r="E1" s="28" t="s">
        <v>1154</v>
      </c>
      <c r="F1" s="28" t="s">
        <v>1155</v>
      </c>
      <c r="G1" s="28" t="s">
        <v>1156</v>
      </c>
      <c r="H1" s="28" t="s">
        <v>1157</v>
      </c>
      <c r="I1" s="28" t="s">
        <v>442</v>
      </c>
      <c r="J1" s="28" t="s">
        <v>1158</v>
      </c>
      <c r="K1" s="28" t="s">
        <v>2</v>
      </c>
      <c r="L1" s="29" t="s">
        <v>6</v>
      </c>
      <c r="M1" s="28" t="s">
        <v>7</v>
      </c>
    </row>
    <row r="2" spans="1:13" ht="90" x14ac:dyDescent="0.2">
      <c r="A2" s="31" t="s">
        <v>1007</v>
      </c>
      <c r="B2" s="31">
        <v>3016</v>
      </c>
      <c r="C2" s="31" t="s">
        <v>1159</v>
      </c>
      <c r="D2" s="31" t="s">
        <v>1160</v>
      </c>
      <c r="E2" s="31" t="s">
        <v>1161</v>
      </c>
      <c r="F2" s="31" t="s">
        <v>1162</v>
      </c>
      <c r="G2" s="31">
        <v>464</v>
      </c>
      <c r="H2" s="31">
        <v>2015</v>
      </c>
      <c r="I2" s="31" t="s">
        <v>1163</v>
      </c>
      <c r="J2" s="31" t="s">
        <v>1188</v>
      </c>
      <c r="K2" s="31" t="s">
        <v>1189</v>
      </c>
      <c r="L2" s="32">
        <v>83.33</v>
      </c>
      <c r="M2" s="31" t="s">
        <v>1190</v>
      </c>
    </row>
    <row r="3" spans="1:13" ht="36" x14ac:dyDescent="0.2">
      <c r="A3" s="31" t="s">
        <v>1007</v>
      </c>
      <c r="B3" s="31">
        <v>3016</v>
      </c>
      <c r="C3" s="31" t="s">
        <v>1159</v>
      </c>
      <c r="D3" s="31" t="s">
        <v>1160</v>
      </c>
      <c r="E3" s="31" t="s">
        <v>1161</v>
      </c>
      <c r="F3" s="31" t="s">
        <v>1162</v>
      </c>
      <c r="G3" s="31">
        <v>34</v>
      </c>
      <c r="H3" s="31">
        <v>2021</v>
      </c>
      <c r="I3" s="31" t="s">
        <v>1163</v>
      </c>
      <c r="J3" s="31" t="s">
        <v>246</v>
      </c>
      <c r="K3" s="31" t="s">
        <v>1191</v>
      </c>
      <c r="L3" s="32">
        <v>4.47</v>
      </c>
      <c r="M3" s="31" t="s">
        <v>1192</v>
      </c>
    </row>
    <row r="4" spans="1:13" ht="54" x14ac:dyDescent="0.2">
      <c r="A4" s="31" t="s">
        <v>1007</v>
      </c>
      <c r="B4" s="31">
        <v>3016</v>
      </c>
      <c r="C4" s="31" t="s">
        <v>1159</v>
      </c>
      <c r="D4" s="31" t="s">
        <v>1160</v>
      </c>
      <c r="E4" s="31" t="s">
        <v>1161</v>
      </c>
      <c r="F4" s="31" t="s">
        <v>1162</v>
      </c>
      <c r="G4" s="31">
        <v>54</v>
      </c>
      <c r="H4" s="31">
        <v>2021</v>
      </c>
      <c r="I4" s="31" t="s">
        <v>1163</v>
      </c>
      <c r="J4" s="31" t="s">
        <v>243</v>
      </c>
      <c r="K4" s="31" t="s">
        <v>1193</v>
      </c>
      <c r="L4" s="32">
        <v>337.8</v>
      </c>
      <c r="M4" s="31" t="s">
        <v>1192</v>
      </c>
    </row>
    <row r="5" spans="1:13" ht="36" x14ac:dyDescent="0.2">
      <c r="A5" s="31" t="s">
        <v>1007</v>
      </c>
      <c r="B5" s="31">
        <v>3016</v>
      </c>
      <c r="C5" s="31" t="s">
        <v>1159</v>
      </c>
      <c r="D5" s="31" t="s">
        <v>1160</v>
      </c>
      <c r="E5" s="31" t="s">
        <v>1161</v>
      </c>
      <c r="F5" s="31" t="s">
        <v>1162</v>
      </c>
      <c r="G5" s="31">
        <v>62</v>
      </c>
      <c r="H5" s="31">
        <v>2021</v>
      </c>
      <c r="I5" s="31" t="s">
        <v>1163</v>
      </c>
      <c r="J5" s="31" t="s">
        <v>245</v>
      </c>
      <c r="K5" s="31" t="s">
        <v>1194</v>
      </c>
      <c r="L5" s="32">
        <v>27.09</v>
      </c>
      <c r="M5" s="31" t="s">
        <v>1192</v>
      </c>
    </row>
    <row r="6" spans="1:13" ht="36" x14ac:dyDescent="0.2">
      <c r="A6" s="31" t="s">
        <v>1007</v>
      </c>
      <c r="B6" s="31">
        <v>3016</v>
      </c>
      <c r="C6" s="31" t="s">
        <v>1159</v>
      </c>
      <c r="D6" s="31" t="s">
        <v>1160</v>
      </c>
      <c r="E6" s="31" t="s">
        <v>1161</v>
      </c>
      <c r="F6" s="31" t="s">
        <v>1162</v>
      </c>
      <c r="G6" s="31">
        <v>64</v>
      </c>
      <c r="H6" s="31">
        <v>2021</v>
      </c>
      <c r="I6" s="31" t="s">
        <v>1163</v>
      </c>
      <c r="J6" s="31" t="s">
        <v>245</v>
      </c>
      <c r="K6" s="31" t="s">
        <v>1195</v>
      </c>
      <c r="L6" s="32">
        <v>4.22</v>
      </c>
      <c r="M6" s="31" t="s">
        <v>1192</v>
      </c>
    </row>
    <row r="7" spans="1:13" ht="54" x14ac:dyDescent="0.2">
      <c r="A7" s="31" t="s">
        <v>1007</v>
      </c>
      <c r="B7" s="31">
        <v>3016</v>
      </c>
      <c r="C7" s="31" t="s">
        <v>1159</v>
      </c>
      <c r="D7" s="31" t="s">
        <v>1160</v>
      </c>
      <c r="E7" s="31" t="s">
        <v>1161</v>
      </c>
      <c r="F7" s="31" t="s">
        <v>1162</v>
      </c>
      <c r="G7" s="31">
        <v>162</v>
      </c>
      <c r="H7" s="31">
        <v>2021</v>
      </c>
      <c r="I7" s="31" t="s">
        <v>1163</v>
      </c>
      <c r="J7" s="31" t="s">
        <v>245</v>
      </c>
      <c r="K7" s="31" t="s">
        <v>1196</v>
      </c>
      <c r="L7" s="32">
        <v>2.67</v>
      </c>
      <c r="M7" s="31" t="s">
        <v>1192</v>
      </c>
    </row>
    <row r="8" spans="1:13" ht="72" x14ac:dyDescent="0.2">
      <c r="A8" s="31" t="s">
        <v>1007</v>
      </c>
      <c r="B8" s="31">
        <v>3016</v>
      </c>
      <c r="C8" s="31" t="s">
        <v>1159</v>
      </c>
      <c r="D8" s="31" t="s">
        <v>1160</v>
      </c>
      <c r="E8" s="31" t="s">
        <v>1161</v>
      </c>
      <c r="F8" s="31" t="s">
        <v>1162</v>
      </c>
      <c r="G8" s="31">
        <v>229</v>
      </c>
      <c r="H8" s="31">
        <v>2021</v>
      </c>
      <c r="I8" s="31" t="s">
        <v>1163</v>
      </c>
      <c r="J8" s="31" t="s">
        <v>241</v>
      </c>
      <c r="K8" s="31" t="s">
        <v>1197</v>
      </c>
      <c r="L8" s="32">
        <v>261.48</v>
      </c>
      <c r="M8" s="31" t="s">
        <v>1192</v>
      </c>
    </row>
    <row r="9" spans="1:13" ht="36" x14ac:dyDescent="0.2">
      <c r="A9" s="31"/>
      <c r="B9" s="31"/>
      <c r="C9" s="31"/>
      <c r="D9" s="31"/>
      <c r="E9" s="31"/>
      <c r="F9" s="31"/>
      <c r="G9" s="31"/>
      <c r="H9" s="31"/>
      <c r="I9" s="31"/>
      <c r="J9" s="31"/>
      <c r="K9" s="28" t="s">
        <v>1198</v>
      </c>
      <c r="L9" s="29">
        <f>SUM(L2:L8)</f>
        <v>721.06000000000006</v>
      </c>
      <c r="M9" s="31"/>
    </row>
    <row r="10" spans="1:13" ht="108" x14ac:dyDescent="0.2">
      <c r="A10" s="31" t="s">
        <v>66</v>
      </c>
      <c r="B10" s="31">
        <v>9030</v>
      </c>
      <c r="C10" s="31" t="s">
        <v>1199</v>
      </c>
      <c r="D10" s="31" t="s">
        <v>1200</v>
      </c>
      <c r="E10" s="31" t="s">
        <v>1201</v>
      </c>
      <c r="F10" s="31" t="s">
        <v>1202</v>
      </c>
      <c r="G10" s="31">
        <v>193</v>
      </c>
      <c r="H10" s="31">
        <v>2017</v>
      </c>
      <c r="I10" s="31" t="s">
        <v>1163</v>
      </c>
      <c r="J10" s="31" t="s">
        <v>1203</v>
      </c>
      <c r="K10" s="31" t="s">
        <v>1204</v>
      </c>
      <c r="L10" s="32">
        <v>671.39</v>
      </c>
      <c r="M10" s="31" t="s">
        <v>1205</v>
      </c>
    </row>
    <row r="11" spans="1:13" ht="34.15" customHeight="1" x14ac:dyDescent="0.2">
      <c r="A11" s="31"/>
      <c r="B11" s="31"/>
      <c r="C11" s="31"/>
      <c r="D11" s="31"/>
      <c r="E11" s="31"/>
      <c r="F11" s="31"/>
      <c r="G11" s="31"/>
      <c r="H11" s="31"/>
      <c r="I11" s="31"/>
      <c r="J11" s="31"/>
      <c r="K11" s="28" t="s">
        <v>1206</v>
      </c>
      <c r="L11" s="29">
        <f>SUM(L10)</f>
        <v>671.39</v>
      </c>
      <c r="M11" s="31"/>
    </row>
    <row r="12" spans="1:13" ht="36" x14ac:dyDescent="0.2">
      <c r="A12" s="31"/>
      <c r="B12" s="31"/>
      <c r="C12" s="31"/>
      <c r="D12" s="31"/>
      <c r="E12" s="31"/>
      <c r="F12" s="31"/>
      <c r="G12" s="31"/>
      <c r="H12" s="31"/>
      <c r="I12" s="31"/>
      <c r="J12" s="31"/>
      <c r="K12" s="28" t="s">
        <v>1207</v>
      </c>
      <c r="L12" s="29">
        <f>L11+L9</f>
        <v>1392.45</v>
      </c>
      <c r="M12" s="31"/>
    </row>
    <row r="13" spans="1:13" ht="144" x14ac:dyDescent="0.2">
      <c r="A13" s="31" t="s">
        <v>276</v>
      </c>
      <c r="B13" s="31">
        <v>3057</v>
      </c>
      <c r="C13" s="31" t="s">
        <v>1166</v>
      </c>
      <c r="D13" s="31" t="s">
        <v>1160</v>
      </c>
      <c r="E13" s="31" t="s">
        <v>1161</v>
      </c>
      <c r="F13" s="31" t="s">
        <v>1167</v>
      </c>
      <c r="G13" s="31">
        <v>89</v>
      </c>
      <c r="H13" s="31">
        <v>2022</v>
      </c>
      <c r="I13" s="31" t="s">
        <v>1172</v>
      </c>
      <c r="J13" s="31" t="s">
        <v>1173</v>
      </c>
      <c r="K13" s="31" t="s">
        <v>1174</v>
      </c>
      <c r="L13" s="32">
        <v>1139.57</v>
      </c>
      <c r="M13" s="31" t="s">
        <v>1208</v>
      </c>
    </row>
    <row r="14" spans="1:13" ht="126" x14ac:dyDescent="0.2">
      <c r="A14" s="31" t="s">
        <v>276</v>
      </c>
      <c r="B14" s="31">
        <v>3057</v>
      </c>
      <c r="C14" s="31" t="s">
        <v>1166</v>
      </c>
      <c r="D14" s="31" t="s">
        <v>1160</v>
      </c>
      <c r="E14" s="31" t="s">
        <v>1161</v>
      </c>
      <c r="F14" s="31" t="s">
        <v>1167</v>
      </c>
      <c r="G14" s="31">
        <v>146</v>
      </c>
      <c r="H14" s="31">
        <v>2022</v>
      </c>
      <c r="I14" s="31" t="s">
        <v>1172</v>
      </c>
      <c r="J14" s="31" t="s">
        <v>1168</v>
      </c>
      <c r="K14" s="31" t="s">
        <v>1209</v>
      </c>
      <c r="L14" s="32">
        <v>238.81</v>
      </c>
      <c r="M14" s="31" t="s">
        <v>1210</v>
      </c>
    </row>
    <row r="15" spans="1:13" ht="90" x14ac:dyDescent="0.2">
      <c r="A15" s="31" t="s">
        <v>1007</v>
      </c>
      <c r="B15" s="31">
        <v>3016</v>
      </c>
      <c r="C15" s="31" t="s">
        <v>1159</v>
      </c>
      <c r="D15" s="31" t="s">
        <v>1160</v>
      </c>
      <c r="E15" s="31" t="s">
        <v>1161</v>
      </c>
      <c r="F15" s="31" t="s">
        <v>1162</v>
      </c>
      <c r="G15" s="31">
        <v>10</v>
      </c>
      <c r="H15" s="31">
        <v>2022</v>
      </c>
      <c r="I15" s="31" t="s">
        <v>1172</v>
      </c>
      <c r="J15" s="31" t="s">
        <v>245</v>
      </c>
      <c r="K15" s="31" t="s">
        <v>1211</v>
      </c>
      <c r="L15" s="32">
        <v>9.73</v>
      </c>
      <c r="M15" s="31" t="s">
        <v>1192</v>
      </c>
    </row>
    <row r="16" spans="1:13" ht="36" x14ac:dyDescent="0.2">
      <c r="A16" s="31" t="s">
        <v>1007</v>
      </c>
      <c r="B16" s="31">
        <v>3016</v>
      </c>
      <c r="C16" s="31" t="s">
        <v>1159</v>
      </c>
      <c r="D16" s="31" t="s">
        <v>1160</v>
      </c>
      <c r="E16" s="31" t="s">
        <v>1161</v>
      </c>
      <c r="F16" s="31" t="s">
        <v>1162</v>
      </c>
      <c r="G16" s="31">
        <v>32</v>
      </c>
      <c r="H16" s="31">
        <v>2022</v>
      </c>
      <c r="I16" s="31" t="s">
        <v>1172</v>
      </c>
      <c r="J16" s="31" t="s">
        <v>246</v>
      </c>
      <c r="K16" s="31" t="s">
        <v>1212</v>
      </c>
      <c r="L16" s="32">
        <v>6.45</v>
      </c>
      <c r="M16" s="31" t="s">
        <v>1213</v>
      </c>
    </row>
    <row r="17" spans="1:13" ht="90" x14ac:dyDescent="0.2">
      <c r="A17" s="31" t="s">
        <v>1007</v>
      </c>
      <c r="B17" s="31">
        <v>3016</v>
      </c>
      <c r="C17" s="31" t="s">
        <v>1159</v>
      </c>
      <c r="D17" s="31" t="s">
        <v>1160</v>
      </c>
      <c r="E17" s="31" t="s">
        <v>1161</v>
      </c>
      <c r="F17" s="31" t="s">
        <v>1162</v>
      </c>
      <c r="G17" s="31">
        <v>43</v>
      </c>
      <c r="H17" s="31">
        <v>2022</v>
      </c>
      <c r="I17" s="31" t="s">
        <v>1172</v>
      </c>
      <c r="J17" s="31" t="s">
        <v>198</v>
      </c>
      <c r="K17" s="31" t="s">
        <v>1214</v>
      </c>
      <c r="L17" s="32">
        <v>470.55</v>
      </c>
      <c r="M17" s="31" t="s">
        <v>1215</v>
      </c>
    </row>
    <row r="18" spans="1:13" ht="36" x14ac:dyDescent="0.2">
      <c r="A18" s="31" t="s">
        <v>1007</v>
      </c>
      <c r="B18" s="31">
        <v>3016</v>
      </c>
      <c r="C18" s="31" t="s">
        <v>1159</v>
      </c>
      <c r="D18" s="31" t="s">
        <v>1160</v>
      </c>
      <c r="E18" s="31" t="s">
        <v>1161</v>
      </c>
      <c r="F18" s="31" t="s">
        <v>1162</v>
      </c>
      <c r="G18" s="31">
        <v>63</v>
      </c>
      <c r="H18" s="31">
        <v>2022</v>
      </c>
      <c r="I18" s="31" t="s">
        <v>1172</v>
      </c>
      <c r="J18" s="31" t="s">
        <v>245</v>
      </c>
      <c r="K18" s="31" t="s">
        <v>1216</v>
      </c>
      <c r="L18" s="32">
        <v>9.73</v>
      </c>
      <c r="M18" s="31" t="s">
        <v>1192</v>
      </c>
    </row>
    <row r="19" spans="1:13" ht="72" x14ac:dyDescent="0.2">
      <c r="A19" s="31" t="s">
        <v>1007</v>
      </c>
      <c r="B19" s="31">
        <v>3016</v>
      </c>
      <c r="C19" s="31" t="s">
        <v>1159</v>
      </c>
      <c r="D19" s="31" t="s">
        <v>1160</v>
      </c>
      <c r="E19" s="31" t="s">
        <v>1161</v>
      </c>
      <c r="F19" s="31" t="s">
        <v>1162</v>
      </c>
      <c r="G19" s="31">
        <v>93</v>
      </c>
      <c r="H19" s="31">
        <v>2022</v>
      </c>
      <c r="I19" s="31" t="s">
        <v>1172</v>
      </c>
      <c r="J19" s="31" t="s">
        <v>243</v>
      </c>
      <c r="K19" s="31" t="s">
        <v>1217</v>
      </c>
      <c r="L19" s="32">
        <v>300</v>
      </c>
      <c r="M19" s="31" t="s">
        <v>1192</v>
      </c>
    </row>
    <row r="20" spans="1:13" ht="72" x14ac:dyDescent="0.2">
      <c r="A20" s="31" t="s">
        <v>1007</v>
      </c>
      <c r="B20" s="31">
        <v>3016</v>
      </c>
      <c r="C20" s="31" t="s">
        <v>1159</v>
      </c>
      <c r="D20" s="31" t="s">
        <v>1160</v>
      </c>
      <c r="E20" s="31" t="s">
        <v>1161</v>
      </c>
      <c r="F20" s="31" t="s">
        <v>1162</v>
      </c>
      <c r="G20" s="31">
        <v>136</v>
      </c>
      <c r="H20" s="31">
        <v>2022</v>
      </c>
      <c r="I20" s="31" t="s">
        <v>1172</v>
      </c>
      <c r="J20" s="31" t="s">
        <v>198</v>
      </c>
      <c r="K20" s="31" t="s">
        <v>1218</v>
      </c>
      <c r="L20" s="32">
        <v>449.9</v>
      </c>
      <c r="M20" s="31" t="s">
        <v>1215</v>
      </c>
    </row>
    <row r="21" spans="1:13" ht="54" x14ac:dyDescent="0.2">
      <c r="A21" s="31" t="s">
        <v>1007</v>
      </c>
      <c r="B21" s="31">
        <v>3016</v>
      </c>
      <c r="C21" s="31" t="s">
        <v>1159</v>
      </c>
      <c r="D21" s="31" t="s">
        <v>1160</v>
      </c>
      <c r="E21" s="31" t="s">
        <v>1161</v>
      </c>
      <c r="F21" s="31" t="s">
        <v>1162</v>
      </c>
      <c r="G21" s="31">
        <v>144</v>
      </c>
      <c r="H21" s="31">
        <v>2022</v>
      </c>
      <c r="I21" s="31" t="s">
        <v>1172</v>
      </c>
      <c r="J21" s="31" t="s">
        <v>246</v>
      </c>
      <c r="K21" s="31" t="s">
        <v>1219</v>
      </c>
      <c r="L21" s="32">
        <v>0.56000000000000005</v>
      </c>
      <c r="M21" s="31" t="s">
        <v>1192</v>
      </c>
    </row>
    <row r="22" spans="1:13" ht="54" x14ac:dyDescent="0.2">
      <c r="A22" s="31" t="s">
        <v>1007</v>
      </c>
      <c r="B22" s="31">
        <v>3016</v>
      </c>
      <c r="C22" s="31" t="s">
        <v>1159</v>
      </c>
      <c r="D22" s="31" t="s">
        <v>1160</v>
      </c>
      <c r="E22" s="31" t="s">
        <v>1161</v>
      </c>
      <c r="F22" s="31" t="s">
        <v>1162</v>
      </c>
      <c r="G22" s="31">
        <v>161</v>
      </c>
      <c r="H22" s="31">
        <v>2022</v>
      </c>
      <c r="I22" s="31" t="s">
        <v>1172</v>
      </c>
      <c r="J22" s="31" t="s">
        <v>246</v>
      </c>
      <c r="K22" s="31" t="s">
        <v>1220</v>
      </c>
      <c r="L22" s="32">
        <v>10.51</v>
      </c>
      <c r="M22" s="31" t="s">
        <v>1192</v>
      </c>
    </row>
    <row r="23" spans="1:13" ht="54" x14ac:dyDescent="0.2">
      <c r="A23" s="31" t="s">
        <v>1007</v>
      </c>
      <c r="B23" s="31">
        <v>3019</v>
      </c>
      <c r="C23" s="31" t="s">
        <v>1175</v>
      </c>
      <c r="D23" s="31" t="s">
        <v>1160</v>
      </c>
      <c r="E23" s="31" t="s">
        <v>1161</v>
      </c>
      <c r="F23" s="31" t="s">
        <v>1162</v>
      </c>
      <c r="G23" s="31">
        <v>26</v>
      </c>
      <c r="H23" s="31">
        <v>2022</v>
      </c>
      <c r="I23" s="31" t="s">
        <v>1172</v>
      </c>
      <c r="J23" s="31" t="s">
        <v>190</v>
      </c>
      <c r="K23" s="31" t="s">
        <v>1176</v>
      </c>
      <c r="L23" s="32">
        <v>45251.71</v>
      </c>
      <c r="M23" s="31" t="s">
        <v>1221</v>
      </c>
    </row>
    <row r="24" spans="1:13" ht="54" x14ac:dyDescent="0.2">
      <c r="A24" s="31" t="s">
        <v>1007</v>
      </c>
      <c r="B24" s="31">
        <v>3022</v>
      </c>
      <c r="C24" s="31" t="s">
        <v>1222</v>
      </c>
      <c r="D24" s="31" t="s">
        <v>1160</v>
      </c>
      <c r="E24" s="31" t="s">
        <v>1161</v>
      </c>
      <c r="F24" s="31" t="s">
        <v>1167</v>
      </c>
      <c r="G24" s="31">
        <v>108</v>
      </c>
      <c r="H24" s="31">
        <v>2022</v>
      </c>
      <c r="I24" s="31" t="s">
        <v>1172</v>
      </c>
      <c r="J24" s="31" t="s">
        <v>1097</v>
      </c>
      <c r="K24" s="31" t="s">
        <v>1223</v>
      </c>
      <c r="L24" s="32">
        <v>96</v>
      </c>
      <c r="M24" s="31" t="s">
        <v>1192</v>
      </c>
    </row>
    <row r="25" spans="1:13" ht="72" x14ac:dyDescent="0.2">
      <c r="A25" s="31" t="s">
        <v>1007</v>
      </c>
      <c r="B25" s="31">
        <v>3024</v>
      </c>
      <c r="C25" s="31" t="s">
        <v>1224</v>
      </c>
      <c r="D25" s="31" t="s">
        <v>1160</v>
      </c>
      <c r="E25" s="31" t="s">
        <v>1161</v>
      </c>
      <c r="F25" s="31" t="s">
        <v>1162</v>
      </c>
      <c r="G25" s="31">
        <v>141</v>
      </c>
      <c r="H25" s="31">
        <v>2022</v>
      </c>
      <c r="I25" s="31" t="s">
        <v>1172</v>
      </c>
      <c r="J25" s="31" t="s">
        <v>1225</v>
      </c>
      <c r="K25" s="31" t="s">
        <v>1226</v>
      </c>
      <c r="L25" s="32">
        <v>950</v>
      </c>
      <c r="M25" s="31" t="s">
        <v>1192</v>
      </c>
    </row>
    <row r="26" spans="1:13" ht="36" x14ac:dyDescent="0.2">
      <c r="A26" s="31"/>
      <c r="B26" s="31"/>
      <c r="C26" s="31"/>
      <c r="D26" s="31"/>
      <c r="E26" s="31"/>
      <c r="F26" s="31"/>
      <c r="G26" s="31"/>
      <c r="H26" s="31"/>
      <c r="I26" s="31"/>
      <c r="J26" s="31"/>
      <c r="K26" s="28" t="s">
        <v>1227</v>
      </c>
      <c r="L26" s="29">
        <f>SUM(L13:L25)</f>
        <v>48933.52</v>
      </c>
      <c r="M26" s="31"/>
    </row>
    <row r="27" spans="1:13" ht="72" x14ac:dyDescent="0.2">
      <c r="A27" s="31" t="s">
        <v>89</v>
      </c>
      <c r="B27" s="31">
        <v>9010</v>
      </c>
      <c r="C27" s="31" t="s">
        <v>1228</v>
      </c>
      <c r="D27" s="31" t="s">
        <v>1200</v>
      </c>
      <c r="E27" s="31" t="s">
        <v>1229</v>
      </c>
      <c r="F27" s="31" t="s">
        <v>1230</v>
      </c>
      <c r="G27" s="31">
        <v>2</v>
      </c>
      <c r="H27" s="31">
        <v>2022</v>
      </c>
      <c r="I27" s="31" t="s">
        <v>1172</v>
      </c>
      <c r="J27" s="31" t="s">
        <v>1231</v>
      </c>
      <c r="K27" s="31" t="s">
        <v>1232</v>
      </c>
      <c r="L27" s="32">
        <v>4565.59</v>
      </c>
      <c r="M27" s="31" t="s">
        <v>1233</v>
      </c>
    </row>
    <row r="28" spans="1:13" ht="162" x14ac:dyDescent="0.2">
      <c r="A28" s="31" t="s">
        <v>89</v>
      </c>
      <c r="B28" s="31">
        <v>9025</v>
      </c>
      <c r="C28" s="31" t="s">
        <v>1234</v>
      </c>
      <c r="D28" s="31" t="s">
        <v>1200</v>
      </c>
      <c r="E28" s="31" t="s">
        <v>1229</v>
      </c>
      <c r="F28" s="31" t="s">
        <v>1230</v>
      </c>
      <c r="G28" s="31">
        <v>1</v>
      </c>
      <c r="H28" s="31">
        <v>2022</v>
      </c>
      <c r="I28" s="31" t="s">
        <v>1172</v>
      </c>
      <c r="J28" s="31" t="s">
        <v>1231</v>
      </c>
      <c r="K28" s="31" t="s">
        <v>1235</v>
      </c>
      <c r="L28" s="32">
        <v>24983.7</v>
      </c>
      <c r="M28" s="31" t="s">
        <v>1236</v>
      </c>
    </row>
    <row r="29" spans="1:13" ht="63" customHeight="1" x14ac:dyDescent="0.2">
      <c r="A29" s="31"/>
      <c r="B29" s="31"/>
      <c r="C29" s="31"/>
      <c r="D29" s="31"/>
      <c r="E29" s="31"/>
      <c r="F29" s="31"/>
      <c r="G29" s="31"/>
      <c r="H29" s="31"/>
      <c r="I29" s="31"/>
      <c r="J29" s="31"/>
      <c r="K29" s="28" t="s">
        <v>1237</v>
      </c>
      <c r="L29" s="29">
        <f>SUM(L27:L28)</f>
        <v>29549.29</v>
      </c>
      <c r="M29" s="31"/>
    </row>
    <row r="30" spans="1:13" ht="126" x14ac:dyDescent="0.2">
      <c r="A30" s="31" t="s">
        <v>445</v>
      </c>
      <c r="B30" s="31">
        <v>2004</v>
      </c>
      <c r="C30" s="31" t="s">
        <v>1179</v>
      </c>
      <c r="D30" s="31" t="s">
        <v>1180</v>
      </c>
      <c r="E30" s="31" t="s">
        <v>1181</v>
      </c>
      <c r="F30" s="31" t="s">
        <v>1182</v>
      </c>
      <c r="G30" s="31">
        <v>44</v>
      </c>
      <c r="H30" s="31">
        <v>2022</v>
      </c>
      <c r="I30" s="31" t="s">
        <v>1172</v>
      </c>
      <c r="J30" s="31" t="s">
        <v>190</v>
      </c>
      <c r="K30" s="31" t="s">
        <v>1183</v>
      </c>
      <c r="L30" s="32">
        <v>25882.53</v>
      </c>
      <c r="M30" s="31" t="s">
        <v>1238</v>
      </c>
    </row>
    <row r="31" spans="1:13" ht="40.15" customHeight="1" x14ac:dyDescent="0.2">
      <c r="A31" s="31"/>
      <c r="B31" s="31"/>
      <c r="C31" s="31"/>
      <c r="D31" s="31"/>
      <c r="E31" s="31"/>
      <c r="F31" s="31"/>
      <c r="G31" s="31"/>
      <c r="H31" s="31"/>
      <c r="I31" s="31"/>
      <c r="J31" s="31"/>
      <c r="K31" s="28" t="s">
        <v>1239</v>
      </c>
      <c r="L31" s="29">
        <f>SUM(L30)</f>
        <v>25882.53</v>
      </c>
      <c r="M31" s="31"/>
    </row>
    <row r="32" spans="1:13" ht="40.15" customHeight="1" x14ac:dyDescent="0.2">
      <c r="A32" s="31"/>
      <c r="B32" s="31"/>
      <c r="C32" s="31"/>
      <c r="D32" s="31"/>
      <c r="E32" s="31"/>
      <c r="F32" s="31"/>
      <c r="G32" s="31"/>
      <c r="H32" s="31"/>
      <c r="I32" s="31"/>
      <c r="J32" s="31"/>
      <c r="K32" s="28" t="s">
        <v>1240</v>
      </c>
      <c r="L32" s="29">
        <f>L31+L29+L26</f>
        <v>104365.34</v>
      </c>
      <c r="M32" s="31"/>
    </row>
    <row r="33" spans="1:15" ht="40.15" customHeight="1" x14ac:dyDescent="0.2">
      <c r="A33" s="31"/>
      <c r="B33" s="31"/>
      <c r="C33" s="31"/>
      <c r="D33" s="31"/>
      <c r="E33" s="31"/>
      <c r="F33" s="31"/>
      <c r="G33" s="31"/>
      <c r="H33" s="31"/>
      <c r="I33" s="31"/>
      <c r="J33" s="31"/>
      <c r="K33" s="28" t="s">
        <v>1241</v>
      </c>
      <c r="L33" s="29">
        <f>L32+L12</f>
        <v>105757.79</v>
      </c>
      <c r="M33" s="31"/>
    </row>
    <row r="34" spans="1:15" x14ac:dyDescent="0.2">
      <c r="A34" s="33"/>
      <c r="B34" s="33"/>
      <c r="C34" s="33"/>
      <c r="D34" s="33"/>
      <c r="E34" s="33"/>
      <c r="F34" s="33"/>
      <c r="G34" s="33"/>
      <c r="H34" s="33"/>
      <c r="I34" s="33"/>
      <c r="J34" s="33"/>
      <c r="K34" s="33"/>
    </row>
    <row r="35" spans="1:15" x14ac:dyDescent="0.2">
      <c r="A35" s="33"/>
      <c r="B35" s="33"/>
      <c r="C35" s="33"/>
      <c r="D35" s="33"/>
      <c r="E35" s="33"/>
      <c r="F35" s="33"/>
      <c r="G35" s="33"/>
      <c r="H35" s="33"/>
      <c r="I35" s="33"/>
      <c r="J35" s="33"/>
      <c r="K35" s="33"/>
    </row>
    <row r="36" spans="1:15" s="35" customFormat="1" x14ac:dyDescent="0.2">
      <c r="A36" s="33"/>
      <c r="B36" s="33"/>
      <c r="C36" s="33"/>
      <c r="D36" s="33"/>
      <c r="E36" s="33"/>
      <c r="F36" s="33"/>
      <c r="G36" s="33"/>
      <c r="H36" s="33"/>
      <c r="I36" s="33"/>
      <c r="J36" s="33"/>
      <c r="K36" s="33"/>
      <c r="M36" s="30"/>
      <c r="N36" s="30"/>
      <c r="O36" s="30"/>
    </row>
    <row r="37" spans="1:15" s="35" customFormat="1" x14ac:dyDescent="0.2">
      <c r="A37" s="33"/>
      <c r="B37" s="33"/>
      <c r="C37" s="33"/>
      <c r="D37" s="33"/>
      <c r="E37" s="33"/>
      <c r="F37" s="33"/>
      <c r="G37" s="33"/>
      <c r="H37" s="33"/>
      <c r="I37" s="33"/>
      <c r="J37" s="33"/>
      <c r="K37" s="33"/>
      <c r="M37" s="30"/>
      <c r="N37" s="30"/>
      <c r="O37" s="30"/>
    </row>
    <row r="38" spans="1:15" s="35" customFormat="1" x14ac:dyDescent="0.2">
      <c r="A38" s="33"/>
      <c r="B38" s="33"/>
      <c r="C38" s="33"/>
      <c r="D38" s="33"/>
      <c r="E38" s="33"/>
      <c r="F38" s="33"/>
      <c r="G38" s="33"/>
      <c r="H38" s="33"/>
      <c r="I38" s="33"/>
      <c r="J38" s="33"/>
      <c r="K38" s="33"/>
      <c r="M38" s="30"/>
      <c r="N38" s="30"/>
      <c r="O38" s="30"/>
    </row>
    <row r="39" spans="1:15" s="35" customFormat="1" x14ac:dyDescent="0.2">
      <c r="A39" s="33"/>
      <c r="B39" s="33"/>
      <c r="C39" s="33"/>
      <c r="D39" s="33"/>
      <c r="E39" s="33"/>
      <c r="F39" s="33"/>
      <c r="G39" s="33"/>
      <c r="H39" s="33"/>
      <c r="I39" s="33"/>
      <c r="J39" s="33"/>
      <c r="K39" s="33"/>
      <c r="M39" s="30"/>
      <c r="N39" s="30"/>
      <c r="O39" s="30"/>
    </row>
    <row r="40" spans="1:15" s="35" customFormat="1" x14ac:dyDescent="0.2">
      <c r="A40" s="33"/>
      <c r="B40" s="33"/>
      <c r="C40" s="33"/>
      <c r="D40" s="33"/>
      <c r="E40" s="33"/>
      <c r="F40" s="33"/>
      <c r="G40" s="33"/>
      <c r="H40" s="33"/>
      <c r="I40" s="33"/>
      <c r="J40" s="33"/>
      <c r="K40" s="33"/>
      <c r="M40" s="30"/>
      <c r="N40" s="30"/>
      <c r="O40" s="30"/>
    </row>
    <row r="41" spans="1:15" s="35" customFormat="1" x14ac:dyDescent="0.2">
      <c r="A41" s="33"/>
      <c r="B41" s="33"/>
      <c r="C41" s="33"/>
      <c r="D41" s="33"/>
      <c r="E41" s="33"/>
      <c r="F41" s="33"/>
      <c r="G41" s="33"/>
      <c r="H41" s="33"/>
      <c r="I41" s="33"/>
      <c r="J41" s="33"/>
      <c r="K41" s="33"/>
      <c r="M41" s="30"/>
      <c r="N41" s="30"/>
      <c r="O41" s="30"/>
    </row>
    <row r="42" spans="1:15" s="35" customFormat="1" x14ac:dyDescent="0.2">
      <c r="A42" s="33"/>
      <c r="B42" s="33"/>
      <c r="C42" s="33"/>
      <c r="D42" s="33"/>
      <c r="E42" s="33"/>
      <c r="F42" s="33"/>
      <c r="G42" s="33"/>
      <c r="H42" s="33"/>
      <c r="I42" s="33"/>
      <c r="J42" s="33"/>
      <c r="K42" s="33"/>
      <c r="M42" s="30"/>
      <c r="N42" s="30"/>
      <c r="O42" s="30"/>
    </row>
    <row r="43" spans="1:15" s="35" customFormat="1" x14ac:dyDescent="0.2">
      <c r="A43" s="33"/>
      <c r="B43" s="33"/>
      <c r="C43" s="33"/>
      <c r="D43" s="33"/>
      <c r="E43" s="33"/>
      <c r="F43" s="33"/>
      <c r="G43" s="33"/>
      <c r="H43" s="33"/>
      <c r="I43" s="33"/>
      <c r="J43" s="33"/>
      <c r="K43" s="33"/>
      <c r="M43" s="30"/>
      <c r="N43" s="30"/>
      <c r="O43" s="30"/>
    </row>
    <row r="44" spans="1:15" s="35" customFormat="1" x14ac:dyDescent="0.2">
      <c r="A44" s="33"/>
      <c r="B44" s="33"/>
      <c r="C44" s="33"/>
      <c r="D44" s="33"/>
      <c r="E44" s="33"/>
      <c r="F44" s="33"/>
      <c r="G44" s="33"/>
      <c r="H44" s="33"/>
      <c r="I44" s="33"/>
      <c r="J44" s="33"/>
      <c r="K44" s="33"/>
      <c r="M44" s="30"/>
      <c r="N44" s="30"/>
      <c r="O44" s="30"/>
    </row>
    <row r="45" spans="1:15" s="35" customFormat="1" x14ac:dyDescent="0.2">
      <c r="A45" s="33"/>
      <c r="B45" s="33"/>
      <c r="C45" s="33"/>
      <c r="D45" s="33"/>
      <c r="E45" s="33"/>
      <c r="F45" s="33"/>
      <c r="G45" s="33"/>
      <c r="H45" s="33"/>
      <c r="I45" s="33"/>
      <c r="J45" s="33"/>
      <c r="K45" s="33"/>
      <c r="M45" s="30"/>
      <c r="N45" s="30"/>
      <c r="O45" s="30"/>
    </row>
    <row r="46" spans="1:15" s="35" customFormat="1" x14ac:dyDescent="0.2">
      <c r="A46" s="33"/>
      <c r="B46" s="33"/>
      <c r="C46" s="33"/>
      <c r="D46" s="33"/>
      <c r="E46" s="33"/>
      <c r="F46" s="33"/>
      <c r="G46" s="33"/>
      <c r="H46" s="33"/>
      <c r="I46" s="33"/>
      <c r="J46" s="33"/>
      <c r="K46" s="33"/>
      <c r="M46" s="30"/>
      <c r="N46" s="30"/>
      <c r="O46" s="30"/>
    </row>
    <row r="47" spans="1:15" s="35" customFormat="1" x14ac:dyDescent="0.2">
      <c r="A47" s="33"/>
      <c r="B47" s="33"/>
      <c r="C47" s="33"/>
      <c r="D47" s="33"/>
      <c r="E47" s="33"/>
      <c r="F47" s="33"/>
      <c r="G47" s="33"/>
      <c r="H47" s="33"/>
      <c r="I47" s="33"/>
      <c r="J47" s="33"/>
      <c r="K47" s="33"/>
      <c r="M47" s="30"/>
      <c r="N47" s="30"/>
      <c r="O47" s="30"/>
    </row>
    <row r="48" spans="1:15" s="35" customFormat="1" x14ac:dyDescent="0.2">
      <c r="A48" s="33"/>
      <c r="B48" s="33"/>
      <c r="C48" s="33"/>
      <c r="D48" s="33"/>
      <c r="E48" s="33"/>
      <c r="F48" s="33"/>
      <c r="G48" s="33"/>
      <c r="H48" s="33"/>
      <c r="I48" s="33"/>
      <c r="J48" s="33"/>
      <c r="K48" s="33"/>
      <c r="M48" s="30"/>
      <c r="N48" s="30"/>
      <c r="O48" s="30"/>
    </row>
    <row r="49" spans="1:15" s="35" customFormat="1" x14ac:dyDescent="0.2">
      <c r="A49" s="33"/>
      <c r="B49" s="33"/>
      <c r="C49" s="33"/>
      <c r="D49" s="33"/>
      <c r="E49" s="33"/>
      <c r="F49" s="33"/>
      <c r="G49" s="33"/>
      <c r="H49" s="33"/>
      <c r="I49" s="33"/>
      <c r="J49" s="33"/>
      <c r="K49" s="33"/>
      <c r="M49" s="30"/>
      <c r="N49" s="30"/>
      <c r="O49" s="30"/>
    </row>
    <row r="50" spans="1:15" s="35" customFormat="1" x14ac:dyDescent="0.2">
      <c r="A50" s="33"/>
      <c r="B50" s="33"/>
      <c r="C50" s="33"/>
      <c r="D50" s="33"/>
      <c r="E50" s="33"/>
      <c r="F50" s="33"/>
      <c r="G50" s="33"/>
      <c r="H50" s="33"/>
      <c r="I50" s="33"/>
      <c r="J50" s="33"/>
      <c r="K50" s="33"/>
      <c r="M50" s="30"/>
      <c r="N50" s="30"/>
      <c r="O50" s="30"/>
    </row>
    <row r="51" spans="1:15" s="35" customFormat="1" x14ac:dyDescent="0.2">
      <c r="A51" s="33"/>
      <c r="B51" s="33"/>
      <c r="C51" s="33"/>
      <c r="D51" s="33"/>
      <c r="E51" s="33"/>
      <c r="F51" s="33"/>
      <c r="G51" s="33"/>
      <c r="H51" s="33"/>
      <c r="I51" s="33"/>
      <c r="J51" s="33"/>
      <c r="K51" s="33"/>
      <c r="M51" s="30"/>
      <c r="N51" s="30"/>
      <c r="O51" s="30"/>
    </row>
    <row r="52" spans="1:15" s="35" customFormat="1" x14ac:dyDescent="0.2">
      <c r="A52" s="33"/>
      <c r="B52" s="33"/>
      <c r="C52" s="33"/>
      <c r="D52" s="33"/>
      <c r="E52" s="33"/>
      <c r="F52" s="33"/>
      <c r="G52" s="33"/>
      <c r="H52" s="33"/>
      <c r="I52" s="33"/>
      <c r="J52" s="33"/>
      <c r="K52" s="33"/>
      <c r="M52" s="30"/>
      <c r="N52" s="30"/>
      <c r="O52" s="30"/>
    </row>
    <row r="53" spans="1:15" s="35" customFormat="1" x14ac:dyDescent="0.2">
      <c r="A53" s="33"/>
      <c r="B53" s="33"/>
      <c r="C53" s="33"/>
      <c r="D53" s="33"/>
      <c r="E53" s="33"/>
      <c r="F53" s="33"/>
      <c r="G53" s="33"/>
      <c r="H53" s="33"/>
      <c r="I53" s="33"/>
      <c r="J53" s="33"/>
      <c r="K53" s="33"/>
      <c r="M53" s="30"/>
      <c r="N53" s="30"/>
      <c r="O53" s="30"/>
    </row>
    <row r="54" spans="1:15" s="35" customFormat="1" x14ac:dyDescent="0.2">
      <c r="A54" s="33"/>
      <c r="B54" s="33"/>
      <c r="C54" s="33"/>
      <c r="D54" s="33"/>
      <c r="E54" s="33"/>
      <c r="F54" s="33"/>
      <c r="G54" s="33"/>
      <c r="H54" s="33"/>
      <c r="I54" s="33"/>
      <c r="J54" s="33"/>
      <c r="K54" s="33"/>
      <c r="M54" s="30"/>
      <c r="N54" s="30"/>
      <c r="O54" s="30"/>
    </row>
    <row r="55" spans="1:15" s="35" customFormat="1" x14ac:dyDescent="0.2">
      <c r="A55" s="33"/>
      <c r="B55" s="33"/>
      <c r="C55" s="33"/>
      <c r="D55" s="33"/>
      <c r="E55" s="33"/>
      <c r="F55" s="33"/>
      <c r="G55" s="33"/>
      <c r="H55" s="33"/>
      <c r="I55" s="33"/>
      <c r="J55" s="33"/>
      <c r="K55" s="33"/>
      <c r="M55" s="30"/>
      <c r="N55" s="30"/>
      <c r="O55" s="30"/>
    </row>
    <row r="56" spans="1:15" s="35" customFormat="1" x14ac:dyDescent="0.2">
      <c r="A56" s="33"/>
      <c r="B56" s="33"/>
      <c r="C56" s="33"/>
      <c r="D56" s="33"/>
      <c r="E56" s="33"/>
      <c r="F56" s="33"/>
      <c r="G56" s="33"/>
      <c r="H56" s="33"/>
      <c r="I56" s="33"/>
      <c r="J56" s="33"/>
      <c r="K56" s="33"/>
      <c r="M56" s="30"/>
      <c r="N56" s="30"/>
      <c r="O56" s="30"/>
    </row>
    <row r="57" spans="1:15" s="35" customFormat="1" x14ac:dyDescent="0.2">
      <c r="A57" s="33"/>
      <c r="B57" s="33"/>
      <c r="C57" s="33"/>
      <c r="D57" s="33"/>
      <c r="E57" s="33"/>
      <c r="F57" s="33"/>
      <c r="G57" s="33"/>
      <c r="H57" s="33"/>
      <c r="I57" s="33"/>
      <c r="J57" s="33"/>
      <c r="K57" s="33"/>
      <c r="M57" s="30"/>
      <c r="N57" s="30"/>
      <c r="O57" s="30"/>
    </row>
    <row r="58" spans="1:15" s="35" customFormat="1" x14ac:dyDescent="0.2">
      <c r="A58" s="33"/>
      <c r="B58" s="33"/>
      <c r="C58" s="33"/>
      <c r="D58" s="33"/>
      <c r="E58" s="33"/>
      <c r="F58" s="33"/>
      <c r="G58" s="33"/>
      <c r="H58" s="33"/>
      <c r="I58" s="33"/>
      <c r="J58" s="33"/>
      <c r="K58" s="33"/>
      <c r="M58" s="30"/>
      <c r="N58" s="30"/>
      <c r="O58" s="30"/>
    </row>
    <row r="59" spans="1:15" s="35" customFormat="1" x14ac:dyDescent="0.2">
      <c r="A59" s="33"/>
      <c r="B59" s="33"/>
      <c r="C59" s="33"/>
      <c r="D59" s="33"/>
      <c r="E59" s="33"/>
      <c r="F59" s="33"/>
      <c r="G59" s="33"/>
      <c r="H59" s="33"/>
      <c r="I59" s="33"/>
      <c r="J59" s="33"/>
      <c r="K59" s="33"/>
      <c r="M59" s="30"/>
      <c r="N59" s="30"/>
      <c r="O59" s="30"/>
    </row>
    <row r="60" spans="1:15" s="35" customFormat="1" x14ac:dyDescent="0.2">
      <c r="A60" s="33"/>
      <c r="B60" s="33"/>
      <c r="C60" s="33"/>
      <c r="D60" s="33"/>
      <c r="E60" s="33"/>
      <c r="F60" s="33"/>
      <c r="G60" s="33"/>
      <c r="H60" s="33"/>
      <c r="I60" s="33"/>
      <c r="J60" s="33"/>
      <c r="K60" s="33"/>
      <c r="M60" s="30"/>
      <c r="N60" s="30"/>
      <c r="O60" s="30"/>
    </row>
    <row r="61" spans="1:15" s="35" customFormat="1" x14ac:dyDescent="0.2">
      <c r="A61" s="33"/>
      <c r="B61" s="33"/>
      <c r="C61" s="33"/>
      <c r="D61" s="33"/>
      <c r="E61" s="33"/>
      <c r="F61" s="33"/>
      <c r="G61" s="33"/>
      <c r="H61" s="33"/>
      <c r="I61" s="33"/>
      <c r="J61" s="33"/>
      <c r="K61" s="33"/>
      <c r="M61" s="30"/>
      <c r="N61" s="30"/>
      <c r="O61" s="30"/>
    </row>
    <row r="62" spans="1:15" s="35" customFormat="1" x14ac:dyDescent="0.2">
      <c r="A62" s="33"/>
      <c r="B62" s="33"/>
      <c r="C62" s="33"/>
      <c r="D62" s="33"/>
      <c r="E62" s="33"/>
      <c r="F62" s="33"/>
      <c r="G62" s="33"/>
      <c r="H62" s="33"/>
      <c r="I62" s="33"/>
      <c r="J62" s="33"/>
      <c r="K62" s="33"/>
      <c r="M62" s="30"/>
      <c r="N62" s="30"/>
      <c r="O62" s="30"/>
    </row>
    <row r="63" spans="1:15" s="35" customFormat="1" x14ac:dyDescent="0.2">
      <c r="A63" s="33"/>
      <c r="B63" s="33"/>
      <c r="C63" s="33"/>
      <c r="D63" s="33"/>
      <c r="E63" s="33"/>
      <c r="F63" s="33"/>
      <c r="G63" s="33"/>
      <c r="H63" s="33"/>
      <c r="I63" s="33"/>
      <c r="J63" s="33"/>
      <c r="K63" s="33"/>
      <c r="M63" s="30"/>
      <c r="N63" s="30"/>
      <c r="O63" s="30"/>
    </row>
    <row r="64" spans="1:15" s="35" customFormat="1" x14ac:dyDescent="0.2">
      <c r="A64" s="33"/>
      <c r="B64" s="33"/>
      <c r="C64" s="33"/>
      <c r="D64" s="33"/>
      <c r="E64" s="33"/>
      <c r="F64" s="33"/>
      <c r="G64" s="33"/>
      <c r="H64" s="33"/>
      <c r="I64" s="33"/>
      <c r="J64" s="33"/>
      <c r="K64" s="33"/>
      <c r="M64" s="30"/>
      <c r="N64" s="30"/>
      <c r="O64" s="30"/>
    </row>
    <row r="65" spans="1:15" s="35" customFormat="1" x14ac:dyDescent="0.2">
      <c r="A65" s="33"/>
      <c r="B65" s="33"/>
      <c r="C65" s="33"/>
      <c r="D65" s="33"/>
      <c r="E65" s="33"/>
      <c r="F65" s="33"/>
      <c r="G65" s="33"/>
      <c r="H65" s="33"/>
      <c r="I65" s="33"/>
      <c r="J65" s="33"/>
      <c r="K65" s="33"/>
      <c r="M65" s="30"/>
      <c r="N65" s="30"/>
      <c r="O65" s="30"/>
    </row>
    <row r="66" spans="1:15" s="35" customFormat="1" x14ac:dyDescent="0.2">
      <c r="A66" s="33"/>
      <c r="B66" s="33"/>
      <c r="C66" s="33"/>
      <c r="D66" s="33"/>
      <c r="E66" s="33"/>
      <c r="F66" s="33"/>
      <c r="G66" s="33"/>
      <c r="H66" s="33"/>
      <c r="I66" s="33"/>
      <c r="J66" s="33"/>
      <c r="K66" s="33"/>
      <c r="M66" s="30"/>
      <c r="N66" s="30"/>
      <c r="O66" s="30"/>
    </row>
    <row r="67" spans="1:15" s="35" customFormat="1" x14ac:dyDescent="0.2">
      <c r="A67" s="33"/>
      <c r="B67" s="33"/>
      <c r="C67" s="33"/>
      <c r="D67" s="33"/>
      <c r="E67" s="33"/>
      <c r="F67" s="33"/>
      <c r="G67" s="33"/>
      <c r="H67" s="33"/>
      <c r="I67" s="33"/>
      <c r="J67" s="33"/>
      <c r="K67" s="33"/>
      <c r="M67" s="30"/>
      <c r="N67" s="30"/>
      <c r="O67" s="30"/>
    </row>
    <row r="68" spans="1:15" s="35" customFormat="1" x14ac:dyDescent="0.2">
      <c r="A68" s="33"/>
      <c r="B68" s="33"/>
      <c r="C68" s="33"/>
      <c r="D68" s="33"/>
      <c r="E68" s="33"/>
      <c r="F68" s="33"/>
      <c r="G68" s="33"/>
      <c r="H68" s="33"/>
      <c r="I68" s="33"/>
      <c r="J68" s="33"/>
      <c r="K68" s="33"/>
      <c r="M68" s="30"/>
      <c r="N68" s="30"/>
      <c r="O68" s="30"/>
    </row>
    <row r="69" spans="1:15" s="35" customFormat="1" x14ac:dyDescent="0.2">
      <c r="A69" s="37"/>
      <c r="B69" s="37"/>
      <c r="C69" s="37"/>
      <c r="D69" s="37"/>
      <c r="E69" s="37"/>
      <c r="F69" s="37"/>
      <c r="G69" s="37"/>
      <c r="H69" s="37"/>
      <c r="I69" s="37"/>
      <c r="J69" s="37"/>
      <c r="K69" s="37"/>
      <c r="M69" s="30"/>
      <c r="N69" s="30"/>
      <c r="O69" s="30"/>
    </row>
    <row r="70" spans="1:15" s="35" customFormat="1" x14ac:dyDescent="0.2">
      <c r="A70" s="38"/>
      <c r="B70" s="38"/>
      <c r="C70" s="38"/>
      <c r="D70" s="38"/>
      <c r="E70" s="38"/>
      <c r="F70" s="38"/>
      <c r="G70" s="38"/>
      <c r="H70" s="38"/>
      <c r="I70" s="38"/>
      <c r="J70" s="38"/>
      <c r="K70" s="38"/>
      <c r="M70" s="30"/>
      <c r="N70" s="30"/>
      <c r="O70" s="30"/>
    </row>
    <row r="71" spans="1:15" s="35" customFormat="1" x14ac:dyDescent="0.2">
      <c r="A71" s="38"/>
      <c r="B71" s="38"/>
      <c r="C71" s="38"/>
      <c r="D71" s="38"/>
      <c r="E71" s="38"/>
      <c r="F71" s="38"/>
      <c r="G71" s="38"/>
      <c r="H71" s="38"/>
      <c r="I71" s="38"/>
      <c r="J71" s="38"/>
      <c r="K71" s="38"/>
      <c r="M71" s="30"/>
      <c r="N71" s="30"/>
      <c r="O71" s="30"/>
    </row>
  </sheetData>
  <autoFilter ref="A1:M30"/>
  <printOptions horizontalCentered="1"/>
  <pageMargins left="0.15748031496062992" right="0.19685039370078741" top="0.59055118110236227" bottom="0.39370078740157483" header="0.31496062992125984" footer="0.51181102362204722"/>
  <pageSetup paperSize="9" scale="35" orientation="landscape" r:id="rId1"/>
  <headerFooter>
    <oddHeader>&amp;R&amp;"-,Grassetto"&amp;18&amp;A</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8"/>
  <sheetViews>
    <sheetView view="pageBreakPreview" topLeftCell="A319" zoomScaleNormal="100" zoomScaleSheetLayoutView="100" workbookViewId="0">
      <selection activeCell="O289" sqref="O289"/>
    </sheetView>
  </sheetViews>
  <sheetFormatPr defaultColWidth="8.85546875" defaultRowHeight="12.75" x14ac:dyDescent="0.2"/>
  <cols>
    <col min="1" max="1" width="1" style="735" customWidth="1"/>
    <col min="2" max="2" width="10.7109375" style="735" customWidth="1"/>
    <col min="3" max="3" width="3.28515625" style="735" customWidth="1"/>
    <col min="4" max="4" width="13.85546875" style="735" customWidth="1"/>
    <col min="5" max="5" width="2.140625" style="735" customWidth="1"/>
    <col min="6" max="6" width="27.7109375" style="735" customWidth="1"/>
    <col min="7" max="7" width="23.5703125" style="735" customWidth="1"/>
    <col min="8" max="11" width="14.7109375" style="735" customWidth="1"/>
    <col min="12" max="16384" width="8.85546875" style="735"/>
  </cols>
  <sheetData>
    <row r="1" spans="2:11" s="664" customFormat="1" ht="28.5" customHeight="1" x14ac:dyDescent="0.25">
      <c r="B1" s="880" t="s">
        <v>3450</v>
      </c>
      <c r="C1" s="880"/>
      <c r="D1" s="880"/>
      <c r="E1" s="880"/>
      <c r="F1" s="880"/>
      <c r="G1" s="880"/>
      <c r="H1" s="880"/>
      <c r="I1" s="880"/>
      <c r="J1" s="880"/>
      <c r="K1" s="880"/>
    </row>
    <row r="2" spans="2:11" s="664" customFormat="1" ht="15" customHeight="1" x14ac:dyDescent="0.2"/>
    <row r="3" spans="2:11" s="664" customFormat="1" ht="18" customHeight="1" x14ac:dyDescent="0.2">
      <c r="B3" s="881" t="s">
        <v>1293</v>
      </c>
      <c r="C3" s="881"/>
      <c r="D3" s="881"/>
      <c r="E3" s="881"/>
      <c r="F3" s="882" t="s">
        <v>1294</v>
      </c>
      <c r="G3" s="881"/>
      <c r="H3" s="881" t="s">
        <v>3374</v>
      </c>
      <c r="I3" s="882" t="s">
        <v>3375</v>
      </c>
      <c r="J3" s="882"/>
      <c r="K3" s="881" t="s">
        <v>3376</v>
      </c>
    </row>
    <row r="4" spans="2:11" s="664" customFormat="1" ht="42" customHeight="1" x14ac:dyDescent="0.2">
      <c r="B4" s="881"/>
      <c r="C4" s="881"/>
      <c r="D4" s="881"/>
      <c r="E4" s="881"/>
      <c r="F4" s="882"/>
      <c r="G4" s="881"/>
      <c r="H4" s="881"/>
      <c r="I4" s="665" t="s">
        <v>3377</v>
      </c>
      <c r="J4" s="665" t="s">
        <v>3378</v>
      </c>
      <c r="K4" s="881"/>
    </row>
    <row r="5" spans="2:11" s="664" customFormat="1" ht="7.5" customHeight="1" x14ac:dyDescent="0.2">
      <c r="B5" s="878"/>
      <c r="C5" s="878"/>
      <c r="D5" s="878"/>
      <c r="E5" s="878"/>
      <c r="F5" s="666"/>
      <c r="G5" s="666"/>
      <c r="H5" s="666"/>
      <c r="I5" s="666"/>
      <c r="J5" s="666"/>
      <c r="K5" s="666"/>
    </row>
    <row r="6" spans="2:11" s="664" customFormat="1" ht="19.5" customHeight="1" x14ac:dyDescent="0.2">
      <c r="B6" s="667"/>
      <c r="C6" s="879"/>
      <c r="D6" s="879"/>
      <c r="E6" s="668"/>
      <c r="F6" s="669" t="s">
        <v>1295</v>
      </c>
      <c r="G6" s="670"/>
      <c r="H6" s="671" t="s">
        <v>1296</v>
      </c>
      <c r="I6" s="672">
        <v>0</v>
      </c>
      <c r="J6" s="672">
        <v>0</v>
      </c>
      <c r="K6" s="673"/>
    </row>
    <row r="7" spans="2:11" s="664" customFormat="1" ht="6" customHeight="1" x14ac:dyDescent="0.2"/>
    <row r="8" spans="2:11" s="664" customFormat="1" ht="19.5" customHeight="1" x14ac:dyDescent="0.2">
      <c r="B8" s="667"/>
      <c r="C8" s="874" t="s">
        <v>1297</v>
      </c>
      <c r="D8" s="874"/>
      <c r="E8" s="668"/>
      <c r="F8" s="875" t="s">
        <v>3451</v>
      </c>
      <c r="G8" s="875"/>
      <c r="H8" s="875"/>
      <c r="I8" s="875"/>
      <c r="J8" s="875"/>
      <c r="K8" s="875"/>
    </row>
    <row r="9" spans="2:11" s="664" customFormat="1" ht="3" customHeight="1" x14ac:dyDescent="0.2"/>
    <row r="10" spans="2:11" s="664" customFormat="1" ht="19.5" customHeight="1" x14ac:dyDescent="0.2">
      <c r="B10" s="674" t="s">
        <v>1298</v>
      </c>
      <c r="C10" s="675"/>
      <c r="D10" s="871" t="s">
        <v>1299</v>
      </c>
      <c r="E10" s="871"/>
      <c r="F10" s="876" t="s">
        <v>1300</v>
      </c>
      <c r="G10" s="876"/>
      <c r="H10" s="876"/>
      <c r="I10" s="876"/>
      <c r="J10" s="876"/>
      <c r="K10" s="876"/>
    </row>
    <row r="11" spans="2:11" s="664" customFormat="1" ht="19.5" customHeight="1" x14ac:dyDescent="0.2">
      <c r="B11" s="676"/>
      <c r="C11" s="677"/>
      <c r="D11" s="877" t="s">
        <v>1301</v>
      </c>
      <c r="E11" s="877"/>
      <c r="F11" s="678" t="s">
        <v>1302</v>
      </c>
      <c r="G11" s="679" t="s">
        <v>3382</v>
      </c>
      <c r="H11" s="680">
        <v>490579.9</v>
      </c>
      <c r="I11" s="681" t="s">
        <v>184</v>
      </c>
      <c r="J11" s="681" t="s">
        <v>184</v>
      </c>
      <c r="K11" s="682">
        <v>334726.11999999994</v>
      </c>
    </row>
    <row r="12" spans="2:11" s="664" customFormat="1" ht="19.5" customHeight="1" x14ac:dyDescent="0.2">
      <c r="B12" s="676"/>
      <c r="C12" s="677"/>
      <c r="D12" s="870"/>
      <c r="E12" s="870"/>
      <c r="F12" s="683"/>
      <c r="G12" s="679" t="s">
        <v>3383</v>
      </c>
      <c r="H12" s="680">
        <v>16284879.030000001</v>
      </c>
      <c r="I12" s="681">
        <v>59800</v>
      </c>
      <c r="J12" s="681">
        <v>0</v>
      </c>
      <c r="K12" s="682">
        <v>16344679.030000001</v>
      </c>
    </row>
    <row r="13" spans="2:11" s="664" customFormat="1" ht="19.5" customHeight="1" x14ac:dyDescent="0.2">
      <c r="B13" s="676"/>
      <c r="C13" s="677"/>
      <c r="D13" s="870"/>
      <c r="E13" s="870"/>
      <c r="F13" s="683"/>
      <c r="G13" s="679" t="s">
        <v>3384</v>
      </c>
      <c r="H13" s="680">
        <v>16775458.930000002</v>
      </c>
      <c r="I13" s="681">
        <v>0</v>
      </c>
      <c r="J13" s="681">
        <v>96053.779999999329</v>
      </c>
      <c r="K13" s="682">
        <v>16679405.150000002</v>
      </c>
    </row>
    <row r="14" spans="2:11" s="664" customFormat="1" ht="19.5" customHeight="1" x14ac:dyDescent="0.2">
      <c r="B14" s="684"/>
      <c r="C14" s="675"/>
      <c r="D14" s="871" t="s">
        <v>1303</v>
      </c>
      <c r="E14" s="871"/>
      <c r="F14" s="685"/>
      <c r="G14" s="686" t="s">
        <v>3394</v>
      </c>
      <c r="H14" s="687">
        <v>490579.9</v>
      </c>
      <c r="I14" s="688">
        <v>0</v>
      </c>
      <c r="J14" s="688">
        <v>155853.78000000009</v>
      </c>
      <c r="K14" s="689">
        <v>334726.11999999994</v>
      </c>
    </row>
    <row r="15" spans="2:11" s="664" customFormat="1" ht="19.5" customHeight="1" x14ac:dyDescent="0.2">
      <c r="B15" s="690"/>
      <c r="C15" s="691"/>
      <c r="D15" s="872"/>
      <c r="E15" s="872"/>
      <c r="F15" s="692"/>
      <c r="G15" s="693" t="s">
        <v>3395</v>
      </c>
      <c r="H15" s="694">
        <v>16284879.030000001</v>
      </c>
      <c r="I15" s="695">
        <v>59800</v>
      </c>
      <c r="J15" s="695">
        <v>0</v>
      </c>
      <c r="K15" s="696">
        <v>16344679.030000001</v>
      </c>
    </row>
    <row r="16" spans="2:11" s="664" customFormat="1" ht="19.5" customHeight="1" x14ac:dyDescent="0.2">
      <c r="B16" s="697"/>
      <c r="C16" s="698"/>
      <c r="D16" s="873"/>
      <c r="E16" s="873"/>
      <c r="F16" s="699"/>
      <c r="G16" s="700" t="s">
        <v>3396</v>
      </c>
      <c r="H16" s="701">
        <v>16775458.930000002</v>
      </c>
      <c r="I16" s="702">
        <v>0</v>
      </c>
      <c r="J16" s="702">
        <v>96053.779999999329</v>
      </c>
      <c r="K16" s="703">
        <v>16679405.150000002</v>
      </c>
    </row>
    <row r="17" spans="2:11" s="664" customFormat="1" ht="3.75" customHeight="1" x14ac:dyDescent="0.2">
      <c r="B17" s="704"/>
      <c r="C17" s="691"/>
      <c r="D17" s="872"/>
      <c r="E17" s="872"/>
      <c r="F17" s="704"/>
      <c r="G17" s="704"/>
      <c r="H17" s="704"/>
      <c r="I17" s="704"/>
      <c r="J17" s="704"/>
      <c r="K17" s="704"/>
    </row>
    <row r="18" spans="2:11" s="664" customFormat="1" ht="19.5" customHeight="1" x14ac:dyDescent="0.2">
      <c r="B18" s="674" t="s">
        <v>1443</v>
      </c>
      <c r="C18" s="675"/>
      <c r="D18" s="871" t="s">
        <v>1317</v>
      </c>
      <c r="E18" s="871"/>
      <c r="F18" s="876" t="s">
        <v>1444</v>
      </c>
      <c r="G18" s="876"/>
      <c r="H18" s="876"/>
      <c r="I18" s="876"/>
      <c r="J18" s="876"/>
      <c r="K18" s="876"/>
    </row>
    <row r="19" spans="2:11" s="664" customFormat="1" ht="19.5" customHeight="1" x14ac:dyDescent="0.2">
      <c r="B19" s="676"/>
      <c r="C19" s="677"/>
      <c r="D19" s="877" t="s">
        <v>1301</v>
      </c>
      <c r="E19" s="877"/>
      <c r="F19" s="678" t="s">
        <v>1302</v>
      </c>
      <c r="G19" s="679" t="s">
        <v>3382</v>
      </c>
      <c r="H19" s="680">
        <v>9205.2999999999993</v>
      </c>
      <c r="I19" s="681" t="s">
        <v>184</v>
      </c>
      <c r="J19" s="681" t="s">
        <v>184</v>
      </c>
      <c r="K19" s="682">
        <v>1924.2599999999993</v>
      </c>
    </row>
    <row r="20" spans="2:11" s="664" customFormat="1" ht="19.5" customHeight="1" x14ac:dyDescent="0.2">
      <c r="B20" s="676"/>
      <c r="C20" s="677"/>
      <c r="D20" s="870"/>
      <c r="E20" s="870"/>
      <c r="F20" s="683"/>
      <c r="G20" s="679" t="s">
        <v>3383</v>
      </c>
      <c r="H20" s="680">
        <v>33060</v>
      </c>
      <c r="I20" s="681">
        <v>0</v>
      </c>
      <c r="J20" s="681">
        <v>0</v>
      </c>
      <c r="K20" s="682">
        <v>33060</v>
      </c>
    </row>
    <row r="21" spans="2:11" s="664" customFormat="1" ht="19.5" customHeight="1" x14ac:dyDescent="0.2">
      <c r="B21" s="676"/>
      <c r="C21" s="677"/>
      <c r="D21" s="870"/>
      <c r="E21" s="870"/>
      <c r="F21" s="683"/>
      <c r="G21" s="679" t="s">
        <v>3384</v>
      </c>
      <c r="H21" s="680">
        <v>42265.3</v>
      </c>
      <c r="I21" s="681">
        <v>0</v>
      </c>
      <c r="J21" s="681">
        <v>7281.0400000000009</v>
      </c>
      <c r="K21" s="682">
        <v>34984.26</v>
      </c>
    </row>
    <row r="22" spans="2:11" s="664" customFormat="1" ht="19.5" customHeight="1" x14ac:dyDescent="0.2">
      <c r="B22" s="684"/>
      <c r="C22" s="675"/>
      <c r="D22" s="871" t="s">
        <v>1319</v>
      </c>
      <c r="E22" s="871"/>
      <c r="F22" s="685"/>
      <c r="G22" s="686" t="s">
        <v>3394</v>
      </c>
      <c r="H22" s="687">
        <v>9205.2999999999993</v>
      </c>
      <c r="I22" s="688" t="s">
        <v>184</v>
      </c>
      <c r="J22" s="688" t="s">
        <v>184</v>
      </c>
      <c r="K22" s="689">
        <v>1924.2599999999993</v>
      </c>
    </row>
    <row r="23" spans="2:11" s="664" customFormat="1" ht="19.5" customHeight="1" x14ac:dyDescent="0.2">
      <c r="B23" s="690"/>
      <c r="C23" s="691"/>
      <c r="D23" s="872"/>
      <c r="E23" s="872"/>
      <c r="F23" s="692"/>
      <c r="G23" s="693" t="s">
        <v>3395</v>
      </c>
      <c r="H23" s="694">
        <v>33060</v>
      </c>
      <c r="I23" s="695">
        <v>0</v>
      </c>
      <c r="J23" s="695">
        <v>0</v>
      </c>
      <c r="K23" s="696">
        <v>33060</v>
      </c>
    </row>
    <row r="24" spans="2:11" s="664" customFormat="1" ht="19.5" customHeight="1" x14ac:dyDescent="0.2">
      <c r="B24" s="697"/>
      <c r="C24" s="698"/>
      <c r="D24" s="873"/>
      <c r="E24" s="873"/>
      <c r="F24" s="699"/>
      <c r="G24" s="700" t="s">
        <v>3396</v>
      </c>
      <c r="H24" s="701">
        <v>42265.3</v>
      </c>
      <c r="I24" s="702">
        <v>0</v>
      </c>
      <c r="J24" s="702">
        <v>7281.0400000000009</v>
      </c>
      <c r="K24" s="703">
        <v>34984.26</v>
      </c>
    </row>
    <row r="25" spans="2:11" s="664" customFormat="1" ht="3.75" customHeight="1" x14ac:dyDescent="0.2">
      <c r="B25" s="704"/>
      <c r="C25" s="691"/>
      <c r="D25" s="872"/>
      <c r="E25" s="872"/>
      <c r="F25" s="704"/>
      <c r="G25" s="704"/>
      <c r="H25" s="704"/>
      <c r="I25" s="704"/>
      <c r="J25" s="704"/>
      <c r="K25" s="704"/>
    </row>
    <row r="26" spans="2:11" s="664" customFormat="1" ht="19.5" customHeight="1" x14ac:dyDescent="0.2">
      <c r="B26" s="674" t="s">
        <v>1445</v>
      </c>
      <c r="C26" s="675"/>
      <c r="D26" s="871" t="s">
        <v>1446</v>
      </c>
      <c r="E26" s="871"/>
      <c r="F26" s="876" t="s">
        <v>1447</v>
      </c>
      <c r="G26" s="876"/>
      <c r="H26" s="876"/>
      <c r="I26" s="876"/>
      <c r="J26" s="876"/>
      <c r="K26" s="876"/>
    </row>
    <row r="27" spans="2:11" s="664" customFormat="1" ht="19.5" customHeight="1" x14ac:dyDescent="0.2">
      <c r="B27" s="676"/>
      <c r="C27" s="677"/>
      <c r="D27" s="877" t="s">
        <v>1301</v>
      </c>
      <c r="E27" s="877"/>
      <c r="F27" s="678" t="s">
        <v>1302</v>
      </c>
      <c r="G27" s="679" t="s">
        <v>3382</v>
      </c>
      <c r="H27" s="680">
        <v>753543.40000000014</v>
      </c>
      <c r="I27" s="681" t="s">
        <v>184</v>
      </c>
      <c r="J27" s="681" t="s">
        <v>184</v>
      </c>
      <c r="K27" s="682">
        <v>453207.95999999985</v>
      </c>
    </row>
    <row r="28" spans="2:11" s="664" customFormat="1" ht="19.5" customHeight="1" x14ac:dyDescent="0.2">
      <c r="B28" s="676"/>
      <c r="C28" s="677"/>
      <c r="D28" s="870"/>
      <c r="E28" s="870"/>
      <c r="F28" s="683"/>
      <c r="G28" s="679" t="s">
        <v>3383</v>
      </c>
      <c r="H28" s="680">
        <v>2972328.8699999996</v>
      </c>
      <c r="I28" s="681">
        <v>0</v>
      </c>
      <c r="J28" s="681">
        <v>0</v>
      </c>
      <c r="K28" s="682">
        <v>2972328.8699999996</v>
      </c>
    </row>
    <row r="29" spans="2:11" s="664" customFormat="1" ht="19.5" customHeight="1" x14ac:dyDescent="0.2">
      <c r="B29" s="676"/>
      <c r="C29" s="677"/>
      <c r="D29" s="870"/>
      <c r="E29" s="870"/>
      <c r="F29" s="683"/>
      <c r="G29" s="679" t="s">
        <v>3384</v>
      </c>
      <c r="H29" s="680">
        <v>3725872.27</v>
      </c>
      <c r="I29" s="681">
        <v>0</v>
      </c>
      <c r="J29" s="681">
        <v>300335.44000000041</v>
      </c>
      <c r="K29" s="682">
        <v>3425536.830000001</v>
      </c>
    </row>
    <row r="30" spans="2:11" s="664" customFormat="1" ht="19.5" customHeight="1" x14ac:dyDescent="0.2">
      <c r="B30" s="676"/>
      <c r="C30" s="677"/>
      <c r="D30" s="877" t="s">
        <v>1307</v>
      </c>
      <c r="E30" s="877"/>
      <c r="F30" s="678" t="s">
        <v>1308</v>
      </c>
      <c r="G30" s="679" t="s">
        <v>3382</v>
      </c>
      <c r="H30" s="680">
        <v>4099.2</v>
      </c>
      <c r="I30" s="681" t="s">
        <v>184</v>
      </c>
      <c r="J30" s="681" t="s">
        <v>184</v>
      </c>
      <c r="K30" s="682">
        <v>4099.2</v>
      </c>
    </row>
    <row r="31" spans="2:11" s="664" customFormat="1" ht="19.5" customHeight="1" x14ac:dyDescent="0.2">
      <c r="B31" s="676"/>
      <c r="C31" s="677"/>
      <c r="D31" s="870"/>
      <c r="E31" s="870"/>
      <c r="F31" s="683"/>
      <c r="G31" s="679" t="s">
        <v>3383</v>
      </c>
      <c r="H31" s="680">
        <v>36500</v>
      </c>
      <c r="I31" s="681">
        <v>0</v>
      </c>
      <c r="J31" s="681">
        <v>0</v>
      </c>
      <c r="K31" s="682">
        <v>36500</v>
      </c>
    </row>
    <row r="32" spans="2:11" s="664" customFormat="1" ht="19.5" customHeight="1" x14ac:dyDescent="0.2">
      <c r="B32" s="676"/>
      <c r="C32" s="677"/>
      <c r="D32" s="870"/>
      <c r="E32" s="870"/>
      <c r="F32" s="683"/>
      <c r="G32" s="679" t="s">
        <v>3384</v>
      </c>
      <c r="H32" s="680">
        <v>40599.199999999997</v>
      </c>
      <c r="I32" s="681">
        <v>0</v>
      </c>
      <c r="J32" s="681">
        <v>0</v>
      </c>
      <c r="K32" s="682">
        <v>40599.199999999997</v>
      </c>
    </row>
    <row r="33" spans="2:11" s="664" customFormat="1" ht="19.5" customHeight="1" x14ac:dyDescent="0.2">
      <c r="B33" s="676"/>
      <c r="C33" s="677"/>
      <c r="D33" s="877" t="s">
        <v>3183</v>
      </c>
      <c r="E33" s="877"/>
      <c r="F33" s="678" t="s">
        <v>3452</v>
      </c>
      <c r="G33" s="679" t="s">
        <v>3382</v>
      </c>
      <c r="H33" s="680">
        <v>0</v>
      </c>
      <c r="I33" s="681" t="s">
        <v>184</v>
      </c>
      <c r="J33" s="681" t="s">
        <v>184</v>
      </c>
      <c r="K33" s="682">
        <v>0</v>
      </c>
    </row>
    <row r="34" spans="2:11" s="664" customFormat="1" ht="19.5" customHeight="1" x14ac:dyDescent="0.2">
      <c r="B34" s="676"/>
      <c r="C34" s="677"/>
      <c r="D34" s="870"/>
      <c r="E34" s="870"/>
      <c r="F34" s="683"/>
      <c r="G34" s="679" t="s">
        <v>3383</v>
      </c>
      <c r="H34" s="680">
        <v>0</v>
      </c>
      <c r="I34" s="681">
        <v>0</v>
      </c>
      <c r="J34" s="681">
        <v>0</v>
      </c>
      <c r="K34" s="682">
        <v>0</v>
      </c>
    </row>
    <row r="35" spans="2:11" s="664" customFormat="1" ht="19.5" customHeight="1" x14ac:dyDescent="0.2">
      <c r="B35" s="676"/>
      <c r="C35" s="677"/>
      <c r="D35" s="870"/>
      <c r="E35" s="870"/>
      <c r="F35" s="683"/>
      <c r="G35" s="679" t="s">
        <v>3384</v>
      </c>
      <c r="H35" s="680">
        <v>0</v>
      </c>
      <c r="I35" s="681">
        <v>0</v>
      </c>
      <c r="J35" s="681">
        <v>0</v>
      </c>
      <c r="K35" s="682">
        <v>0</v>
      </c>
    </row>
    <row r="36" spans="2:11" s="664" customFormat="1" ht="19.5" customHeight="1" x14ac:dyDescent="0.2">
      <c r="B36" s="684"/>
      <c r="C36" s="675"/>
      <c r="D36" s="871" t="s">
        <v>1448</v>
      </c>
      <c r="E36" s="871"/>
      <c r="F36" s="685"/>
      <c r="G36" s="686" t="s">
        <v>3394</v>
      </c>
      <c r="H36" s="687">
        <v>757642.60000000009</v>
      </c>
      <c r="I36" s="688" t="s">
        <v>184</v>
      </c>
      <c r="J36" s="688" t="s">
        <v>184</v>
      </c>
      <c r="K36" s="689">
        <v>457307.15999999986</v>
      </c>
    </row>
    <row r="37" spans="2:11" s="664" customFormat="1" ht="19.5" customHeight="1" x14ac:dyDescent="0.2">
      <c r="B37" s="690"/>
      <c r="C37" s="691"/>
      <c r="D37" s="872"/>
      <c r="E37" s="872"/>
      <c r="F37" s="692"/>
      <c r="G37" s="693" t="s">
        <v>3395</v>
      </c>
      <c r="H37" s="694">
        <v>3008828.8699999996</v>
      </c>
      <c r="I37" s="695">
        <v>0</v>
      </c>
      <c r="J37" s="695">
        <v>0</v>
      </c>
      <c r="K37" s="696">
        <v>3008828.8699999996</v>
      </c>
    </row>
    <row r="38" spans="2:11" s="664" customFormat="1" ht="19.5" customHeight="1" x14ac:dyDescent="0.2">
      <c r="B38" s="697"/>
      <c r="C38" s="698"/>
      <c r="D38" s="873"/>
      <c r="E38" s="873"/>
      <c r="F38" s="699"/>
      <c r="G38" s="700" t="s">
        <v>3396</v>
      </c>
      <c r="H38" s="701">
        <v>3766471.47</v>
      </c>
      <c r="I38" s="702">
        <v>0</v>
      </c>
      <c r="J38" s="702">
        <v>300335.44000000041</v>
      </c>
      <c r="K38" s="703">
        <v>3466136.0300000012</v>
      </c>
    </row>
    <row r="39" spans="2:11" s="664" customFormat="1" ht="3.75" customHeight="1" x14ac:dyDescent="0.2">
      <c r="B39" s="704"/>
      <c r="C39" s="691"/>
      <c r="D39" s="872"/>
      <c r="E39" s="872"/>
      <c r="F39" s="704"/>
      <c r="G39" s="704"/>
      <c r="H39" s="704"/>
      <c r="I39" s="704"/>
      <c r="J39" s="704"/>
      <c r="K39" s="704"/>
    </row>
    <row r="40" spans="2:11" s="664" customFormat="1" ht="19.5" customHeight="1" x14ac:dyDescent="0.2">
      <c r="B40" s="674" t="s">
        <v>1449</v>
      </c>
      <c r="C40" s="675"/>
      <c r="D40" s="871" t="s">
        <v>1450</v>
      </c>
      <c r="E40" s="871"/>
      <c r="F40" s="876" t="s">
        <v>1451</v>
      </c>
      <c r="G40" s="876"/>
      <c r="H40" s="876"/>
      <c r="I40" s="876"/>
      <c r="J40" s="876"/>
      <c r="K40" s="876"/>
    </row>
    <row r="41" spans="2:11" s="664" customFormat="1" ht="19.5" customHeight="1" x14ac:dyDescent="0.2">
      <c r="B41" s="676"/>
      <c r="C41" s="677"/>
      <c r="D41" s="877" t="s">
        <v>1301</v>
      </c>
      <c r="E41" s="877"/>
      <c r="F41" s="678" t="s">
        <v>1302</v>
      </c>
      <c r="G41" s="679" t="s">
        <v>3382</v>
      </c>
      <c r="H41" s="680">
        <v>2146.5</v>
      </c>
      <c r="I41" s="681" t="s">
        <v>184</v>
      </c>
      <c r="J41" s="681" t="s">
        <v>184</v>
      </c>
      <c r="K41" s="682">
        <v>1300</v>
      </c>
    </row>
    <row r="42" spans="2:11" s="664" customFormat="1" ht="19.5" customHeight="1" x14ac:dyDescent="0.2">
      <c r="B42" s="676"/>
      <c r="C42" s="677"/>
      <c r="D42" s="870"/>
      <c r="E42" s="870"/>
      <c r="F42" s="683"/>
      <c r="G42" s="679" t="s">
        <v>3383</v>
      </c>
      <c r="H42" s="680">
        <v>245500</v>
      </c>
      <c r="I42" s="681">
        <v>0</v>
      </c>
      <c r="J42" s="681">
        <v>0</v>
      </c>
      <c r="K42" s="682">
        <v>245500</v>
      </c>
    </row>
    <row r="43" spans="2:11" s="664" customFormat="1" ht="19.5" customHeight="1" x14ac:dyDescent="0.2">
      <c r="B43" s="676"/>
      <c r="C43" s="677"/>
      <c r="D43" s="870"/>
      <c r="E43" s="870"/>
      <c r="F43" s="683"/>
      <c r="G43" s="679" t="s">
        <v>3384</v>
      </c>
      <c r="H43" s="680">
        <v>247646.5</v>
      </c>
      <c r="I43" s="681">
        <v>0</v>
      </c>
      <c r="J43" s="681">
        <v>846.5</v>
      </c>
      <c r="K43" s="682">
        <v>246800</v>
      </c>
    </row>
    <row r="44" spans="2:11" s="664" customFormat="1" ht="19.5" customHeight="1" x14ac:dyDescent="0.2">
      <c r="B44" s="684"/>
      <c r="C44" s="675"/>
      <c r="D44" s="871" t="s">
        <v>1452</v>
      </c>
      <c r="E44" s="871"/>
      <c r="F44" s="685"/>
      <c r="G44" s="686" t="s">
        <v>3394</v>
      </c>
      <c r="H44" s="687">
        <v>2146.5</v>
      </c>
      <c r="I44" s="688">
        <v>0</v>
      </c>
      <c r="J44" s="688">
        <v>846.5</v>
      </c>
      <c r="K44" s="689">
        <v>1300</v>
      </c>
    </row>
    <row r="45" spans="2:11" s="664" customFormat="1" ht="19.5" customHeight="1" x14ac:dyDescent="0.2">
      <c r="B45" s="690"/>
      <c r="C45" s="691"/>
      <c r="D45" s="872"/>
      <c r="E45" s="872"/>
      <c r="F45" s="692"/>
      <c r="G45" s="693" t="s">
        <v>3395</v>
      </c>
      <c r="H45" s="694">
        <v>245500</v>
      </c>
      <c r="I45" s="695">
        <v>0</v>
      </c>
      <c r="J45" s="695">
        <v>0</v>
      </c>
      <c r="K45" s="696">
        <v>245500</v>
      </c>
    </row>
    <row r="46" spans="2:11" s="664" customFormat="1" ht="19.5" customHeight="1" x14ac:dyDescent="0.2">
      <c r="B46" s="697"/>
      <c r="C46" s="698"/>
      <c r="D46" s="873"/>
      <c r="E46" s="873"/>
      <c r="F46" s="699"/>
      <c r="G46" s="700" t="s">
        <v>3396</v>
      </c>
      <c r="H46" s="701">
        <v>247646.5</v>
      </c>
      <c r="I46" s="702">
        <v>0</v>
      </c>
      <c r="J46" s="702">
        <v>846.5</v>
      </c>
      <c r="K46" s="703">
        <v>246800</v>
      </c>
    </row>
    <row r="47" spans="2:11" s="664" customFormat="1" ht="3.75" customHeight="1" x14ac:dyDescent="0.2">
      <c r="B47" s="704"/>
      <c r="C47" s="691"/>
      <c r="D47" s="872"/>
      <c r="E47" s="872"/>
      <c r="F47" s="704"/>
      <c r="G47" s="704"/>
      <c r="H47" s="704"/>
      <c r="I47" s="704"/>
      <c r="J47" s="704"/>
      <c r="K47" s="704"/>
    </row>
    <row r="48" spans="2:11" s="664" customFormat="1" ht="19.5" customHeight="1" x14ac:dyDescent="0.2">
      <c r="B48" s="674" t="s">
        <v>1304</v>
      </c>
      <c r="C48" s="675"/>
      <c r="D48" s="871" t="s">
        <v>1305</v>
      </c>
      <c r="E48" s="871"/>
      <c r="F48" s="876" t="s">
        <v>1306</v>
      </c>
      <c r="G48" s="876"/>
      <c r="H48" s="876"/>
      <c r="I48" s="876"/>
      <c r="J48" s="876"/>
      <c r="K48" s="876"/>
    </row>
    <row r="49" spans="2:11" s="664" customFormat="1" ht="19.5" customHeight="1" x14ac:dyDescent="0.2">
      <c r="B49" s="676"/>
      <c r="C49" s="677"/>
      <c r="D49" s="877" t="s">
        <v>1301</v>
      </c>
      <c r="E49" s="877"/>
      <c r="F49" s="678" t="s">
        <v>1302</v>
      </c>
      <c r="G49" s="679" t="s">
        <v>3382</v>
      </c>
      <c r="H49" s="680">
        <v>172188.27</v>
      </c>
      <c r="I49" s="681" t="s">
        <v>184</v>
      </c>
      <c r="J49" s="681" t="s">
        <v>184</v>
      </c>
      <c r="K49" s="682">
        <v>154957.01</v>
      </c>
    </row>
    <row r="50" spans="2:11" s="664" customFormat="1" ht="19.5" customHeight="1" x14ac:dyDescent="0.2">
      <c r="B50" s="676"/>
      <c r="C50" s="677"/>
      <c r="D50" s="870"/>
      <c r="E50" s="870"/>
      <c r="F50" s="683"/>
      <c r="G50" s="679" t="s">
        <v>3383</v>
      </c>
      <c r="H50" s="680">
        <v>343050</v>
      </c>
      <c r="I50" s="681">
        <v>0</v>
      </c>
      <c r="J50" s="681">
        <v>0</v>
      </c>
      <c r="K50" s="682">
        <v>343050</v>
      </c>
    </row>
    <row r="51" spans="2:11" s="664" customFormat="1" ht="19.5" customHeight="1" x14ac:dyDescent="0.2">
      <c r="B51" s="676"/>
      <c r="C51" s="677"/>
      <c r="D51" s="870"/>
      <c r="E51" s="870"/>
      <c r="F51" s="683"/>
      <c r="G51" s="679" t="s">
        <v>3384</v>
      </c>
      <c r="H51" s="680">
        <v>515238.26999999996</v>
      </c>
      <c r="I51" s="681">
        <v>0</v>
      </c>
      <c r="J51" s="681">
        <v>17231.260000000009</v>
      </c>
      <c r="K51" s="682">
        <v>498007.01</v>
      </c>
    </row>
    <row r="52" spans="2:11" s="664" customFormat="1" ht="19.5" customHeight="1" x14ac:dyDescent="0.2">
      <c r="B52" s="676"/>
      <c r="C52" s="677"/>
      <c r="D52" s="877" t="s">
        <v>1307</v>
      </c>
      <c r="E52" s="877"/>
      <c r="F52" s="678" t="s">
        <v>1308</v>
      </c>
      <c r="G52" s="679" t="s">
        <v>3382</v>
      </c>
      <c r="H52" s="680">
        <v>100806.68999999999</v>
      </c>
      <c r="I52" s="681" t="s">
        <v>184</v>
      </c>
      <c r="J52" s="681" t="s">
        <v>184</v>
      </c>
      <c r="K52" s="682">
        <v>84895.300000000017</v>
      </c>
    </row>
    <row r="53" spans="2:11" s="664" customFormat="1" ht="19.5" customHeight="1" x14ac:dyDescent="0.2">
      <c r="B53" s="676"/>
      <c r="C53" s="677"/>
      <c r="D53" s="870"/>
      <c r="E53" s="870"/>
      <c r="F53" s="683"/>
      <c r="G53" s="679" t="s">
        <v>3383</v>
      </c>
      <c r="H53" s="680">
        <v>869489.72</v>
      </c>
      <c r="I53" s="681">
        <v>2619.2600000000093</v>
      </c>
      <c r="J53" s="681">
        <v>0</v>
      </c>
      <c r="K53" s="682">
        <v>872108.97999999986</v>
      </c>
    </row>
    <row r="54" spans="2:11" s="664" customFormat="1" ht="19.5" customHeight="1" x14ac:dyDescent="0.2">
      <c r="B54" s="676"/>
      <c r="C54" s="677"/>
      <c r="D54" s="870"/>
      <c r="E54" s="870"/>
      <c r="F54" s="683"/>
      <c r="G54" s="679" t="s">
        <v>3384</v>
      </c>
      <c r="H54" s="680">
        <v>970296.41000000015</v>
      </c>
      <c r="I54" s="681">
        <v>0</v>
      </c>
      <c r="J54" s="681">
        <v>13292.130000000121</v>
      </c>
      <c r="K54" s="682">
        <v>957004.27999999991</v>
      </c>
    </row>
    <row r="55" spans="2:11" s="664" customFormat="1" ht="19.5" customHeight="1" x14ac:dyDescent="0.2">
      <c r="B55" s="684"/>
      <c r="C55" s="675"/>
      <c r="D55" s="871" t="s">
        <v>1309</v>
      </c>
      <c r="E55" s="871"/>
      <c r="F55" s="685"/>
      <c r="G55" s="686" t="s">
        <v>3394</v>
      </c>
      <c r="H55" s="687">
        <v>272994.95999999996</v>
      </c>
      <c r="I55" s="688" t="s">
        <v>184</v>
      </c>
      <c r="J55" s="688" t="s">
        <v>184</v>
      </c>
      <c r="K55" s="689">
        <v>239852.31000000003</v>
      </c>
    </row>
    <row r="56" spans="2:11" s="664" customFormat="1" ht="19.5" customHeight="1" x14ac:dyDescent="0.2">
      <c r="B56" s="690"/>
      <c r="C56" s="691"/>
      <c r="D56" s="872"/>
      <c r="E56" s="872"/>
      <c r="F56" s="692"/>
      <c r="G56" s="693" t="s">
        <v>3395</v>
      </c>
      <c r="H56" s="694">
        <v>1212539.72</v>
      </c>
      <c r="I56" s="695">
        <v>2619.2600000000093</v>
      </c>
      <c r="J56" s="695">
        <v>0</v>
      </c>
      <c r="K56" s="696">
        <v>1215158.98</v>
      </c>
    </row>
    <row r="57" spans="2:11" s="664" customFormat="1" ht="19.5" customHeight="1" x14ac:dyDescent="0.2">
      <c r="B57" s="697"/>
      <c r="C57" s="698"/>
      <c r="D57" s="873"/>
      <c r="E57" s="873"/>
      <c r="F57" s="699"/>
      <c r="G57" s="700" t="s">
        <v>3396</v>
      </c>
      <c r="H57" s="701">
        <v>1485534.6800000002</v>
      </c>
      <c r="I57" s="702">
        <v>0</v>
      </c>
      <c r="J57" s="702">
        <v>30523.39000000013</v>
      </c>
      <c r="K57" s="703">
        <v>1455011.29</v>
      </c>
    </row>
    <row r="58" spans="2:11" s="664" customFormat="1" ht="3.75" customHeight="1" x14ac:dyDescent="0.2">
      <c r="B58" s="704"/>
      <c r="C58" s="691"/>
      <c r="D58" s="872"/>
      <c r="E58" s="872"/>
      <c r="F58" s="704"/>
      <c r="G58" s="704"/>
      <c r="H58" s="704"/>
      <c r="I58" s="704"/>
      <c r="J58" s="704"/>
      <c r="K58" s="704"/>
    </row>
    <row r="59" spans="2:11" s="664" customFormat="1" ht="19.5" customHeight="1" x14ac:dyDescent="0.2">
      <c r="B59" s="674" t="s">
        <v>1310</v>
      </c>
      <c r="C59" s="675"/>
      <c r="D59" s="871" t="s">
        <v>1311</v>
      </c>
      <c r="E59" s="871"/>
      <c r="F59" s="876" t="s">
        <v>1312</v>
      </c>
      <c r="G59" s="876"/>
      <c r="H59" s="876"/>
      <c r="I59" s="876"/>
      <c r="J59" s="876"/>
      <c r="K59" s="876"/>
    </row>
    <row r="60" spans="2:11" s="664" customFormat="1" ht="19.5" customHeight="1" x14ac:dyDescent="0.2">
      <c r="B60" s="676"/>
      <c r="C60" s="677"/>
      <c r="D60" s="877" t="s">
        <v>1301</v>
      </c>
      <c r="E60" s="877"/>
      <c r="F60" s="678" t="s">
        <v>1302</v>
      </c>
      <c r="G60" s="679" t="s">
        <v>3382</v>
      </c>
      <c r="H60" s="680">
        <v>466454.31999999995</v>
      </c>
      <c r="I60" s="681" t="s">
        <v>184</v>
      </c>
      <c r="J60" s="681" t="s">
        <v>184</v>
      </c>
      <c r="K60" s="682">
        <v>399258.73</v>
      </c>
    </row>
    <row r="61" spans="2:11" s="664" customFormat="1" ht="19.5" customHeight="1" x14ac:dyDescent="0.2">
      <c r="B61" s="676"/>
      <c r="C61" s="677"/>
      <c r="D61" s="870"/>
      <c r="E61" s="870"/>
      <c r="F61" s="683"/>
      <c r="G61" s="679" t="s">
        <v>3383</v>
      </c>
      <c r="H61" s="680">
        <v>1166244.2</v>
      </c>
      <c r="I61" s="681">
        <v>34513.989999999991</v>
      </c>
      <c r="J61" s="681">
        <v>0</v>
      </c>
      <c r="K61" s="682">
        <v>1200758.19</v>
      </c>
    </row>
    <row r="62" spans="2:11" s="664" customFormat="1" ht="19.5" customHeight="1" x14ac:dyDescent="0.2">
      <c r="B62" s="676"/>
      <c r="C62" s="677"/>
      <c r="D62" s="870"/>
      <c r="E62" s="870"/>
      <c r="F62" s="683"/>
      <c r="G62" s="679" t="s">
        <v>3384</v>
      </c>
      <c r="H62" s="680">
        <v>1632698.5199999996</v>
      </c>
      <c r="I62" s="681">
        <v>0</v>
      </c>
      <c r="J62" s="681">
        <v>32681.599999999627</v>
      </c>
      <c r="K62" s="682">
        <v>1600016.92</v>
      </c>
    </row>
    <row r="63" spans="2:11" s="664" customFormat="1" ht="19.5" customHeight="1" x14ac:dyDescent="0.2">
      <c r="B63" s="676"/>
      <c r="C63" s="677"/>
      <c r="D63" s="877" t="s">
        <v>1307</v>
      </c>
      <c r="E63" s="877"/>
      <c r="F63" s="678" t="s">
        <v>1308</v>
      </c>
      <c r="G63" s="679" t="s">
        <v>3382</v>
      </c>
      <c r="H63" s="680">
        <v>1053335.8399999999</v>
      </c>
      <c r="I63" s="681" t="s">
        <v>184</v>
      </c>
      <c r="J63" s="681" t="s">
        <v>184</v>
      </c>
      <c r="K63" s="682">
        <v>694439.18</v>
      </c>
    </row>
    <row r="64" spans="2:11" s="664" customFormat="1" ht="19.5" customHeight="1" x14ac:dyDescent="0.2">
      <c r="B64" s="676"/>
      <c r="C64" s="677"/>
      <c r="D64" s="870"/>
      <c r="E64" s="870"/>
      <c r="F64" s="683"/>
      <c r="G64" s="679" t="s">
        <v>3383</v>
      </c>
      <c r="H64" s="680">
        <v>1092744.3999999999</v>
      </c>
      <c r="I64" s="681">
        <v>352353.98000000021</v>
      </c>
      <c r="J64" s="681">
        <v>0</v>
      </c>
      <c r="K64" s="682">
        <v>1445098.38</v>
      </c>
    </row>
    <row r="65" spans="2:11" s="664" customFormat="1" ht="19.5" customHeight="1" x14ac:dyDescent="0.2">
      <c r="B65" s="676"/>
      <c r="C65" s="677"/>
      <c r="D65" s="870"/>
      <c r="E65" s="870"/>
      <c r="F65" s="683"/>
      <c r="G65" s="679" t="s">
        <v>3384</v>
      </c>
      <c r="H65" s="680">
        <v>2146080.2400000002</v>
      </c>
      <c r="I65" s="681">
        <v>0</v>
      </c>
      <c r="J65" s="681">
        <v>6542.6800000001676</v>
      </c>
      <c r="K65" s="682">
        <v>2139537.5599999996</v>
      </c>
    </row>
    <row r="66" spans="2:11" s="664" customFormat="1" ht="19.5" customHeight="1" x14ac:dyDescent="0.2">
      <c r="B66" s="684"/>
      <c r="C66" s="675"/>
      <c r="D66" s="871" t="s">
        <v>1313</v>
      </c>
      <c r="E66" s="871"/>
      <c r="F66" s="685"/>
      <c r="G66" s="686" t="s">
        <v>3394</v>
      </c>
      <c r="H66" s="687">
        <v>1519790.1599999997</v>
      </c>
      <c r="I66" s="688" t="s">
        <v>184</v>
      </c>
      <c r="J66" s="688" t="s">
        <v>1618</v>
      </c>
      <c r="K66" s="689">
        <v>1093697.9099999999</v>
      </c>
    </row>
    <row r="67" spans="2:11" s="664" customFormat="1" ht="19.5" customHeight="1" x14ac:dyDescent="0.2">
      <c r="B67" s="690"/>
      <c r="C67" s="691"/>
      <c r="D67" s="872"/>
      <c r="E67" s="872"/>
      <c r="F67" s="692"/>
      <c r="G67" s="693" t="s">
        <v>3395</v>
      </c>
      <c r="H67" s="694">
        <v>2258988.5999999996</v>
      </c>
      <c r="I67" s="695">
        <v>386867.9700000002</v>
      </c>
      <c r="J67" s="695">
        <v>0</v>
      </c>
      <c r="K67" s="696">
        <v>2645856.5699999998</v>
      </c>
    </row>
    <row r="68" spans="2:11" s="664" customFormat="1" ht="19.5" customHeight="1" x14ac:dyDescent="0.2">
      <c r="B68" s="697"/>
      <c r="C68" s="698"/>
      <c r="D68" s="873"/>
      <c r="E68" s="873"/>
      <c r="F68" s="699"/>
      <c r="G68" s="700" t="s">
        <v>3396</v>
      </c>
      <c r="H68" s="701">
        <v>3778778.76</v>
      </c>
      <c r="I68" s="702">
        <v>0</v>
      </c>
      <c r="J68" s="702">
        <v>39224.279999999795</v>
      </c>
      <c r="K68" s="703">
        <v>3739554.4799999995</v>
      </c>
    </row>
    <row r="69" spans="2:11" s="664" customFormat="1" ht="3.75" customHeight="1" x14ac:dyDescent="0.2">
      <c r="B69" s="704"/>
      <c r="C69" s="691"/>
      <c r="D69" s="872"/>
      <c r="E69" s="872"/>
      <c r="F69" s="704"/>
      <c r="G69" s="704"/>
      <c r="H69" s="704"/>
      <c r="I69" s="704"/>
      <c r="J69" s="704"/>
      <c r="K69" s="704"/>
    </row>
    <row r="70" spans="2:11" s="664" customFormat="1" ht="19.5" customHeight="1" x14ac:dyDescent="0.2">
      <c r="B70" s="674" t="s">
        <v>1453</v>
      </c>
      <c r="C70" s="675"/>
      <c r="D70" s="871" t="s">
        <v>1454</v>
      </c>
      <c r="E70" s="871"/>
      <c r="F70" s="876" t="s">
        <v>1455</v>
      </c>
      <c r="G70" s="876"/>
      <c r="H70" s="876"/>
      <c r="I70" s="876"/>
      <c r="J70" s="876"/>
      <c r="K70" s="876"/>
    </row>
    <row r="71" spans="2:11" s="664" customFormat="1" ht="19.5" customHeight="1" x14ac:dyDescent="0.2">
      <c r="B71" s="676"/>
      <c r="C71" s="677"/>
      <c r="D71" s="877" t="s">
        <v>1301</v>
      </c>
      <c r="E71" s="877"/>
      <c r="F71" s="678" t="s">
        <v>1302</v>
      </c>
      <c r="G71" s="679" t="s">
        <v>3382</v>
      </c>
      <c r="H71" s="680">
        <v>85037.389999999985</v>
      </c>
      <c r="I71" s="681" t="s">
        <v>184</v>
      </c>
      <c r="J71" s="681" t="s">
        <v>184</v>
      </c>
      <c r="K71" s="682">
        <v>42127.26</v>
      </c>
    </row>
    <row r="72" spans="2:11" s="664" customFormat="1" ht="19.5" customHeight="1" x14ac:dyDescent="0.2">
      <c r="B72" s="676"/>
      <c r="C72" s="677"/>
      <c r="D72" s="870"/>
      <c r="E72" s="870"/>
      <c r="F72" s="683"/>
      <c r="G72" s="679" t="s">
        <v>3383</v>
      </c>
      <c r="H72" s="680">
        <v>202915.25</v>
      </c>
      <c r="I72" s="681">
        <v>0</v>
      </c>
      <c r="J72" s="681">
        <v>0</v>
      </c>
      <c r="K72" s="682">
        <v>202915.25</v>
      </c>
    </row>
    <row r="73" spans="2:11" s="664" customFormat="1" ht="19.5" customHeight="1" x14ac:dyDescent="0.2">
      <c r="B73" s="676"/>
      <c r="C73" s="677"/>
      <c r="D73" s="870"/>
      <c r="E73" s="870"/>
      <c r="F73" s="683"/>
      <c r="G73" s="679" t="s">
        <v>3384</v>
      </c>
      <c r="H73" s="680">
        <v>287952.64000000001</v>
      </c>
      <c r="I73" s="681">
        <v>0</v>
      </c>
      <c r="J73" s="681">
        <v>42910.13</v>
      </c>
      <c r="K73" s="682">
        <v>245042.51</v>
      </c>
    </row>
    <row r="74" spans="2:11" s="664" customFormat="1" ht="19.5" customHeight="1" x14ac:dyDescent="0.2">
      <c r="B74" s="684"/>
      <c r="C74" s="675"/>
      <c r="D74" s="871" t="s">
        <v>1456</v>
      </c>
      <c r="E74" s="871"/>
      <c r="F74" s="685"/>
      <c r="G74" s="686" t="s">
        <v>3394</v>
      </c>
      <c r="H74" s="687">
        <v>85037.389999999985</v>
      </c>
      <c r="I74" s="688" t="s">
        <v>184</v>
      </c>
      <c r="J74" s="688" t="s">
        <v>184</v>
      </c>
      <c r="K74" s="689">
        <v>42127.26</v>
      </c>
    </row>
    <row r="75" spans="2:11" s="664" customFormat="1" ht="19.5" customHeight="1" x14ac:dyDescent="0.2">
      <c r="B75" s="690"/>
      <c r="C75" s="691"/>
      <c r="D75" s="872"/>
      <c r="E75" s="872"/>
      <c r="F75" s="692"/>
      <c r="G75" s="693" t="s">
        <v>3395</v>
      </c>
      <c r="H75" s="694">
        <v>202915.25</v>
      </c>
      <c r="I75" s="695">
        <v>0</v>
      </c>
      <c r="J75" s="695">
        <v>0</v>
      </c>
      <c r="K75" s="696">
        <v>202915.25</v>
      </c>
    </row>
    <row r="76" spans="2:11" s="664" customFormat="1" ht="19.5" customHeight="1" x14ac:dyDescent="0.2">
      <c r="B76" s="697"/>
      <c r="C76" s="698"/>
      <c r="D76" s="873"/>
      <c r="E76" s="873"/>
      <c r="F76" s="699"/>
      <c r="G76" s="700" t="s">
        <v>3396</v>
      </c>
      <c r="H76" s="701">
        <v>287952.64000000001</v>
      </c>
      <c r="I76" s="702">
        <v>0</v>
      </c>
      <c r="J76" s="702">
        <v>42910.13</v>
      </c>
      <c r="K76" s="703">
        <v>245042.51</v>
      </c>
    </row>
    <row r="77" spans="2:11" s="664" customFormat="1" ht="3.75" customHeight="1" x14ac:dyDescent="0.2">
      <c r="B77" s="704"/>
      <c r="C77" s="691"/>
      <c r="D77" s="872"/>
      <c r="E77" s="872"/>
      <c r="F77" s="704"/>
      <c r="G77" s="704"/>
      <c r="H77" s="704"/>
      <c r="I77" s="704"/>
      <c r="J77" s="704"/>
      <c r="K77" s="704"/>
    </row>
    <row r="78" spans="2:11" s="664" customFormat="1" ht="19.5" customHeight="1" x14ac:dyDescent="0.2">
      <c r="B78" s="674" t="s">
        <v>3190</v>
      </c>
      <c r="C78" s="675"/>
      <c r="D78" s="871" t="s">
        <v>3453</v>
      </c>
      <c r="E78" s="871"/>
      <c r="F78" s="876" t="s">
        <v>3454</v>
      </c>
      <c r="G78" s="876"/>
      <c r="H78" s="876"/>
      <c r="I78" s="876"/>
      <c r="J78" s="876"/>
      <c r="K78" s="876"/>
    </row>
    <row r="79" spans="2:11" s="664" customFormat="1" ht="19.5" customHeight="1" x14ac:dyDescent="0.2">
      <c r="B79" s="676"/>
      <c r="C79" s="677"/>
      <c r="D79" s="877" t="s">
        <v>1301</v>
      </c>
      <c r="E79" s="877"/>
      <c r="F79" s="678" t="s">
        <v>1302</v>
      </c>
      <c r="G79" s="679" t="s">
        <v>3382</v>
      </c>
      <c r="H79" s="680">
        <v>3080</v>
      </c>
      <c r="I79" s="681" t="s">
        <v>184</v>
      </c>
      <c r="J79" s="681" t="s">
        <v>184</v>
      </c>
      <c r="K79" s="682">
        <v>3080</v>
      </c>
    </row>
    <row r="80" spans="2:11" s="664" customFormat="1" ht="19.5" customHeight="1" x14ac:dyDescent="0.2">
      <c r="B80" s="676"/>
      <c r="C80" s="677"/>
      <c r="D80" s="870"/>
      <c r="E80" s="870"/>
      <c r="F80" s="683"/>
      <c r="G80" s="679" t="s">
        <v>3383</v>
      </c>
      <c r="H80" s="680">
        <v>31717.54</v>
      </c>
      <c r="I80" s="681">
        <v>0</v>
      </c>
      <c r="J80" s="681">
        <v>0</v>
      </c>
      <c r="K80" s="682">
        <v>31717.54</v>
      </c>
    </row>
    <row r="81" spans="2:11" s="664" customFormat="1" ht="19.5" customHeight="1" x14ac:dyDescent="0.2">
      <c r="B81" s="676"/>
      <c r="C81" s="677"/>
      <c r="D81" s="870"/>
      <c r="E81" s="870"/>
      <c r="F81" s="683"/>
      <c r="G81" s="679" t="s">
        <v>3384</v>
      </c>
      <c r="H81" s="680">
        <v>34797.54</v>
      </c>
      <c r="I81" s="681">
        <v>0</v>
      </c>
      <c r="J81" s="681">
        <v>0</v>
      </c>
      <c r="K81" s="682">
        <v>34797.54</v>
      </c>
    </row>
    <row r="82" spans="2:11" s="664" customFormat="1" ht="19.5" customHeight="1" x14ac:dyDescent="0.2">
      <c r="B82" s="676"/>
      <c r="C82" s="677"/>
      <c r="D82" s="877" t="s">
        <v>1307</v>
      </c>
      <c r="E82" s="877"/>
      <c r="F82" s="678" t="s">
        <v>1308</v>
      </c>
      <c r="G82" s="679" t="s">
        <v>3382</v>
      </c>
      <c r="H82" s="680">
        <v>12450.82</v>
      </c>
      <c r="I82" s="681" t="s">
        <v>184</v>
      </c>
      <c r="J82" s="681" t="s">
        <v>184</v>
      </c>
      <c r="K82" s="682">
        <v>12450.82</v>
      </c>
    </row>
    <row r="83" spans="2:11" s="664" customFormat="1" ht="19.5" customHeight="1" x14ac:dyDescent="0.2">
      <c r="B83" s="676"/>
      <c r="C83" s="677"/>
      <c r="D83" s="870"/>
      <c r="E83" s="870"/>
      <c r="F83" s="683"/>
      <c r="G83" s="679" t="s">
        <v>3383</v>
      </c>
      <c r="H83" s="680">
        <v>0</v>
      </c>
      <c r="I83" s="681">
        <v>0</v>
      </c>
      <c r="J83" s="681">
        <v>0</v>
      </c>
      <c r="K83" s="682">
        <v>0</v>
      </c>
    </row>
    <row r="84" spans="2:11" s="664" customFormat="1" ht="19.5" customHeight="1" x14ac:dyDescent="0.2">
      <c r="B84" s="676"/>
      <c r="C84" s="677"/>
      <c r="D84" s="870"/>
      <c r="E84" s="870"/>
      <c r="F84" s="683"/>
      <c r="G84" s="679" t="s">
        <v>3384</v>
      </c>
      <c r="H84" s="680">
        <v>12450.82</v>
      </c>
      <c r="I84" s="681">
        <v>0</v>
      </c>
      <c r="J84" s="681">
        <v>0</v>
      </c>
      <c r="K84" s="682">
        <v>12450.82</v>
      </c>
    </row>
    <row r="85" spans="2:11" s="664" customFormat="1" ht="19.5" customHeight="1" x14ac:dyDescent="0.2">
      <c r="B85" s="684"/>
      <c r="C85" s="675"/>
      <c r="D85" s="871" t="s">
        <v>3455</v>
      </c>
      <c r="E85" s="871"/>
      <c r="F85" s="685"/>
      <c r="G85" s="686" t="s">
        <v>3394</v>
      </c>
      <c r="H85" s="687">
        <v>15530.82</v>
      </c>
      <c r="I85" s="688" t="s">
        <v>184</v>
      </c>
      <c r="J85" s="688" t="s">
        <v>184</v>
      </c>
      <c r="K85" s="689">
        <v>15530.82</v>
      </c>
    </row>
    <row r="86" spans="2:11" s="664" customFormat="1" ht="19.5" customHeight="1" x14ac:dyDescent="0.2">
      <c r="B86" s="690"/>
      <c r="C86" s="691"/>
      <c r="D86" s="872"/>
      <c r="E86" s="872"/>
      <c r="F86" s="692"/>
      <c r="G86" s="693" t="s">
        <v>3395</v>
      </c>
      <c r="H86" s="694">
        <v>31717.54</v>
      </c>
      <c r="I86" s="695">
        <v>0</v>
      </c>
      <c r="J86" s="695">
        <v>0</v>
      </c>
      <c r="K86" s="696">
        <v>31717.54</v>
      </c>
    </row>
    <row r="87" spans="2:11" s="664" customFormat="1" ht="19.5" customHeight="1" x14ac:dyDescent="0.2">
      <c r="B87" s="697"/>
      <c r="C87" s="698"/>
      <c r="D87" s="873"/>
      <c r="E87" s="873"/>
      <c r="F87" s="699"/>
      <c r="G87" s="700" t="s">
        <v>3396</v>
      </c>
      <c r="H87" s="701">
        <v>47248.36</v>
      </c>
      <c r="I87" s="702">
        <v>0</v>
      </c>
      <c r="J87" s="702">
        <v>0</v>
      </c>
      <c r="K87" s="703">
        <v>47248.36</v>
      </c>
    </row>
    <row r="88" spans="2:11" s="664" customFormat="1" ht="3.75" customHeight="1" x14ac:dyDescent="0.2">
      <c r="B88" s="704"/>
      <c r="C88" s="691"/>
      <c r="D88" s="872"/>
      <c r="E88" s="872"/>
      <c r="F88" s="704"/>
      <c r="G88" s="704"/>
      <c r="H88" s="704"/>
      <c r="I88" s="704"/>
      <c r="J88" s="704"/>
      <c r="K88" s="704"/>
    </row>
    <row r="89" spans="2:11" s="664" customFormat="1" ht="19.5" customHeight="1" x14ac:dyDescent="0.2">
      <c r="B89" s="705"/>
      <c r="C89" s="864" t="s">
        <v>1314</v>
      </c>
      <c r="D89" s="864"/>
      <c r="E89" s="707"/>
      <c r="F89" s="706" t="s">
        <v>3451</v>
      </c>
      <c r="G89" s="708" t="s">
        <v>3394</v>
      </c>
      <c r="H89" s="709">
        <v>3152927.629999999</v>
      </c>
      <c r="I89" s="710" t="s">
        <v>184</v>
      </c>
      <c r="J89" s="710" t="s">
        <v>184</v>
      </c>
      <c r="K89" s="711">
        <v>2186465.8400000017</v>
      </c>
    </row>
    <row r="90" spans="2:11" s="664" customFormat="1" ht="19.5" customHeight="1" x14ac:dyDescent="0.2">
      <c r="B90" s="712"/>
      <c r="C90" s="865"/>
      <c r="D90" s="865"/>
      <c r="E90" s="713"/>
      <c r="F90" s="714"/>
      <c r="G90" s="715" t="s">
        <v>3395</v>
      </c>
      <c r="H90" s="716">
        <v>23278429.010000002</v>
      </c>
      <c r="I90" s="717">
        <v>449287.23000000021</v>
      </c>
      <c r="J90" s="717">
        <v>0</v>
      </c>
      <c r="K90" s="718">
        <v>23727716.239999998</v>
      </c>
    </row>
    <row r="91" spans="2:11" s="664" customFormat="1" ht="19.5" customHeight="1" x14ac:dyDescent="0.2">
      <c r="B91" s="719"/>
      <c r="C91" s="866"/>
      <c r="D91" s="866"/>
      <c r="E91" s="720"/>
      <c r="F91" s="721"/>
      <c r="G91" s="722" t="s">
        <v>3396</v>
      </c>
      <c r="H91" s="723">
        <v>26431356.639999997</v>
      </c>
      <c r="I91" s="724">
        <v>0</v>
      </c>
      <c r="J91" s="724">
        <v>517174.55999999971</v>
      </c>
      <c r="K91" s="725">
        <v>25914182.079999991</v>
      </c>
    </row>
    <row r="92" spans="2:11" s="664" customFormat="1" ht="3" customHeight="1" x14ac:dyDescent="0.2"/>
    <row r="93" spans="2:11" s="664" customFormat="1" ht="19.5" customHeight="1" x14ac:dyDescent="0.2">
      <c r="B93" s="667"/>
      <c r="C93" s="874" t="s">
        <v>3456</v>
      </c>
      <c r="D93" s="874"/>
      <c r="E93" s="668"/>
      <c r="F93" s="875" t="s">
        <v>3457</v>
      </c>
      <c r="G93" s="875"/>
      <c r="H93" s="875"/>
      <c r="I93" s="875"/>
      <c r="J93" s="875"/>
      <c r="K93" s="875"/>
    </row>
    <row r="94" spans="2:11" s="664" customFormat="1" ht="3" customHeight="1" x14ac:dyDescent="0.2"/>
    <row r="95" spans="2:11" s="664" customFormat="1" ht="19.5" customHeight="1" x14ac:dyDescent="0.2">
      <c r="B95" s="674" t="s">
        <v>3458</v>
      </c>
      <c r="C95" s="675"/>
      <c r="D95" s="871" t="s">
        <v>3459</v>
      </c>
      <c r="E95" s="871"/>
      <c r="F95" s="876" t="s">
        <v>3460</v>
      </c>
      <c r="G95" s="876"/>
      <c r="H95" s="876"/>
      <c r="I95" s="876"/>
      <c r="J95" s="876"/>
      <c r="K95" s="876"/>
    </row>
    <row r="96" spans="2:11" s="664" customFormat="1" ht="19.5" customHeight="1" x14ac:dyDescent="0.2">
      <c r="B96" s="676"/>
      <c r="C96" s="677"/>
      <c r="D96" s="877" t="s">
        <v>1301</v>
      </c>
      <c r="E96" s="877"/>
      <c r="F96" s="678" t="s">
        <v>1302</v>
      </c>
      <c r="G96" s="679" t="s">
        <v>3382</v>
      </c>
      <c r="H96" s="680">
        <v>0</v>
      </c>
      <c r="I96" s="681" t="s">
        <v>184</v>
      </c>
      <c r="J96" s="681" t="s">
        <v>184</v>
      </c>
      <c r="K96" s="682">
        <v>0</v>
      </c>
    </row>
    <row r="97" spans="2:11" s="664" customFormat="1" ht="19.5" customHeight="1" x14ac:dyDescent="0.2">
      <c r="B97" s="676"/>
      <c r="C97" s="677"/>
      <c r="D97" s="870"/>
      <c r="E97" s="870"/>
      <c r="F97" s="683"/>
      <c r="G97" s="679" t="s">
        <v>3383</v>
      </c>
      <c r="H97" s="680">
        <v>100000</v>
      </c>
      <c r="I97" s="681">
        <v>0</v>
      </c>
      <c r="J97" s="681">
        <v>0</v>
      </c>
      <c r="K97" s="682">
        <v>100000</v>
      </c>
    </row>
    <row r="98" spans="2:11" s="664" customFormat="1" ht="19.5" customHeight="1" x14ac:dyDescent="0.2">
      <c r="B98" s="676"/>
      <c r="C98" s="677"/>
      <c r="D98" s="870"/>
      <c r="E98" s="870"/>
      <c r="F98" s="683"/>
      <c r="G98" s="679" t="s">
        <v>3384</v>
      </c>
      <c r="H98" s="680">
        <v>100000</v>
      </c>
      <c r="I98" s="681">
        <v>0</v>
      </c>
      <c r="J98" s="681">
        <v>0</v>
      </c>
      <c r="K98" s="682">
        <v>100000</v>
      </c>
    </row>
    <row r="99" spans="2:11" s="664" customFormat="1" ht="19.5" customHeight="1" x14ac:dyDescent="0.2">
      <c r="B99" s="684"/>
      <c r="C99" s="675"/>
      <c r="D99" s="871" t="s">
        <v>3461</v>
      </c>
      <c r="E99" s="871"/>
      <c r="F99" s="685"/>
      <c r="G99" s="686" t="s">
        <v>3394</v>
      </c>
      <c r="H99" s="687">
        <v>0</v>
      </c>
      <c r="I99" s="688" t="s">
        <v>184</v>
      </c>
      <c r="J99" s="688" t="s">
        <v>184</v>
      </c>
      <c r="K99" s="689">
        <v>0</v>
      </c>
    </row>
    <row r="100" spans="2:11" s="664" customFormat="1" ht="19.5" customHeight="1" x14ac:dyDescent="0.2">
      <c r="B100" s="690"/>
      <c r="C100" s="691"/>
      <c r="D100" s="872"/>
      <c r="E100" s="872"/>
      <c r="F100" s="692"/>
      <c r="G100" s="693" t="s">
        <v>3395</v>
      </c>
      <c r="H100" s="694">
        <v>100000</v>
      </c>
      <c r="I100" s="695">
        <v>0</v>
      </c>
      <c r="J100" s="695">
        <v>0</v>
      </c>
      <c r="K100" s="696">
        <v>100000</v>
      </c>
    </row>
    <row r="101" spans="2:11" s="664" customFormat="1" ht="19.5" customHeight="1" x14ac:dyDescent="0.2">
      <c r="B101" s="697"/>
      <c r="C101" s="698"/>
      <c r="D101" s="873"/>
      <c r="E101" s="873"/>
      <c r="F101" s="699"/>
      <c r="G101" s="700" t="s">
        <v>3396</v>
      </c>
      <c r="H101" s="701">
        <v>100000</v>
      </c>
      <c r="I101" s="702">
        <v>0</v>
      </c>
      <c r="J101" s="702">
        <v>0</v>
      </c>
      <c r="K101" s="703">
        <v>100000</v>
      </c>
    </row>
    <row r="102" spans="2:11" s="664" customFormat="1" ht="3.75" customHeight="1" x14ac:dyDescent="0.2">
      <c r="B102" s="704"/>
      <c r="C102" s="691"/>
      <c r="D102" s="872"/>
      <c r="E102" s="872"/>
      <c r="F102" s="704"/>
      <c r="G102" s="704"/>
      <c r="H102" s="704"/>
      <c r="I102" s="704"/>
      <c r="J102" s="704"/>
      <c r="K102" s="704"/>
    </row>
    <row r="103" spans="2:11" s="664" customFormat="1" ht="19.5" customHeight="1" x14ac:dyDescent="0.2">
      <c r="B103" s="705"/>
      <c r="C103" s="864" t="s">
        <v>3462</v>
      </c>
      <c r="D103" s="864"/>
      <c r="E103" s="707"/>
      <c r="F103" s="706" t="s">
        <v>3457</v>
      </c>
      <c r="G103" s="708" t="s">
        <v>3394</v>
      </c>
      <c r="H103" s="709">
        <v>0</v>
      </c>
      <c r="I103" s="710" t="s">
        <v>184</v>
      </c>
      <c r="J103" s="710" t="s">
        <v>184</v>
      </c>
      <c r="K103" s="711">
        <v>0</v>
      </c>
    </row>
    <row r="104" spans="2:11" s="664" customFormat="1" ht="19.5" customHeight="1" x14ac:dyDescent="0.2">
      <c r="B104" s="712"/>
      <c r="C104" s="865"/>
      <c r="D104" s="865"/>
      <c r="E104" s="713"/>
      <c r="F104" s="714"/>
      <c r="G104" s="715" t="s">
        <v>3395</v>
      </c>
      <c r="H104" s="716">
        <v>100000</v>
      </c>
      <c r="I104" s="717">
        <v>0</v>
      </c>
      <c r="J104" s="717">
        <v>0</v>
      </c>
      <c r="K104" s="718">
        <v>100000</v>
      </c>
    </row>
    <row r="105" spans="2:11" s="664" customFormat="1" ht="19.5" customHeight="1" x14ac:dyDescent="0.2">
      <c r="B105" s="719"/>
      <c r="C105" s="866"/>
      <c r="D105" s="866"/>
      <c r="E105" s="720"/>
      <c r="F105" s="721"/>
      <c r="G105" s="722" t="s">
        <v>3396</v>
      </c>
      <c r="H105" s="723">
        <v>100000</v>
      </c>
      <c r="I105" s="724">
        <v>0</v>
      </c>
      <c r="J105" s="724">
        <v>0</v>
      </c>
      <c r="K105" s="725">
        <v>100000</v>
      </c>
    </row>
    <row r="106" spans="2:11" s="664" customFormat="1" ht="3" customHeight="1" x14ac:dyDescent="0.2"/>
    <row r="107" spans="2:11" s="664" customFormat="1" ht="19.5" customHeight="1" x14ac:dyDescent="0.2">
      <c r="B107" s="667"/>
      <c r="C107" s="874" t="s">
        <v>1315</v>
      </c>
      <c r="D107" s="874"/>
      <c r="E107" s="668"/>
      <c r="F107" s="875" t="s">
        <v>3463</v>
      </c>
      <c r="G107" s="875"/>
      <c r="H107" s="875"/>
      <c r="I107" s="875"/>
      <c r="J107" s="875"/>
      <c r="K107" s="875"/>
    </row>
    <row r="108" spans="2:11" s="664" customFormat="1" ht="3" customHeight="1" x14ac:dyDescent="0.2"/>
    <row r="109" spans="2:11" s="664" customFormat="1" ht="19.5" customHeight="1" x14ac:dyDescent="0.2">
      <c r="B109" s="674" t="s">
        <v>3233</v>
      </c>
      <c r="C109" s="675"/>
      <c r="D109" s="871" t="s">
        <v>1299</v>
      </c>
      <c r="E109" s="871"/>
      <c r="F109" s="876" t="s">
        <v>3464</v>
      </c>
      <c r="G109" s="876"/>
      <c r="H109" s="876"/>
      <c r="I109" s="876"/>
      <c r="J109" s="876"/>
      <c r="K109" s="876"/>
    </row>
    <row r="110" spans="2:11" s="664" customFormat="1" ht="19.5" customHeight="1" x14ac:dyDescent="0.2">
      <c r="B110" s="676"/>
      <c r="C110" s="677"/>
      <c r="D110" s="877" t="s">
        <v>1301</v>
      </c>
      <c r="E110" s="877"/>
      <c r="F110" s="678" t="s">
        <v>1302</v>
      </c>
      <c r="G110" s="679" t="s">
        <v>3382</v>
      </c>
      <c r="H110" s="680">
        <v>0</v>
      </c>
      <c r="I110" s="681" t="s">
        <v>184</v>
      </c>
      <c r="J110" s="681" t="s">
        <v>184</v>
      </c>
      <c r="K110" s="682">
        <v>0</v>
      </c>
    </row>
    <row r="111" spans="2:11" s="664" customFormat="1" ht="19.5" customHeight="1" x14ac:dyDescent="0.2">
      <c r="B111" s="676"/>
      <c r="C111" s="677"/>
      <c r="D111" s="870"/>
      <c r="E111" s="870"/>
      <c r="F111" s="683"/>
      <c r="G111" s="679" t="s">
        <v>3383</v>
      </c>
      <c r="H111" s="680">
        <v>200000</v>
      </c>
      <c r="I111" s="681">
        <v>0</v>
      </c>
      <c r="J111" s="681">
        <v>0</v>
      </c>
      <c r="K111" s="682">
        <v>200000</v>
      </c>
    </row>
    <row r="112" spans="2:11" s="664" customFormat="1" ht="19.5" customHeight="1" x14ac:dyDescent="0.2">
      <c r="B112" s="676"/>
      <c r="C112" s="677"/>
      <c r="D112" s="870"/>
      <c r="E112" s="870"/>
      <c r="F112" s="683"/>
      <c r="G112" s="679" t="s">
        <v>3384</v>
      </c>
      <c r="H112" s="680">
        <v>200000</v>
      </c>
      <c r="I112" s="681">
        <v>0</v>
      </c>
      <c r="J112" s="681">
        <v>0</v>
      </c>
      <c r="K112" s="682">
        <v>200000</v>
      </c>
    </row>
    <row r="113" spans="2:11" s="664" customFormat="1" ht="19.5" customHeight="1" x14ac:dyDescent="0.2">
      <c r="B113" s="676"/>
      <c r="C113" s="677"/>
      <c r="D113" s="877" t="s">
        <v>1307</v>
      </c>
      <c r="E113" s="877"/>
      <c r="F113" s="678" t="s">
        <v>1308</v>
      </c>
      <c r="G113" s="679" t="s">
        <v>3382</v>
      </c>
      <c r="H113" s="680">
        <v>0</v>
      </c>
      <c r="I113" s="681" t="s">
        <v>184</v>
      </c>
      <c r="J113" s="681" t="s">
        <v>184</v>
      </c>
      <c r="K113" s="682">
        <v>0</v>
      </c>
    </row>
    <row r="114" spans="2:11" s="664" customFormat="1" ht="19.5" customHeight="1" x14ac:dyDescent="0.2">
      <c r="B114" s="676"/>
      <c r="C114" s="677"/>
      <c r="D114" s="870"/>
      <c r="E114" s="870"/>
      <c r="F114" s="683"/>
      <c r="G114" s="679" t="s">
        <v>3383</v>
      </c>
      <c r="H114" s="680">
        <v>0</v>
      </c>
      <c r="I114" s="681">
        <v>0</v>
      </c>
      <c r="J114" s="681">
        <v>0</v>
      </c>
      <c r="K114" s="682">
        <v>0</v>
      </c>
    </row>
    <row r="115" spans="2:11" s="664" customFormat="1" ht="19.5" customHeight="1" x14ac:dyDescent="0.2">
      <c r="B115" s="676"/>
      <c r="C115" s="677"/>
      <c r="D115" s="870"/>
      <c r="E115" s="870"/>
      <c r="F115" s="683"/>
      <c r="G115" s="679" t="s">
        <v>3384</v>
      </c>
      <c r="H115" s="680">
        <v>0</v>
      </c>
      <c r="I115" s="681">
        <v>0</v>
      </c>
      <c r="J115" s="681">
        <v>0</v>
      </c>
      <c r="K115" s="682">
        <v>0</v>
      </c>
    </row>
    <row r="116" spans="2:11" s="664" customFormat="1" ht="19.5" customHeight="1" x14ac:dyDescent="0.2">
      <c r="B116" s="684"/>
      <c r="C116" s="675"/>
      <c r="D116" s="871" t="s">
        <v>1303</v>
      </c>
      <c r="E116" s="871"/>
      <c r="F116" s="685"/>
      <c r="G116" s="686" t="s">
        <v>3394</v>
      </c>
      <c r="H116" s="687">
        <v>0</v>
      </c>
      <c r="I116" s="688" t="s">
        <v>184</v>
      </c>
      <c r="J116" s="688" t="s">
        <v>184</v>
      </c>
      <c r="K116" s="689">
        <v>0</v>
      </c>
    </row>
    <row r="117" spans="2:11" s="664" customFormat="1" ht="19.5" customHeight="1" x14ac:dyDescent="0.2">
      <c r="B117" s="690"/>
      <c r="C117" s="691"/>
      <c r="D117" s="872"/>
      <c r="E117" s="872"/>
      <c r="F117" s="692"/>
      <c r="G117" s="693" t="s">
        <v>3395</v>
      </c>
      <c r="H117" s="694">
        <v>200000</v>
      </c>
      <c r="I117" s="695">
        <v>0</v>
      </c>
      <c r="J117" s="695">
        <v>0</v>
      </c>
      <c r="K117" s="696">
        <v>200000</v>
      </c>
    </row>
    <row r="118" spans="2:11" s="664" customFormat="1" ht="19.5" customHeight="1" x14ac:dyDescent="0.2">
      <c r="B118" s="697"/>
      <c r="C118" s="698"/>
      <c r="D118" s="873"/>
      <c r="E118" s="873"/>
      <c r="F118" s="699"/>
      <c r="G118" s="700" t="s">
        <v>3396</v>
      </c>
      <c r="H118" s="701">
        <v>200000</v>
      </c>
      <c r="I118" s="702">
        <v>0</v>
      </c>
      <c r="J118" s="702">
        <v>0</v>
      </c>
      <c r="K118" s="703">
        <v>200000</v>
      </c>
    </row>
    <row r="119" spans="2:11" s="664" customFormat="1" ht="3.75" customHeight="1" x14ac:dyDescent="0.2">
      <c r="B119" s="704"/>
      <c r="C119" s="691"/>
      <c r="D119" s="872"/>
      <c r="E119" s="872"/>
      <c r="F119" s="704"/>
      <c r="G119" s="704"/>
      <c r="H119" s="704"/>
      <c r="I119" s="704"/>
      <c r="J119" s="704"/>
      <c r="K119" s="704"/>
    </row>
    <row r="120" spans="2:11" s="664" customFormat="1" ht="19.5" customHeight="1" x14ac:dyDescent="0.2">
      <c r="B120" s="674" t="s">
        <v>1316</v>
      </c>
      <c r="C120" s="675"/>
      <c r="D120" s="871" t="s">
        <v>1317</v>
      </c>
      <c r="E120" s="871"/>
      <c r="F120" s="876" t="s">
        <v>1318</v>
      </c>
      <c r="G120" s="876"/>
      <c r="H120" s="876"/>
      <c r="I120" s="876"/>
      <c r="J120" s="876"/>
      <c r="K120" s="876"/>
    </row>
    <row r="121" spans="2:11" s="664" customFormat="1" ht="19.5" customHeight="1" x14ac:dyDescent="0.2">
      <c r="B121" s="676"/>
      <c r="C121" s="677"/>
      <c r="D121" s="877" t="s">
        <v>1301</v>
      </c>
      <c r="E121" s="877"/>
      <c r="F121" s="678" t="s">
        <v>1302</v>
      </c>
      <c r="G121" s="679" t="s">
        <v>3382</v>
      </c>
      <c r="H121" s="680">
        <v>231354.84</v>
      </c>
      <c r="I121" s="681" t="s">
        <v>184</v>
      </c>
      <c r="J121" s="681" t="s">
        <v>184</v>
      </c>
      <c r="K121" s="682">
        <v>92648.590000000011</v>
      </c>
    </row>
    <row r="122" spans="2:11" s="664" customFormat="1" ht="19.5" customHeight="1" x14ac:dyDescent="0.2">
      <c r="B122" s="676"/>
      <c r="C122" s="677"/>
      <c r="D122" s="870"/>
      <c r="E122" s="870"/>
      <c r="F122" s="683"/>
      <c r="G122" s="679" t="s">
        <v>3383</v>
      </c>
      <c r="H122" s="680">
        <v>1691686.1</v>
      </c>
      <c r="I122" s="681">
        <v>93209.330000000075</v>
      </c>
      <c r="J122" s="681">
        <v>0</v>
      </c>
      <c r="K122" s="682">
        <v>1784895.43</v>
      </c>
    </row>
    <row r="123" spans="2:11" s="664" customFormat="1" ht="19.5" customHeight="1" x14ac:dyDescent="0.2">
      <c r="B123" s="676"/>
      <c r="C123" s="677"/>
      <c r="D123" s="870"/>
      <c r="E123" s="870"/>
      <c r="F123" s="683"/>
      <c r="G123" s="679" t="s">
        <v>3384</v>
      </c>
      <c r="H123" s="680">
        <v>1923040.9400000002</v>
      </c>
      <c r="I123" s="681">
        <v>0</v>
      </c>
      <c r="J123" s="681">
        <v>45496.920000000158</v>
      </c>
      <c r="K123" s="682">
        <v>1877544.0200000003</v>
      </c>
    </row>
    <row r="124" spans="2:11" s="664" customFormat="1" ht="19.5" customHeight="1" x14ac:dyDescent="0.2">
      <c r="B124" s="676"/>
      <c r="C124" s="677"/>
      <c r="D124" s="877" t="s">
        <v>1307</v>
      </c>
      <c r="E124" s="877"/>
      <c r="F124" s="678" t="s">
        <v>1308</v>
      </c>
      <c r="G124" s="679" t="s">
        <v>3382</v>
      </c>
      <c r="H124" s="680">
        <v>0</v>
      </c>
      <c r="I124" s="681" t="s">
        <v>184</v>
      </c>
      <c r="J124" s="681" t="s">
        <v>184</v>
      </c>
      <c r="K124" s="682">
        <v>0</v>
      </c>
    </row>
    <row r="125" spans="2:11" s="664" customFormat="1" ht="19.5" customHeight="1" x14ac:dyDescent="0.2">
      <c r="B125" s="676"/>
      <c r="C125" s="677"/>
      <c r="D125" s="870"/>
      <c r="E125" s="870"/>
      <c r="F125" s="683"/>
      <c r="G125" s="679" t="s">
        <v>3383</v>
      </c>
      <c r="H125" s="680">
        <v>75000</v>
      </c>
      <c r="I125" s="681">
        <v>0</v>
      </c>
      <c r="J125" s="681">
        <v>0</v>
      </c>
      <c r="K125" s="682">
        <v>75000</v>
      </c>
    </row>
    <row r="126" spans="2:11" s="664" customFormat="1" ht="19.5" customHeight="1" x14ac:dyDescent="0.2">
      <c r="B126" s="676"/>
      <c r="C126" s="677"/>
      <c r="D126" s="870"/>
      <c r="E126" s="870"/>
      <c r="F126" s="683"/>
      <c r="G126" s="679" t="s">
        <v>3384</v>
      </c>
      <c r="H126" s="680">
        <v>75000</v>
      </c>
      <c r="I126" s="681">
        <v>0</v>
      </c>
      <c r="J126" s="681">
        <v>0</v>
      </c>
      <c r="K126" s="682">
        <v>75000</v>
      </c>
    </row>
    <row r="127" spans="2:11" s="664" customFormat="1" ht="19.5" customHeight="1" x14ac:dyDescent="0.2">
      <c r="B127" s="684"/>
      <c r="C127" s="675"/>
      <c r="D127" s="871" t="s">
        <v>1319</v>
      </c>
      <c r="E127" s="871"/>
      <c r="F127" s="685"/>
      <c r="G127" s="686" t="s">
        <v>3394</v>
      </c>
      <c r="H127" s="687">
        <v>231354.84</v>
      </c>
      <c r="I127" s="688" t="s">
        <v>184</v>
      </c>
      <c r="J127" s="688" t="s">
        <v>184</v>
      </c>
      <c r="K127" s="689">
        <v>92648.590000000011</v>
      </c>
    </row>
    <row r="128" spans="2:11" s="664" customFormat="1" ht="19.5" customHeight="1" x14ac:dyDescent="0.2">
      <c r="B128" s="690"/>
      <c r="C128" s="691"/>
      <c r="D128" s="872"/>
      <c r="E128" s="872"/>
      <c r="F128" s="692"/>
      <c r="G128" s="693" t="s">
        <v>3395</v>
      </c>
      <c r="H128" s="694">
        <v>1766686.1</v>
      </c>
      <c r="I128" s="695">
        <v>93209.330000000075</v>
      </c>
      <c r="J128" s="695">
        <v>0</v>
      </c>
      <c r="K128" s="696">
        <v>1859895.43</v>
      </c>
    </row>
    <row r="129" spans="2:11" s="664" customFormat="1" ht="19.5" customHeight="1" x14ac:dyDescent="0.2">
      <c r="B129" s="697"/>
      <c r="C129" s="698"/>
      <c r="D129" s="873"/>
      <c r="E129" s="873"/>
      <c r="F129" s="699"/>
      <c r="G129" s="700" t="s">
        <v>3396</v>
      </c>
      <c r="H129" s="701">
        <v>1998040.9400000002</v>
      </c>
      <c r="I129" s="702">
        <v>0</v>
      </c>
      <c r="J129" s="702">
        <v>45496.920000000158</v>
      </c>
      <c r="K129" s="703">
        <v>1952544.0200000003</v>
      </c>
    </row>
    <row r="130" spans="2:11" s="664" customFormat="1" ht="3.75" customHeight="1" x14ac:dyDescent="0.2">
      <c r="B130" s="704"/>
      <c r="C130" s="691"/>
      <c r="D130" s="872"/>
      <c r="E130" s="872"/>
      <c r="F130" s="704"/>
      <c r="G130" s="704"/>
      <c r="H130" s="704"/>
      <c r="I130" s="704"/>
      <c r="J130" s="704"/>
      <c r="K130" s="704"/>
    </row>
    <row r="131" spans="2:11" s="664" customFormat="1" ht="19.5" customHeight="1" x14ac:dyDescent="0.2">
      <c r="B131" s="705"/>
      <c r="C131" s="864" t="s">
        <v>1320</v>
      </c>
      <c r="D131" s="864"/>
      <c r="E131" s="707"/>
      <c r="F131" s="706" t="s">
        <v>3463</v>
      </c>
      <c r="G131" s="708" t="s">
        <v>3394</v>
      </c>
      <c r="H131" s="709">
        <v>231354.83999999997</v>
      </c>
      <c r="I131" s="710" t="s">
        <v>184</v>
      </c>
      <c r="J131" s="710" t="s">
        <v>184</v>
      </c>
      <c r="K131" s="711">
        <v>92648.59</v>
      </c>
    </row>
    <row r="132" spans="2:11" s="664" customFormat="1" ht="19.5" customHeight="1" x14ac:dyDescent="0.2">
      <c r="B132" s="712"/>
      <c r="C132" s="865"/>
      <c r="D132" s="865"/>
      <c r="E132" s="713"/>
      <c r="F132" s="714"/>
      <c r="G132" s="715" t="s">
        <v>3395</v>
      </c>
      <c r="H132" s="716">
        <v>1966686.1</v>
      </c>
      <c r="I132" s="717">
        <v>93209.330000000075</v>
      </c>
      <c r="J132" s="717">
        <v>0</v>
      </c>
      <c r="K132" s="718">
        <v>2059895.4300000002</v>
      </c>
    </row>
    <row r="133" spans="2:11" s="664" customFormat="1" ht="19.5" customHeight="1" x14ac:dyDescent="0.2">
      <c r="B133" s="719"/>
      <c r="C133" s="866"/>
      <c r="D133" s="866"/>
      <c r="E133" s="720"/>
      <c r="F133" s="721"/>
      <c r="G133" s="722" t="s">
        <v>3396</v>
      </c>
      <c r="H133" s="723">
        <v>2198040.9400000004</v>
      </c>
      <c r="I133" s="724">
        <v>0</v>
      </c>
      <c r="J133" s="724">
        <v>45496.920000000158</v>
      </c>
      <c r="K133" s="725">
        <v>2152544.0199999996</v>
      </c>
    </row>
    <row r="134" spans="2:11" s="664" customFormat="1" ht="3" customHeight="1" x14ac:dyDescent="0.2"/>
    <row r="135" spans="2:11" s="664" customFormat="1" ht="19.5" customHeight="1" x14ac:dyDescent="0.2">
      <c r="B135" s="667"/>
      <c r="C135" s="874" t="s">
        <v>3465</v>
      </c>
      <c r="D135" s="874"/>
      <c r="E135" s="668"/>
      <c r="F135" s="875" t="s">
        <v>3466</v>
      </c>
      <c r="G135" s="875"/>
      <c r="H135" s="875"/>
      <c r="I135" s="875"/>
      <c r="J135" s="875"/>
      <c r="K135" s="875"/>
    </row>
    <row r="136" spans="2:11" s="664" customFormat="1" ht="3" customHeight="1" x14ac:dyDescent="0.2"/>
    <row r="137" spans="2:11" s="664" customFormat="1" ht="19.5" customHeight="1" x14ac:dyDescent="0.2">
      <c r="B137" s="674" t="s">
        <v>3467</v>
      </c>
      <c r="C137" s="675"/>
      <c r="D137" s="871" t="s">
        <v>1299</v>
      </c>
      <c r="E137" s="871"/>
      <c r="F137" s="876" t="s">
        <v>3468</v>
      </c>
      <c r="G137" s="876"/>
      <c r="H137" s="876"/>
      <c r="I137" s="876"/>
      <c r="J137" s="876"/>
      <c r="K137" s="876"/>
    </row>
    <row r="138" spans="2:11" s="664" customFormat="1" ht="19.5" customHeight="1" x14ac:dyDescent="0.2">
      <c r="B138" s="676"/>
      <c r="C138" s="677"/>
      <c r="D138" s="877" t="s">
        <v>1301</v>
      </c>
      <c r="E138" s="877"/>
      <c r="F138" s="678" t="s">
        <v>1302</v>
      </c>
      <c r="G138" s="679" t="s">
        <v>3382</v>
      </c>
      <c r="H138" s="680">
        <v>0</v>
      </c>
      <c r="I138" s="681" t="s">
        <v>184</v>
      </c>
      <c r="J138" s="681" t="s">
        <v>184</v>
      </c>
      <c r="K138" s="682">
        <v>0</v>
      </c>
    </row>
    <row r="139" spans="2:11" s="664" customFormat="1" ht="19.5" customHeight="1" x14ac:dyDescent="0.2">
      <c r="B139" s="676"/>
      <c r="C139" s="677"/>
      <c r="D139" s="870"/>
      <c r="E139" s="870"/>
      <c r="F139" s="683"/>
      <c r="G139" s="679" t="s">
        <v>3383</v>
      </c>
      <c r="H139" s="680">
        <v>25000</v>
      </c>
      <c r="I139" s="681">
        <v>0</v>
      </c>
      <c r="J139" s="681">
        <v>0</v>
      </c>
      <c r="K139" s="682">
        <v>25000</v>
      </c>
    </row>
    <row r="140" spans="2:11" s="664" customFormat="1" ht="19.5" customHeight="1" x14ac:dyDescent="0.2">
      <c r="B140" s="676"/>
      <c r="C140" s="677"/>
      <c r="D140" s="870"/>
      <c r="E140" s="870"/>
      <c r="F140" s="683"/>
      <c r="G140" s="679" t="s">
        <v>3384</v>
      </c>
      <c r="H140" s="680">
        <v>25000</v>
      </c>
      <c r="I140" s="681">
        <v>0</v>
      </c>
      <c r="J140" s="681">
        <v>0</v>
      </c>
      <c r="K140" s="682">
        <v>25000</v>
      </c>
    </row>
    <row r="141" spans="2:11" s="664" customFormat="1" ht="19.5" customHeight="1" x14ac:dyDescent="0.2">
      <c r="B141" s="684"/>
      <c r="C141" s="675"/>
      <c r="D141" s="871" t="s">
        <v>1303</v>
      </c>
      <c r="E141" s="871"/>
      <c r="F141" s="685"/>
      <c r="G141" s="686" t="s">
        <v>3394</v>
      </c>
      <c r="H141" s="687">
        <v>0</v>
      </c>
      <c r="I141" s="688" t="s">
        <v>184</v>
      </c>
      <c r="J141" s="688" t="s">
        <v>184</v>
      </c>
      <c r="K141" s="689">
        <v>0</v>
      </c>
    </row>
    <row r="142" spans="2:11" s="664" customFormat="1" ht="19.5" customHeight="1" x14ac:dyDescent="0.2">
      <c r="B142" s="690"/>
      <c r="C142" s="691"/>
      <c r="D142" s="872"/>
      <c r="E142" s="872"/>
      <c r="F142" s="692"/>
      <c r="G142" s="693" t="s">
        <v>3395</v>
      </c>
      <c r="H142" s="694">
        <v>25000</v>
      </c>
      <c r="I142" s="695">
        <v>0</v>
      </c>
      <c r="J142" s="695">
        <v>0</v>
      </c>
      <c r="K142" s="696">
        <v>25000</v>
      </c>
    </row>
    <row r="143" spans="2:11" s="664" customFormat="1" ht="19.5" customHeight="1" x14ac:dyDescent="0.2">
      <c r="B143" s="697"/>
      <c r="C143" s="698"/>
      <c r="D143" s="873"/>
      <c r="E143" s="873"/>
      <c r="F143" s="699"/>
      <c r="G143" s="700" t="s">
        <v>3396</v>
      </c>
      <c r="H143" s="701">
        <v>25000</v>
      </c>
      <c r="I143" s="702">
        <v>0</v>
      </c>
      <c r="J143" s="702">
        <v>0</v>
      </c>
      <c r="K143" s="703">
        <v>25000</v>
      </c>
    </row>
    <row r="144" spans="2:11" s="664" customFormat="1" ht="3.75" customHeight="1" x14ac:dyDescent="0.2">
      <c r="B144" s="704"/>
      <c r="C144" s="691"/>
      <c r="D144" s="872"/>
      <c r="E144" s="872"/>
      <c r="F144" s="704"/>
      <c r="G144" s="704"/>
      <c r="H144" s="704"/>
      <c r="I144" s="704"/>
      <c r="J144" s="704"/>
      <c r="K144" s="704"/>
    </row>
    <row r="145" spans="2:11" s="664" customFormat="1" ht="19.5" customHeight="1" x14ac:dyDescent="0.2">
      <c r="B145" s="674" t="s">
        <v>3469</v>
      </c>
      <c r="C145" s="675"/>
      <c r="D145" s="871" t="s">
        <v>1317</v>
      </c>
      <c r="E145" s="871"/>
      <c r="F145" s="876" t="s">
        <v>3470</v>
      </c>
      <c r="G145" s="876"/>
      <c r="H145" s="876"/>
      <c r="I145" s="876"/>
      <c r="J145" s="876"/>
      <c r="K145" s="876"/>
    </row>
    <row r="146" spans="2:11" s="664" customFormat="1" ht="19.5" customHeight="1" x14ac:dyDescent="0.2">
      <c r="B146" s="676"/>
      <c r="C146" s="677"/>
      <c r="D146" s="877" t="s">
        <v>1301</v>
      </c>
      <c r="E146" s="877"/>
      <c r="F146" s="678" t="s">
        <v>1302</v>
      </c>
      <c r="G146" s="679" t="s">
        <v>3382</v>
      </c>
      <c r="H146" s="680">
        <v>47620</v>
      </c>
      <c r="I146" s="681" t="s">
        <v>184</v>
      </c>
      <c r="J146" s="681" t="s">
        <v>184</v>
      </c>
      <c r="K146" s="682">
        <v>47620</v>
      </c>
    </row>
    <row r="147" spans="2:11" s="664" customFormat="1" ht="19.5" customHeight="1" x14ac:dyDescent="0.2">
      <c r="B147" s="676"/>
      <c r="C147" s="677"/>
      <c r="D147" s="870"/>
      <c r="E147" s="870"/>
      <c r="F147" s="683"/>
      <c r="G147" s="679" t="s">
        <v>3383</v>
      </c>
      <c r="H147" s="680">
        <v>0</v>
      </c>
      <c r="I147" s="681">
        <v>0</v>
      </c>
      <c r="J147" s="681">
        <v>0</v>
      </c>
      <c r="K147" s="682">
        <v>0</v>
      </c>
    </row>
    <row r="148" spans="2:11" s="664" customFormat="1" ht="19.5" customHeight="1" x14ac:dyDescent="0.2">
      <c r="B148" s="676"/>
      <c r="C148" s="677"/>
      <c r="D148" s="870"/>
      <c r="E148" s="870"/>
      <c r="F148" s="683"/>
      <c r="G148" s="679" t="s">
        <v>3384</v>
      </c>
      <c r="H148" s="680">
        <v>47620</v>
      </c>
      <c r="I148" s="681">
        <v>0</v>
      </c>
      <c r="J148" s="681">
        <v>0</v>
      </c>
      <c r="K148" s="682">
        <v>47620</v>
      </c>
    </row>
    <row r="149" spans="2:11" s="664" customFormat="1" ht="19.5" customHeight="1" x14ac:dyDescent="0.2">
      <c r="B149" s="684"/>
      <c r="C149" s="675"/>
      <c r="D149" s="871" t="s">
        <v>1319</v>
      </c>
      <c r="E149" s="871"/>
      <c r="F149" s="685"/>
      <c r="G149" s="686" t="s">
        <v>3394</v>
      </c>
      <c r="H149" s="687">
        <v>47620</v>
      </c>
      <c r="I149" s="688" t="s">
        <v>184</v>
      </c>
      <c r="J149" s="688" t="s">
        <v>184</v>
      </c>
      <c r="K149" s="689">
        <v>47620</v>
      </c>
    </row>
    <row r="150" spans="2:11" s="664" customFormat="1" ht="19.5" customHeight="1" x14ac:dyDescent="0.2">
      <c r="B150" s="690"/>
      <c r="C150" s="691"/>
      <c r="D150" s="872"/>
      <c r="E150" s="872"/>
      <c r="F150" s="692"/>
      <c r="G150" s="693" t="s">
        <v>3395</v>
      </c>
      <c r="H150" s="694">
        <v>0</v>
      </c>
      <c r="I150" s="695">
        <v>0</v>
      </c>
      <c r="J150" s="695">
        <v>0</v>
      </c>
      <c r="K150" s="696">
        <v>0</v>
      </c>
    </row>
    <row r="151" spans="2:11" s="664" customFormat="1" ht="19.5" customHeight="1" x14ac:dyDescent="0.2">
      <c r="B151" s="697"/>
      <c r="C151" s="698"/>
      <c r="D151" s="873"/>
      <c r="E151" s="873"/>
      <c r="F151" s="699"/>
      <c r="G151" s="700" t="s">
        <v>3396</v>
      </c>
      <c r="H151" s="701">
        <v>47620</v>
      </c>
      <c r="I151" s="702">
        <v>0</v>
      </c>
      <c r="J151" s="702">
        <v>0</v>
      </c>
      <c r="K151" s="703">
        <v>47620</v>
      </c>
    </row>
    <row r="152" spans="2:11" s="664" customFormat="1" ht="3.75" customHeight="1" x14ac:dyDescent="0.2">
      <c r="B152" s="704"/>
      <c r="C152" s="691"/>
      <c r="D152" s="872"/>
      <c r="E152" s="872"/>
      <c r="F152" s="704"/>
      <c r="G152" s="704"/>
      <c r="H152" s="704"/>
      <c r="I152" s="704"/>
      <c r="J152" s="704"/>
      <c r="K152" s="704"/>
    </row>
    <row r="153" spans="2:11" s="664" customFormat="1" ht="19.5" customHeight="1" x14ac:dyDescent="0.2">
      <c r="B153" s="705"/>
      <c r="C153" s="864" t="s">
        <v>3471</v>
      </c>
      <c r="D153" s="864"/>
      <c r="E153" s="707"/>
      <c r="F153" s="706" t="s">
        <v>3466</v>
      </c>
      <c r="G153" s="708" t="s">
        <v>3394</v>
      </c>
      <c r="H153" s="709">
        <v>47620</v>
      </c>
      <c r="I153" s="710" t="s">
        <v>184</v>
      </c>
      <c r="J153" s="710" t="s">
        <v>184</v>
      </c>
      <c r="K153" s="711">
        <v>47620</v>
      </c>
    </row>
    <row r="154" spans="2:11" s="664" customFormat="1" ht="19.5" customHeight="1" x14ac:dyDescent="0.2">
      <c r="B154" s="712"/>
      <c r="C154" s="865"/>
      <c r="D154" s="865"/>
      <c r="E154" s="713"/>
      <c r="F154" s="714"/>
      <c r="G154" s="715" t="s">
        <v>3395</v>
      </c>
      <c r="H154" s="716">
        <v>25000</v>
      </c>
      <c r="I154" s="717">
        <v>0</v>
      </c>
      <c r="J154" s="717">
        <v>0</v>
      </c>
      <c r="K154" s="718">
        <v>25000</v>
      </c>
    </row>
    <row r="155" spans="2:11" s="664" customFormat="1" ht="19.5" customHeight="1" x14ac:dyDescent="0.2">
      <c r="B155" s="719"/>
      <c r="C155" s="866"/>
      <c r="D155" s="866"/>
      <c r="E155" s="720"/>
      <c r="F155" s="721"/>
      <c r="G155" s="722" t="s">
        <v>3396</v>
      </c>
      <c r="H155" s="723">
        <v>72620</v>
      </c>
      <c r="I155" s="724">
        <v>0</v>
      </c>
      <c r="J155" s="724">
        <v>0</v>
      </c>
      <c r="K155" s="725">
        <v>72620</v>
      </c>
    </row>
    <row r="156" spans="2:11" s="664" customFormat="1" ht="3" customHeight="1" x14ac:dyDescent="0.2"/>
    <row r="157" spans="2:11" s="664" customFormat="1" ht="19.5" customHeight="1" x14ac:dyDescent="0.2">
      <c r="B157" s="667"/>
      <c r="C157" s="874" t="s">
        <v>3472</v>
      </c>
      <c r="D157" s="874"/>
      <c r="E157" s="668"/>
      <c r="F157" s="875" t="s">
        <v>3473</v>
      </c>
      <c r="G157" s="875"/>
      <c r="H157" s="875"/>
      <c r="I157" s="875"/>
      <c r="J157" s="875"/>
      <c r="K157" s="875"/>
    </row>
    <row r="158" spans="2:11" s="664" customFormat="1" ht="3" customHeight="1" x14ac:dyDescent="0.2"/>
    <row r="159" spans="2:11" s="664" customFormat="1" ht="19.5" customHeight="1" x14ac:dyDescent="0.2">
      <c r="B159" s="674" t="s">
        <v>1820</v>
      </c>
      <c r="C159" s="675"/>
      <c r="D159" s="871" t="s">
        <v>1299</v>
      </c>
      <c r="E159" s="871"/>
      <c r="F159" s="876" t="s">
        <v>3474</v>
      </c>
      <c r="G159" s="876"/>
      <c r="H159" s="876"/>
      <c r="I159" s="876"/>
      <c r="J159" s="876"/>
      <c r="K159" s="876"/>
    </row>
    <row r="160" spans="2:11" s="664" customFormat="1" ht="19.5" customHeight="1" x14ac:dyDescent="0.2">
      <c r="B160" s="676"/>
      <c r="C160" s="677"/>
      <c r="D160" s="877" t="s">
        <v>1301</v>
      </c>
      <c r="E160" s="877"/>
      <c r="F160" s="678" t="s">
        <v>1302</v>
      </c>
      <c r="G160" s="679" t="s">
        <v>3382</v>
      </c>
      <c r="H160" s="680">
        <v>0</v>
      </c>
      <c r="I160" s="681" t="s">
        <v>184</v>
      </c>
      <c r="J160" s="681" t="s">
        <v>184</v>
      </c>
      <c r="K160" s="682">
        <v>0</v>
      </c>
    </row>
    <row r="161" spans="2:11" s="664" customFormat="1" ht="19.5" customHeight="1" x14ac:dyDescent="0.2">
      <c r="B161" s="676"/>
      <c r="C161" s="677"/>
      <c r="D161" s="870"/>
      <c r="E161" s="870"/>
      <c r="F161" s="683"/>
      <c r="G161" s="679" t="s">
        <v>3383</v>
      </c>
      <c r="H161" s="680">
        <v>0</v>
      </c>
      <c r="I161" s="681">
        <v>0</v>
      </c>
      <c r="J161" s="681">
        <v>0</v>
      </c>
      <c r="K161" s="682">
        <v>0</v>
      </c>
    </row>
    <row r="162" spans="2:11" s="664" customFormat="1" ht="19.5" customHeight="1" x14ac:dyDescent="0.2">
      <c r="B162" s="676"/>
      <c r="C162" s="677"/>
      <c r="D162" s="870"/>
      <c r="E162" s="870"/>
      <c r="F162" s="683"/>
      <c r="G162" s="679" t="s">
        <v>3384</v>
      </c>
      <c r="H162" s="680">
        <v>0</v>
      </c>
      <c r="I162" s="681">
        <v>0</v>
      </c>
      <c r="J162" s="681">
        <v>0</v>
      </c>
      <c r="K162" s="682">
        <v>0</v>
      </c>
    </row>
    <row r="163" spans="2:11" s="664" customFormat="1" ht="19.5" customHeight="1" x14ac:dyDescent="0.2">
      <c r="B163" s="684"/>
      <c r="C163" s="675"/>
      <c r="D163" s="871" t="s">
        <v>1303</v>
      </c>
      <c r="E163" s="871"/>
      <c r="F163" s="685"/>
      <c r="G163" s="686" t="s">
        <v>3394</v>
      </c>
      <c r="H163" s="687">
        <v>0</v>
      </c>
      <c r="I163" s="688" t="s">
        <v>184</v>
      </c>
      <c r="J163" s="688" t="s">
        <v>184</v>
      </c>
      <c r="K163" s="689">
        <v>0</v>
      </c>
    </row>
    <row r="164" spans="2:11" s="664" customFormat="1" ht="19.5" customHeight="1" x14ac:dyDescent="0.2">
      <c r="B164" s="690"/>
      <c r="C164" s="691"/>
      <c r="D164" s="872"/>
      <c r="E164" s="872"/>
      <c r="F164" s="692"/>
      <c r="G164" s="693" t="s">
        <v>3395</v>
      </c>
      <c r="H164" s="694">
        <v>0</v>
      </c>
      <c r="I164" s="695">
        <v>0</v>
      </c>
      <c r="J164" s="695">
        <v>0</v>
      </c>
      <c r="K164" s="696">
        <v>0</v>
      </c>
    </row>
    <row r="165" spans="2:11" s="664" customFormat="1" ht="19.5" customHeight="1" x14ac:dyDescent="0.2">
      <c r="B165" s="697"/>
      <c r="C165" s="698"/>
      <c r="D165" s="873"/>
      <c r="E165" s="873"/>
      <c r="F165" s="699"/>
      <c r="G165" s="700" t="s">
        <v>3396</v>
      </c>
      <c r="H165" s="701">
        <v>0</v>
      </c>
      <c r="I165" s="702">
        <v>0</v>
      </c>
      <c r="J165" s="702">
        <v>0</v>
      </c>
      <c r="K165" s="703">
        <v>0</v>
      </c>
    </row>
    <row r="166" spans="2:11" s="664" customFormat="1" ht="3.75" customHeight="1" x14ac:dyDescent="0.2">
      <c r="B166" s="704"/>
      <c r="C166" s="691"/>
      <c r="D166" s="872"/>
      <c r="E166" s="872"/>
      <c r="F166" s="704"/>
      <c r="G166" s="704"/>
      <c r="H166" s="704"/>
      <c r="I166" s="704"/>
      <c r="J166" s="704"/>
      <c r="K166" s="704"/>
    </row>
    <row r="167" spans="2:11" s="664" customFormat="1" ht="19.5" customHeight="1" x14ac:dyDescent="0.2">
      <c r="B167" s="705"/>
      <c r="C167" s="864" t="s">
        <v>3475</v>
      </c>
      <c r="D167" s="864"/>
      <c r="E167" s="707"/>
      <c r="F167" s="706" t="s">
        <v>3473</v>
      </c>
      <c r="G167" s="708" t="s">
        <v>3394</v>
      </c>
      <c r="H167" s="709">
        <v>0</v>
      </c>
      <c r="I167" s="710" t="s">
        <v>184</v>
      </c>
      <c r="J167" s="710" t="s">
        <v>184</v>
      </c>
      <c r="K167" s="711">
        <v>0</v>
      </c>
    </row>
    <row r="168" spans="2:11" s="664" customFormat="1" ht="19.5" customHeight="1" x14ac:dyDescent="0.2">
      <c r="B168" s="712"/>
      <c r="C168" s="865"/>
      <c r="D168" s="865"/>
      <c r="E168" s="713"/>
      <c r="F168" s="714"/>
      <c r="G168" s="715" t="s">
        <v>3395</v>
      </c>
      <c r="H168" s="716">
        <v>0</v>
      </c>
      <c r="I168" s="717">
        <v>0</v>
      </c>
      <c r="J168" s="717">
        <v>0</v>
      </c>
      <c r="K168" s="718">
        <v>0</v>
      </c>
    </row>
    <row r="169" spans="2:11" s="664" customFormat="1" ht="19.5" customHeight="1" x14ac:dyDescent="0.2">
      <c r="B169" s="719"/>
      <c r="C169" s="866"/>
      <c r="D169" s="866"/>
      <c r="E169" s="720"/>
      <c r="F169" s="721"/>
      <c r="G169" s="722" t="s">
        <v>3396</v>
      </c>
      <c r="H169" s="723">
        <v>0</v>
      </c>
      <c r="I169" s="724">
        <v>0</v>
      </c>
      <c r="J169" s="724">
        <v>0</v>
      </c>
      <c r="K169" s="725">
        <v>0</v>
      </c>
    </row>
    <row r="170" spans="2:11" s="664" customFormat="1" ht="3" customHeight="1" x14ac:dyDescent="0.2"/>
    <row r="171" spans="2:11" s="664" customFormat="1" ht="19.5" customHeight="1" x14ac:dyDescent="0.2">
      <c r="B171" s="667"/>
      <c r="C171" s="874" t="s">
        <v>1457</v>
      </c>
      <c r="D171" s="874"/>
      <c r="E171" s="668"/>
      <c r="F171" s="875" t="s">
        <v>3476</v>
      </c>
      <c r="G171" s="875"/>
      <c r="H171" s="875"/>
      <c r="I171" s="875"/>
      <c r="J171" s="875"/>
      <c r="K171" s="875"/>
    </row>
    <row r="172" spans="2:11" s="664" customFormat="1" ht="3" customHeight="1" x14ac:dyDescent="0.2"/>
    <row r="173" spans="2:11" s="664" customFormat="1" ht="19.5" customHeight="1" x14ac:dyDescent="0.2">
      <c r="B173" s="674" t="s">
        <v>1458</v>
      </c>
      <c r="C173" s="675"/>
      <c r="D173" s="871" t="s">
        <v>1446</v>
      </c>
      <c r="E173" s="871"/>
      <c r="F173" s="876" t="s">
        <v>1459</v>
      </c>
      <c r="G173" s="876"/>
      <c r="H173" s="876"/>
      <c r="I173" s="876"/>
      <c r="J173" s="876"/>
      <c r="K173" s="876"/>
    </row>
    <row r="174" spans="2:11" s="664" customFormat="1" ht="19.5" customHeight="1" x14ac:dyDescent="0.2">
      <c r="B174" s="676"/>
      <c r="C174" s="677"/>
      <c r="D174" s="877" t="s">
        <v>1301</v>
      </c>
      <c r="E174" s="877"/>
      <c r="F174" s="678" t="s">
        <v>1302</v>
      </c>
      <c r="G174" s="679" t="s">
        <v>3382</v>
      </c>
      <c r="H174" s="680">
        <v>5494.5</v>
      </c>
      <c r="I174" s="681" t="s">
        <v>184</v>
      </c>
      <c r="J174" s="681" t="s">
        <v>184</v>
      </c>
      <c r="K174" s="682">
        <v>3765.07</v>
      </c>
    </row>
    <row r="175" spans="2:11" s="664" customFormat="1" ht="19.5" customHeight="1" x14ac:dyDescent="0.2">
      <c r="B175" s="676"/>
      <c r="C175" s="677"/>
      <c r="D175" s="870"/>
      <c r="E175" s="870"/>
      <c r="F175" s="683"/>
      <c r="G175" s="679" t="s">
        <v>3383</v>
      </c>
      <c r="H175" s="680">
        <v>13400</v>
      </c>
      <c r="I175" s="681">
        <v>0</v>
      </c>
      <c r="J175" s="681">
        <v>0</v>
      </c>
      <c r="K175" s="682">
        <v>13400</v>
      </c>
    </row>
    <row r="176" spans="2:11" s="664" customFormat="1" ht="19.5" customHeight="1" x14ac:dyDescent="0.2">
      <c r="B176" s="676"/>
      <c r="C176" s="677"/>
      <c r="D176" s="870"/>
      <c r="E176" s="870"/>
      <c r="F176" s="683"/>
      <c r="G176" s="679" t="s">
        <v>3384</v>
      </c>
      <c r="H176" s="680">
        <v>18894.5</v>
      </c>
      <c r="I176" s="681">
        <v>0</v>
      </c>
      <c r="J176" s="681">
        <v>1729.4300000000003</v>
      </c>
      <c r="K176" s="682">
        <v>17165.07</v>
      </c>
    </row>
    <row r="177" spans="2:11" s="664" customFormat="1" ht="19.5" customHeight="1" x14ac:dyDescent="0.2">
      <c r="B177" s="684"/>
      <c r="C177" s="675"/>
      <c r="D177" s="871" t="s">
        <v>1448</v>
      </c>
      <c r="E177" s="871"/>
      <c r="F177" s="685"/>
      <c r="G177" s="686" t="s">
        <v>3394</v>
      </c>
      <c r="H177" s="687">
        <v>5494.5</v>
      </c>
      <c r="I177" s="688" t="s">
        <v>184</v>
      </c>
      <c r="J177" s="688" t="s">
        <v>184</v>
      </c>
      <c r="K177" s="689">
        <v>3765.07</v>
      </c>
    </row>
    <row r="178" spans="2:11" s="664" customFormat="1" ht="19.5" customHeight="1" x14ac:dyDescent="0.2">
      <c r="B178" s="690"/>
      <c r="C178" s="691"/>
      <c r="D178" s="872"/>
      <c r="E178" s="872"/>
      <c r="F178" s="692"/>
      <c r="G178" s="693" t="s">
        <v>3395</v>
      </c>
      <c r="H178" s="694">
        <v>13400</v>
      </c>
      <c r="I178" s="695">
        <v>0</v>
      </c>
      <c r="J178" s="695">
        <v>0</v>
      </c>
      <c r="K178" s="696">
        <v>13400</v>
      </c>
    </row>
    <row r="179" spans="2:11" s="664" customFormat="1" ht="19.5" customHeight="1" x14ac:dyDescent="0.2">
      <c r="B179" s="697"/>
      <c r="C179" s="698"/>
      <c r="D179" s="873"/>
      <c r="E179" s="873"/>
      <c r="F179" s="699"/>
      <c r="G179" s="700" t="s">
        <v>3396</v>
      </c>
      <c r="H179" s="701">
        <v>18894.5</v>
      </c>
      <c r="I179" s="702">
        <v>0</v>
      </c>
      <c r="J179" s="702">
        <v>1729.4300000000003</v>
      </c>
      <c r="K179" s="703">
        <v>17165.07</v>
      </c>
    </row>
    <row r="180" spans="2:11" s="664" customFormat="1" ht="3.75" customHeight="1" x14ac:dyDescent="0.2">
      <c r="B180" s="704"/>
      <c r="C180" s="691"/>
      <c r="D180" s="872"/>
      <c r="E180" s="872"/>
      <c r="F180" s="704"/>
      <c r="G180" s="704"/>
      <c r="H180" s="704"/>
      <c r="I180" s="704"/>
      <c r="J180" s="704"/>
      <c r="K180" s="704"/>
    </row>
    <row r="181" spans="2:11" s="664" customFormat="1" ht="19.5" customHeight="1" x14ac:dyDescent="0.2">
      <c r="B181" s="674" t="s">
        <v>3271</v>
      </c>
      <c r="C181" s="675"/>
      <c r="D181" s="871" t="s">
        <v>1311</v>
      </c>
      <c r="E181" s="871"/>
      <c r="F181" s="876" t="s">
        <v>3477</v>
      </c>
      <c r="G181" s="876"/>
      <c r="H181" s="876"/>
      <c r="I181" s="876"/>
      <c r="J181" s="876"/>
      <c r="K181" s="876"/>
    </row>
    <row r="182" spans="2:11" s="664" customFormat="1" ht="19.5" customHeight="1" x14ac:dyDescent="0.2">
      <c r="B182" s="676"/>
      <c r="C182" s="677"/>
      <c r="D182" s="877" t="s">
        <v>1307</v>
      </c>
      <c r="E182" s="877"/>
      <c r="F182" s="678" t="s">
        <v>1308</v>
      </c>
      <c r="G182" s="679" t="s">
        <v>3382</v>
      </c>
      <c r="H182" s="680">
        <v>0</v>
      </c>
      <c r="I182" s="681" t="s">
        <v>184</v>
      </c>
      <c r="J182" s="681" t="s">
        <v>184</v>
      </c>
      <c r="K182" s="682">
        <v>0</v>
      </c>
    </row>
    <row r="183" spans="2:11" s="664" customFormat="1" ht="19.5" customHeight="1" x14ac:dyDescent="0.2">
      <c r="B183" s="676"/>
      <c r="C183" s="677"/>
      <c r="D183" s="870"/>
      <c r="E183" s="870"/>
      <c r="F183" s="683"/>
      <c r="G183" s="679" t="s">
        <v>3383</v>
      </c>
      <c r="H183" s="680">
        <v>550000</v>
      </c>
      <c r="I183" s="681">
        <v>0</v>
      </c>
      <c r="J183" s="681">
        <v>0</v>
      </c>
      <c r="K183" s="682">
        <v>550000</v>
      </c>
    </row>
    <row r="184" spans="2:11" s="664" customFormat="1" ht="19.5" customHeight="1" x14ac:dyDescent="0.2">
      <c r="B184" s="676"/>
      <c r="C184" s="677"/>
      <c r="D184" s="870"/>
      <c r="E184" s="870"/>
      <c r="F184" s="683"/>
      <c r="G184" s="679" t="s">
        <v>3384</v>
      </c>
      <c r="H184" s="680">
        <v>550000</v>
      </c>
      <c r="I184" s="681">
        <v>0</v>
      </c>
      <c r="J184" s="681">
        <v>0</v>
      </c>
      <c r="K184" s="682">
        <v>550000</v>
      </c>
    </row>
    <row r="185" spans="2:11" s="664" customFormat="1" ht="19.5" customHeight="1" x14ac:dyDescent="0.2">
      <c r="B185" s="684"/>
      <c r="C185" s="675"/>
      <c r="D185" s="871" t="s">
        <v>1313</v>
      </c>
      <c r="E185" s="871"/>
      <c r="F185" s="685"/>
      <c r="G185" s="686" t="s">
        <v>3394</v>
      </c>
      <c r="H185" s="687">
        <v>0</v>
      </c>
      <c r="I185" s="688" t="s">
        <v>184</v>
      </c>
      <c r="J185" s="688" t="s">
        <v>184</v>
      </c>
      <c r="K185" s="689">
        <v>0</v>
      </c>
    </row>
    <row r="186" spans="2:11" s="664" customFormat="1" ht="19.5" customHeight="1" x14ac:dyDescent="0.2">
      <c r="B186" s="690"/>
      <c r="C186" s="691"/>
      <c r="D186" s="872"/>
      <c r="E186" s="872"/>
      <c r="F186" s="692"/>
      <c r="G186" s="693" t="s">
        <v>3395</v>
      </c>
      <c r="H186" s="694">
        <v>550000</v>
      </c>
      <c r="I186" s="695">
        <v>0</v>
      </c>
      <c r="J186" s="695">
        <v>0</v>
      </c>
      <c r="K186" s="696">
        <v>550000</v>
      </c>
    </row>
    <row r="187" spans="2:11" s="664" customFormat="1" ht="19.5" customHeight="1" x14ac:dyDescent="0.2">
      <c r="B187" s="697"/>
      <c r="C187" s="698"/>
      <c r="D187" s="873"/>
      <c r="E187" s="873"/>
      <c r="F187" s="699"/>
      <c r="G187" s="700" t="s">
        <v>3396</v>
      </c>
      <c r="H187" s="701">
        <v>550000</v>
      </c>
      <c r="I187" s="702">
        <v>0</v>
      </c>
      <c r="J187" s="702">
        <v>0</v>
      </c>
      <c r="K187" s="703">
        <v>550000</v>
      </c>
    </row>
    <row r="188" spans="2:11" s="664" customFormat="1" ht="3.75" customHeight="1" x14ac:dyDescent="0.2">
      <c r="B188" s="704"/>
      <c r="C188" s="691"/>
      <c r="D188" s="872"/>
      <c r="E188" s="872"/>
      <c r="F188" s="704"/>
      <c r="G188" s="704"/>
      <c r="H188" s="704"/>
      <c r="I188" s="704"/>
      <c r="J188" s="704"/>
      <c r="K188" s="704"/>
    </row>
    <row r="189" spans="2:11" s="664" customFormat="1" ht="19.5" customHeight="1" x14ac:dyDescent="0.2">
      <c r="B189" s="705"/>
      <c r="C189" s="864" t="s">
        <v>1460</v>
      </c>
      <c r="D189" s="864"/>
      <c r="E189" s="707"/>
      <c r="F189" s="706" t="s">
        <v>3476</v>
      </c>
      <c r="G189" s="708" t="s">
        <v>3394</v>
      </c>
      <c r="H189" s="709">
        <v>5494.5</v>
      </c>
      <c r="I189" s="710" t="s">
        <v>184</v>
      </c>
      <c r="J189" s="710" t="s">
        <v>184</v>
      </c>
      <c r="K189" s="711">
        <v>3765.07</v>
      </c>
    </row>
    <row r="190" spans="2:11" s="664" customFormat="1" ht="19.5" customHeight="1" x14ac:dyDescent="0.2">
      <c r="B190" s="712"/>
      <c r="C190" s="865"/>
      <c r="D190" s="865"/>
      <c r="E190" s="713"/>
      <c r="F190" s="714"/>
      <c r="G190" s="715" t="s">
        <v>3395</v>
      </c>
      <c r="H190" s="716">
        <v>563400</v>
      </c>
      <c r="I190" s="717">
        <v>0</v>
      </c>
      <c r="J190" s="717">
        <v>0</v>
      </c>
      <c r="K190" s="718">
        <v>563400</v>
      </c>
    </row>
    <row r="191" spans="2:11" s="664" customFormat="1" ht="19.5" customHeight="1" x14ac:dyDescent="0.2">
      <c r="B191" s="719"/>
      <c r="C191" s="866"/>
      <c r="D191" s="866"/>
      <c r="E191" s="720"/>
      <c r="F191" s="721"/>
      <c r="G191" s="722" t="s">
        <v>3396</v>
      </c>
      <c r="H191" s="723">
        <v>568894.5</v>
      </c>
      <c r="I191" s="724">
        <v>0</v>
      </c>
      <c r="J191" s="724">
        <v>1729.4300000000003</v>
      </c>
      <c r="K191" s="725">
        <v>567165.06999999995</v>
      </c>
    </row>
    <row r="192" spans="2:11" s="664" customFormat="1" ht="3" customHeight="1" x14ac:dyDescent="0.2"/>
    <row r="193" spans="2:11" s="664" customFormat="1" ht="19.5" customHeight="1" x14ac:dyDescent="0.2">
      <c r="B193" s="667"/>
      <c r="C193" s="874" t="s">
        <v>3478</v>
      </c>
      <c r="D193" s="874"/>
      <c r="E193" s="668"/>
      <c r="F193" s="875" t="s">
        <v>3479</v>
      </c>
      <c r="G193" s="875"/>
      <c r="H193" s="875"/>
      <c r="I193" s="875"/>
      <c r="J193" s="875"/>
      <c r="K193" s="875"/>
    </row>
    <row r="194" spans="2:11" s="664" customFormat="1" ht="3" customHeight="1" x14ac:dyDescent="0.2"/>
    <row r="195" spans="2:11" s="664" customFormat="1" ht="19.5" customHeight="1" x14ac:dyDescent="0.2">
      <c r="B195" s="674" t="s">
        <v>3480</v>
      </c>
      <c r="C195" s="675"/>
      <c r="D195" s="871" t="s">
        <v>1317</v>
      </c>
      <c r="E195" s="871"/>
      <c r="F195" s="876" t="s">
        <v>3481</v>
      </c>
      <c r="G195" s="876"/>
      <c r="H195" s="876"/>
      <c r="I195" s="876"/>
      <c r="J195" s="876"/>
      <c r="K195" s="876"/>
    </row>
    <row r="196" spans="2:11" s="664" customFormat="1" ht="19.5" customHeight="1" x14ac:dyDescent="0.2">
      <c r="B196" s="676"/>
      <c r="C196" s="677"/>
      <c r="D196" s="877" t="s">
        <v>1301</v>
      </c>
      <c r="E196" s="877"/>
      <c r="F196" s="678" t="s">
        <v>1302</v>
      </c>
      <c r="G196" s="679" t="s">
        <v>3382</v>
      </c>
      <c r="H196" s="680">
        <v>0</v>
      </c>
      <c r="I196" s="681" t="s">
        <v>184</v>
      </c>
      <c r="J196" s="681" t="s">
        <v>184</v>
      </c>
      <c r="K196" s="682">
        <v>0</v>
      </c>
    </row>
    <row r="197" spans="2:11" s="664" customFormat="1" ht="19.5" customHeight="1" x14ac:dyDescent="0.2">
      <c r="B197" s="676"/>
      <c r="C197" s="677"/>
      <c r="D197" s="870"/>
      <c r="E197" s="870"/>
      <c r="F197" s="683"/>
      <c r="G197" s="679" t="s">
        <v>3383</v>
      </c>
      <c r="H197" s="680">
        <v>0</v>
      </c>
      <c r="I197" s="681">
        <v>0</v>
      </c>
      <c r="J197" s="681">
        <v>0</v>
      </c>
      <c r="K197" s="682">
        <v>0</v>
      </c>
    </row>
    <row r="198" spans="2:11" s="664" customFormat="1" ht="19.5" customHeight="1" x14ac:dyDescent="0.2">
      <c r="B198" s="676"/>
      <c r="C198" s="677"/>
      <c r="D198" s="870"/>
      <c r="E198" s="870"/>
      <c r="F198" s="683"/>
      <c r="G198" s="679" t="s">
        <v>3384</v>
      </c>
      <c r="H198" s="680">
        <v>0</v>
      </c>
      <c r="I198" s="681">
        <v>0</v>
      </c>
      <c r="J198" s="681">
        <v>0</v>
      </c>
      <c r="K198" s="682">
        <v>0</v>
      </c>
    </row>
    <row r="199" spans="2:11" s="664" customFormat="1" ht="19.5" customHeight="1" x14ac:dyDescent="0.2">
      <c r="B199" s="684"/>
      <c r="C199" s="675"/>
      <c r="D199" s="871" t="s">
        <v>1319</v>
      </c>
      <c r="E199" s="871"/>
      <c r="F199" s="685"/>
      <c r="G199" s="686" t="s">
        <v>3394</v>
      </c>
      <c r="H199" s="687">
        <v>0</v>
      </c>
      <c r="I199" s="688" t="s">
        <v>184</v>
      </c>
      <c r="J199" s="688" t="s">
        <v>184</v>
      </c>
      <c r="K199" s="689">
        <v>0</v>
      </c>
    </row>
    <row r="200" spans="2:11" s="664" customFormat="1" ht="19.5" customHeight="1" x14ac:dyDescent="0.2">
      <c r="B200" s="690"/>
      <c r="C200" s="691"/>
      <c r="D200" s="872"/>
      <c r="E200" s="872"/>
      <c r="F200" s="692"/>
      <c r="G200" s="693" t="s">
        <v>3395</v>
      </c>
      <c r="H200" s="694">
        <v>0</v>
      </c>
      <c r="I200" s="695">
        <v>0</v>
      </c>
      <c r="J200" s="695">
        <v>0</v>
      </c>
      <c r="K200" s="696">
        <v>0</v>
      </c>
    </row>
    <row r="201" spans="2:11" s="664" customFormat="1" ht="19.5" customHeight="1" x14ac:dyDescent="0.2">
      <c r="B201" s="697"/>
      <c r="C201" s="698"/>
      <c r="D201" s="873"/>
      <c r="E201" s="873"/>
      <c r="F201" s="699"/>
      <c r="G201" s="700" t="s">
        <v>3396</v>
      </c>
      <c r="H201" s="701">
        <v>0</v>
      </c>
      <c r="I201" s="702">
        <v>0</v>
      </c>
      <c r="J201" s="702">
        <v>0</v>
      </c>
      <c r="K201" s="703">
        <v>0</v>
      </c>
    </row>
    <row r="202" spans="2:11" s="664" customFormat="1" ht="3.75" customHeight="1" x14ac:dyDescent="0.2">
      <c r="B202" s="704"/>
      <c r="C202" s="691"/>
      <c r="D202" s="872"/>
      <c r="E202" s="872"/>
      <c r="F202" s="704"/>
      <c r="G202" s="704"/>
      <c r="H202" s="704"/>
      <c r="I202" s="704"/>
      <c r="J202" s="704"/>
      <c r="K202" s="704"/>
    </row>
    <row r="203" spans="2:11" s="664" customFormat="1" ht="19.5" customHeight="1" x14ac:dyDescent="0.2">
      <c r="B203" s="705"/>
      <c r="C203" s="864" t="s">
        <v>3293</v>
      </c>
      <c r="D203" s="864"/>
      <c r="E203" s="707"/>
      <c r="F203" s="706" t="s">
        <v>3479</v>
      </c>
      <c r="G203" s="708" t="s">
        <v>3394</v>
      </c>
      <c r="H203" s="709">
        <v>0</v>
      </c>
      <c r="I203" s="710" t="s">
        <v>184</v>
      </c>
      <c r="J203" s="710" t="s">
        <v>184</v>
      </c>
      <c r="K203" s="711">
        <v>0</v>
      </c>
    </row>
    <row r="204" spans="2:11" s="664" customFormat="1" ht="19.5" customHeight="1" x14ac:dyDescent="0.2">
      <c r="B204" s="712"/>
      <c r="C204" s="865"/>
      <c r="D204" s="865"/>
      <c r="E204" s="713"/>
      <c r="F204" s="714"/>
      <c r="G204" s="715" t="s">
        <v>3395</v>
      </c>
      <c r="H204" s="716">
        <v>0</v>
      </c>
      <c r="I204" s="717">
        <v>0</v>
      </c>
      <c r="J204" s="717">
        <v>0</v>
      </c>
      <c r="K204" s="718">
        <v>0</v>
      </c>
    </row>
    <row r="205" spans="2:11" s="664" customFormat="1" ht="19.5" customHeight="1" x14ac:dyDescent="0.2">
      <c r="B205" s="719"/>
      <c r="C205" s="866"/>
      <c r="D205" s="866"/>
      <c r="E205" s="720"/>
      <c r="F205" s="721"/>
      <c r="G205" s="722" t="s">
        <v>3396</v>
      </c>
      <c r="H205" s="723">
        <v>0</v>
      </c>
      <c r="I205" s="724">
        <v>0</v>
      </c>
      <c r="J205" s="724">
        <v>0</v>
      </c>
      <c r="K205" s="725">
        <v>0</v>
      </c>
    </row>
    <row r="206" spans="2:11" s="664" customFormat="1" ht="3" customHeight="1" x14ac:dyDescent="0.2"/>
    <row r="207" spans="2:11" s="664" customFormat="1" ht="19.5" customHeight="1" x14ac:dyDescent="0.2">
      <c r="B207" s="667"/>
      <c r="C207" s="874" t="s">
        <v>3482</v>
      </c>
      <c r="D207" s="874"/>
      <c r="E207" s="668"/>
      <c r="F207" s="875" t="s">
        <v>3483</v>
      </c>
      <c r="G207" s="875"/>
      <c r="H207" s="875"/>
      <c r="I207" s="875"/>
      <c r="J207" s="875"/>
      <c r="K207" s="875"/>
    </row>
    <row r="208" spans="2:11" s="664" customFormat="1" ht="3" customHeight="1" x14ac:dyDescent="0.2"/>
    <row r="209" spans="2:11" s="664" customFormat="1" ht="19.5" customHeight="1" x14ac:dyDescent="0.2">
      <c r="B209" s="674" t="s">
        <v>3484</v>
      </c>
      <c r="C209" s="675"/>
      <c r="D209" s="871" t="s">
        <v>1299</v>
      </c>
      <c r="E209" s="871"/>
      <c r="F209" s="876" t="s">
        <v>3485</v>
      </c>
      <c r="G209" s="876"/>
      <c r="H209" s="876"/>
      <c r="I209" s="876"/>
      <c r="J209" s="876"/>
      <c r="K209" s="876"/>
    </row>
    <row r="210" spans="2:11" s="664" customFormat="1" ht="19.5" customHeight="1" x14ac:dyDescent="0.2">
      <c r="B210" s="676"/>
      <c r="C210" s="677"/>
      <c r="D210" s="877" t="s">
        <v>1307</v>
      </c>
      <c r="E210" s="877"/>
      <c r="F210" s="678" t="s">
        <v>1308</v>
      </c>
      <c r="G210" s="679" t="s">
        <v>3382</v>
      </c>
      <c r="H210" s="680">
        <v>0</v>
      </c>
      <c r="I210" s="681" t="s">
        <v>184</v>
      </c>
      <c r="J210" s="681" t="s">
        <v>184</v>
      </c>
      <c r="K210" s="682">
        <v>0</v>
      </c>
    </row>
    <row r="211" spans="2:11" s="664" customFormat="1" ht="19.5" customHeight="1" x14ac:dyDescent="0.2">
      <c r="B211" s="676"/>
      <c r="C211" s="677"/>
      <c r="D211" s="870"/>
      <c r="E211" s="870"/>
      <c r="F211" s="683"/>
      <c r="G211" s="679" t="s">
        <v>3383</v>
      </c>
      <c r="H211" s="680">
        <v>300000</v>
      </c>
      <c r="I211" s="681">
        <v>0</v>
      </c>
      <c r="J211" s="681">
        <v>0</v>
      </c>
      <c r="K211" s="682">
        <v>300000</v>
      </c>
    </row>
    <row r="212" spans="2:11" s="664" customFormat="1" ht="19.5" customHeight="1" x14ac:dyDescent="0.2">
      <c r="B212" s="676"/>
      <c r="C212" s="677"/>
      <c r="D212" s="870"/>
      <c r="E212" s="870"/>
      <c r="F212" s="683"/>
      <c r="G212" s="679" t="s">
        <v>3384</v>
      </c>
      <c r="H212" s="680">
        <v>300000</v>
      </c>
      <c r="I212" s="681">
        <v>0</v>
      </c>
      <c r="J212" s="681">
        <v>0</v>
      </c>
      <c r="K212" s="682">
        <v>300000</v>
      </c>
    </row>
    <row r="213" spans="2:11" s="664" customFormat="1" ht="19.5" customHeight="1" x14ac:dyDescent="0.2">
      <c r="B213" s="684"/>
      <c r="C213" s="675"/>
      <c r="D213" s="871" t="s">
        <v>1303</v>
      </c>
      <c r="E213" s="871"/>
      <c r="F213" s="685"/>
      <c r="G213" s="686" t="s">
        <v>3394</v>
      </c>
      <c r="H213" s="687">
        <v>0</v>
      </c>
      <c r="I213" s="688" t="s">
        <v>184</v>
      </c>
      <c r="J213" s="688" t="s">
        <v>184</v>
      </c>
      <c r="K213" s="689">
        <v>0</v>
      </c>
    </row>
    <row r="214" spans="2:11" s="664" customFormat="1" ht="19.5" customHeight="1" x14ac:dyDescent="0.2">
      <c r="B214" s="690"/>
      <c r="C214" s="691"/>
      <c r="D214" s="872"/>
      <c r="E214" s="872"/>
      <c r="F214" s="692"/>
      <c r="G214" s="693" t="s">
        <v>3395</v>
      </c>
      <c r="H214" s="694">
        <v>300000</v>
      </c>
      <c r="I214" s="695">
        <v>0</v>
      </c>
      <c r="J214" s="695">
        <v>0</v>
      </c>
      <c r="K214" s="696">
        <v>300000</v>
      </c>
    </row>
    <row r="215" spans="2:11" s="664" customFormat="1" ht="19.5" customHeight="1" x14ac:dyDescent="0.2">
      <c r="B215" s="697"/>
      <c r="C215" s="698"/>
      <c r="D215" s="873"/>
      <c r="E215" s="873"/>
      <c r="F215" s="699"/>
      <c r="G215" s="700" t="s">
        <v>3396</v>
      </c>
      <c r="H215" s="701">
        <v>300000</v>
      </c>
      <c r="I215" s="702">
        <v>0</v>
      </c>
      <c r="J215" s="702">
        <v>0</v>
      </c>
      <c r="K215" s="703">
        <v>300000</v>
      </c>
    </row>
    <row r="216" spans="2:11" s="664" customFormat="1" ht="3.75" customHeight="1" x14ac:dyDescent="0.2">
      <c r="B216" s="704"/>
      <c r="C216" s="691"/>
      <c r="D216" s="872"/>
      <c r="E216" s="872"/>
      <c r="F216" s="704"/>
      <c r="G216" s="704"/>
      <c r="H216" s="704"/>
      <c r="I216" s="704"/>
      <c r="J216" s="704"/>
      <c r="K216" s="704"/>
    </row>
    <row r="217" spans="2:11" s="664" customFormat="1" ht="19.5" customHeight="1" x14ac:dyDescent="0.2">
      <c r="B217" s="674" t="s">
        <v>3486</v>
      </c>
      <c r="C217" s="675"/>
      <c r="D217" s="871" t="s">
        <v>1317</v>
      </c>
      <c r="E217" s="871"/>
      <c r="F217" s="876" t="s">
        <v>3487</v>
      </c>
      <c r="G217" s="876"/>
      <c r="H217" s="876"/>
      <c r="I217" s="876"/>
      <c r="J217" s="876"/>
      <c r="K217" s="876"/>
    </row>
    <row r="218" spans="2:11" s="664" customFormat="1" ht="19.5" customHeight="1" x14ac:dyDescent="0.2">
      <c r="B218" s="676"/>
      <c r="C218" s="677"/>
      <c r="D218" s="877" t="s">
        <v>1307</v>
      </c>
      <c r="E218" s="877"/>
      <c r="F218" s="678" t="s">
        <v>1308</v>
      </c>
      <c r="G218" s="679" t="s">
        <v>3382</v>
      </c>
      <c r="H218" s="680">
        <v>0</v>
      </c>
      <c r="I218" s="681" t="s">
        <v>184</v>
      </c>
      <c r="J218" s="681" t="s">
        <v>184</v>
      </c>
      <c r="K218" s="682">
        <v>0</v>
      </c>
    </row>
    <row r="219" spans="2:11" s="664" customFormat="1" ht="19.5" customHeight="1" x14ac:dyDescent="0.2">
      <c r="B219" s="676"/>
      <c r="C219" s="677"/>
      <c r="D219" s="870"/>
      <c r="E219" s="870"/>
      <c r="F219" s="683"/>
      <c r="G219" s="679" t="s">
        <v>3383</v>
      </c>
      <c r="H219" s="680">
        <v>0</v>
      </c>
      <c r="I219" s="681">
        <v>0</v>
      </c>
      <c r="J219" s="681">
        <v>0</v>
      </c>
      <c r="K219" s="682">
        <v>0</v>
      </c>
    </row>
    <row r="220" spans="2:11" s="664" customFormat="1" ht="19.5" customHeight="1" x14ac:dyDescent="0.2">
      <c r="B220" s="676"/>
      <c r="C220" s="677"/>
      <c r="D220" s="870"/>
      <c r="E220" s="870"/>
      <c r="F220" s="683"/>
      <c r="G220" s="679" t="s">
        <v>3384</v>
      </c>
      <c r="H220" s="680">
        <v>0</v>
      </c>
      <c r="I220" s="681">
        <v>0</v>
      </c>
      <c r="J220" s="681">
        <v>0</v>
      </c>
      <c r="K220" s="682">
        <v>0</v>
      </c>
    </row>
    <row r="221" spans="2:11" s="664" customFormat="1" ht="19.5" customHeight="1" x14ac:dyDescent="0.2">
      <c r="B221" s="684"/>
      <c r="C221" s="675"/>
      <c r="D221" s="871" t="s">
        <v>1319</v>
      </c>
      <c r="E221" s="871"/>
      <c r="F221" s="685"/>
      <c r="G221" s="686" t="s">
        <v>3394</v>
      </c>
      <c r="H221" s="687">
        <v>0</v>
      </c>
      <c r="I221" s="688" t="s">
        <v>184</v>
      </c>
      <c r="J221" s="688" t="s">
        <v>184</v>
      </c>
      <c r="K221" s="689">
        <v>0</v>
      </c>
    </row>
    <row r="222" spans="2:11" s="664" customFormat="1" ht="19.5" customHeight="1" x14ac:dyDescent="0.2">
      <c r="B222" s="690"/>
      <c r="C222" s="691"/>
      <c r="D222" s="872"/>
      <c r="E222" s="872"/>
      <c r="F222" s="692"/>
      <c r="G222" s="693" t="s">
        <v>3395</v>
      </c>
      <c r="H222" s="694">
        <v>0</v>
      </c>
      <c r="I222" s="695">
        <v>0</v>
      </c>
      <c r="J222" s="695">
        <v>0</v>
      </c>
      <c r="K222" s="696">
        <v>0</v>
      </c>
    </row>
    <row r="223" spans="2:11" s="664" customFormat="1" ht="19.5" customHeight="1" x14ac:dyDescent="0.2">
      <c r="B223" s="697"/>
      <c r="C223" s="698"/>
      <c r="D223" s="873"/>
      <c r="E223" s="873"/>
      <c r="F223" s="699"/>
      <c r="G223" s="700" t="s">
        <v>3396</v>
      </c>
      <c r="H223" s="701">
        <v>0</v>
      </c>
      <c r="I223" s="702">
        <v>0</v>
      </c>
      <c r="J223" s="702">
        <v>0</v>
      </c>
      <c r="K223" s="703">
        <v>0</v>
      </c>
    </row>
    <row r="224" spans="2:11" s="664" customFormat="1" ht="3.75" customHeight="1" x14ac:dyDescent="0.2">
      <c r="B224" s="704"/>
      <c r="C224" s="691"/>
      <c r="D224" s="872"/>
      <c r="E224" s="872"/>
      <c r="F224" s="704"/>
      <c r="G224" s="704"/>
      <c r="H224" s="704"/>
      <c r="I224" s="704"/>
      <c r="J224" s="704"/>
      <c r="K224" s="704"/>
    </row>
    <row r="225" spans="2:11" s="664" customFormat="1" ht="19.5" customHeight="1" x14ac:dyDescent="0.2">
      <c r="B225" s="674" t="s">
        <v>3488</v>
      </c>
      <c r="C225" s="675"/>
      <c r="D225" s="871" t="s">
        <v>1454</v>
      </c>
      <c r="E225" s="871"/>
      <c r="F225" s="876" t="s">
        <v>3489</v>
      </c>
      <c r="G225" s="876"/>
      <c r="H225" s="876"/>
      <c r="I225" s="876"/>
      <c r="J225" s="876"/>
      <c r="K225" s="876"/>
    </row>
    <row r="226" spans="2:11" s="664" customFormat="1" ht="19.5" customHeight="1" x14ac:dyDescent="0.2">
      <c r="B226" s="676"/>
      <c r="C226" s="677"/>
      <c r="D226" s="877" t="s">
        <v>1301</v>
      </c>
      <c r="E226" s="877"/>
      <c r="F226" s="678" t="s">
        <v>1302</v>
      </c>
      <c r="G226" s="679" t="s">
        <v>3382</v>
      </c>
      <c r="H226" s="680">
        <v>0</v>
      </c>
      <c r="I226" s="681" t="s">
        <v>184</v>
      </c>
      <c r="J226" s="681" t="s">
        <v>184</v>
      </c>
      <c r="K226" s="682">
        <v>0</v>
      </c>
    </row>
    <row r="227" spans="2:11" s="664" customFormat="1" ht="19.5" customHeight="1" x14ac:dyDescent="0.2">
      <c r="B227" s="676"/>
      <c r="C227" s="677"/>
      <c r="D227" s="870"/>
      <c r="E227" s="870"/>
      <c r="F227" s="683"/>
      <c r="G227" s="679" t="s">
        <v>3383</v>
      </c>
      <c r="H227" s="680">
        <v>12200</v>
      </c>
      <c r="I227" s="681">
        <v>0</v>
      </c>
      <c r="J227" s="681">
        <v>0</v>
      </c>
      <c r="K227" s="682">
        <v>12200</v>
      </c>
    </row>
    <row r="228" spans="2:11" s="664" customFormat="1" ht="19.5" customHeight="1" x14ac:dyDescent="0.2">
      <c r="B228" s="676"/>
      <c r="C228" s="677"/>
      <c r="D228" s="870"/>
      <c r="E228" s="870"/>
      <c r="F228" s="683"/>
      <c r="G228" s="679" t="s">
        <v>3384</v>
      </c>
      <c r="H228" s="680">
        <v>12200</v>
      </c>
      <c r="I228" s="681">
        <v>0</v>
      </c>
      <c r="J228" s="681">
        <v>0</v>
      </c>
      <c r="K228" s="682">
        <v>12200</v>
      </c>
    </row>
    <row r="229" spans="2:11" s="664" customFormat="1" ht="19.5" customHeight="1" x14ac:dyDescent="0.2">
      <c r="B229" s="684"/>
      <c r="C229" s="675"/>
      <c r="D229" s="871" t="s">
        <v>1456</v>
      </c>
      <c r="E229" s="871"/>
      <c r="F229" s="685"/>
      <c r="G229" s="686" t="s">
        <v>3394</v>
      </c>
      <c r="H229" s="687">
        <v>0</v>
      </c>
      <c r="I229" s="688" t="s">
        <v>184</v>
      </c>
      <c r="J229" s="688" t="s">
        <v>184</v>
      </c>
      <c r="K229" s="689">
        <v>0</v>
      </c>
    </row>
    <row r="230" spans="2:11" s="664" customFormat="1" ht="19.5" customHeight="1" x14ac:dyDescent="0.2">
      <c r="B230" s="690"/>
      <c r="C230" s="691"/>
      <c r="D230" s="872"/>
      <c r="E230" s="872"/>
      <c r="F230" s="692"/>
      <c r="G230" s="693" t="s">
        <v>3395</v>
      </c>
      <c r="H230" s="694">
        <v>12200</v>
      </c>
      <c r="I230" s="695">
        <v>0</v>
      </c>
      <c r="J230" s="695">
        <v>0</v>
      </c>
      <c r="K230" s="696">
        <v>12200</v>
      </c>
    </row>
    <row r="231" spans="2:11" s="664" customFormat="1" ht="19.5" customHeight="1" x14ac:dyDescent="0.2">
      <c r="B231" s="697"/>
      <c r="C231" s="698"/>
      <c r="D231" s="873"/>
      <c r="E231" s="873"/>
      <c r="F231" s="699"/>
      <c r="G231" s="700" t="s">
        <v>3396</v>
      </c>
      <c r="H231" s="701">
        <v>12200</v>
      </c>
      <c r="I231" s="702">
        <v>0</v>
      </c>
      <c r="J231" s="702">
        <v>0</v>
      </c>
      <c r="K231" s="703">
        <v>12200</v>
      </c>
    </row>
    <row r="232" spans="2:11" s="664" customFormat="1" ht="3.75" customHeight="1" x14ac:dyDescent="0.2">
      <c r="B232" s="704"/>
      <c r="C232" s="691"/>
      <c r="D232" s="872"/>
      <c r="E232" s="872"/>
      <c r="F232" s="704"/>
      <c r="G232" s="704"/>
      <c r="H232" s="704"/>
      <c r="I232" s="704"/>
      <c r="J232" s="704"/>
      <c r="K232" s="704"/>
    </row>
    <row r="233" spans="2:11" s="664" customFormat="1" ht="19.5" customHeight="1" x14ac:dyDescent="0.2">
      <c r="B233" s="705"/>
      <c r="C233" s="864" t="s">
        <v>3307</v>
      </c>
      <c r="D233" s="864"/>
      <c r="E233" s="707"/>
      <c r="F233" s="706" t="s">
        <v>3483</v>
      </c>
      <c r="G233" s="708" t="s">
        <v>3394</v>
      </c>
      <c r="H233" s="709">
        <v>0</v>
      </c>
      <c r="I233" s="710" t="s">
        <v>184</v>
      </c>
      <c r="J233" s="710" t="s">
        <v>184</v>
      </c>
      <c r="K233" s="711">
        <v>0</v>
      </c>
    </row>
    <row r="234" spans="2:11" s="664" customFormat="1" ht="19.5" customHeight="1" x14ac:dyDescent="0.2">
      <c r="B234" s="712"/>
      <c r="C234" s="865"/>
      <c r="D234" s="865"/>
      <c r="E234" s="713"/>
      <c r="F234" s="714"/>
      <c r="G234" s="715" t="s">
        <v>3395</v>
      </c>
      <c r="H234" s="716">
        <v>312200</v>
      </c>
      <c r="I234" s="717">
        <v>0</v>
      </c>
      <c r="J234" s="717">
        <v>0</v>
      </c>
      <c r="K234" s="718">
        <v>312200</v>
      </c>
    </row>
    <row r="235" spans="2:11" s="664" customFormat="1" ht="19.5" customHeight="1" x14ac:dyDescent="0.2">
      <c r="B235" s="719"/>
      <c r="C235" s="866"/>
      <c r="D235" s="866"/>
      <c r="E235" s="720"/>
      <c r="F235" s="721"/>
      <c r="G235" s="722" t="s">
        <v>3396</v>
      </c>
      <c r="H235" s="723">
        <v>312200</v>
      </c>
      <c r="I235" s="724">
        <v>0</v>
      </c>
      <c r="J235" s="724">
        <v>0</v>
      </c>
      <c r="K235" s="725">
        <v>312200</v>
      </c>
    </row>
    <row r="236" spans="2:11" s="664" customFormat="1" ht="3" customHeight="1" x14ac:dyDescent="0.2"/>
    <row r="237" spans="2:11" s="664" customFormat="1" ht="19.5" customHeight="1" x14ac:dyDescent="0.2">
      <c r="B237" s="667"/>
      <c r="C237" s="874" t="s">
        <v>3490</v>
      </c>
      <c r="D237" s="874"/>
      <c r="E237" s="668"/>
      <c r="F237" s="875" t="s">
        <v>3491</v>
      </c>
      <c r="G237" s="875"/>
      <c r="H237" s="875"/>
      <c r="I237" s="875"/>
      <c r="J237" s="875"/>
      <c r="K237" s="875"/>
    </row>
    <row r="238" spans="2:11" s="664" customFormat="1" ht="3" customHeight="1" x14ac:dyDescent="0.2"/>
    <row r="239" spans="2:11" s="664" customFormat="1" ht="19.5" customHeight="1" x14ac:dyDescent="0.2">
      <c r="B239" s="674" t="s">
        <v>3492</v>
      </c>
      <c r="C239" s="675"/>
      <c r="D239" s="871" t="s">
        <v>1299</v>
      </c>
      <c r="E239" s="871"/>
      <c r="F239" s="876" t="s">
        <v>3493</v>
      </c>
      <c r="G239" s="876"/>
      <c r="H239" s="876"/>
      <c r="I239" s="876"/>
      <c r="J239" s="876"/>
      <c r="K239" s="876"/>
    </row>
    <row r="240" spans="2:11" s="664" customFormat="1" ht="19.5" customHeight="1" x14ac:dyDescent="0.2">
      <c r="B240" s="676"/>
      <c r="C240" s="677"/>
      <c r="D240" s="877" t="s">
        <v>1301</v>
      </c>
      <c r="E240" s="877"/>
      <c r="F240" s="678" t="s">
        <v>1302</v>
      </c>
      <c r="G240" s="679" t="s">
        <v>3382</v>
      </c>
      <c r="H240" s="680">
        <v>0</v>
      </c>
      <c r="I240" s="681" t="s">
        <v>184</v>
      </c>
      <c r="J240" s="681" t="s">
        <v>184</v>
      </c>
      <c r="K240" s="682">
        <v>0</v>
      </c>
    </row>
    <row r="241" spans="2:11" s="664" customFormat="1" ht="19.5" customHeight="1" x14ac:dyDescent="0.2">
      <c r="B241" s="676"/>
      <c r="C241" s="677"/>
      <c r="D241" s="870"/>
      <c r="E241" s="870"/>
      <c r="F241" s="683"/>
      <c r="G241" s="679" t="s">
        <v>3383</v>
      </c>
      <c r="H241" s="680">
        <v>50000</v>
      </c>
      <c r="I241" s="681">
        <v>0</v>
      </c>
      <c r="J241" s="681">
        <v>0</v>
      </c>
      <c r="K241" s="682">
        <v>50000</v>
      </c>
    </row>
    <row r="242" spans="2:11" s="664" customFormat="1" ht="19.5" customHeight="1" x14ac:dyDescent="0.2">
      <c r="B242" s="676"/>
      <c r="C242" s="677"/>
      <c r="D242" s="870"/>
      <c r="E242" s="870"/>
      <c r="F242" s="683"/>
      <c r="G242" s="679" t="s">
        <v>3384</v>
      </c>
      <c r="H242" s="680">
        <v>50000</v>
      </c>
      <c r="I242" s="681">
        <v>0</v>
      </c>
      <c r="J242" s="681">
        <v>0</v>
      </c>
      <c r="K242" s="682">
        <v>50000</v>
      </c>
    </row>
    <row r="243" spans="2:11" s="664" customFormat="1" ht="19.5" customHeight="1" x14ac:dyDescent="0.2">
      <c r="B243" s="684"/>
      <c r="C243" s="675"/>
      <c r="D243" s="871" t="s">
        <v>1303</v>
      </c>
      <c r="E243" s="871"/>
      <c r="F243" s="685"/>
      <c r="G243" s="686" t="s">
        <v>3394</v>
      </c>
      <c r="H243" s="687">
        <v>0</v>
      </c>
      <c r="I243" s="688" t="s">
        <v>184</v>
      </c>
      <c r="J243" s="688" t="s">
        <v>184</v>
      </c>
      <c r="K243" s="689">
        <v>0</v>
      </c>
    </row>
    <row r="244" spans="2:11" s="664" customFormat="1" ht="19.5" customHeight="1" x14ac:dyDescent="0.2">
      <c r="B244" s="690"/>
      <c r="C244" s="691"/>
      <c r="D244" s="872"/>
      <c r="E244" s="872"/>
      <c r="F244" s="692"/>
      <c r="G244" s="693" t="s">
        <v>3395</v>
      </c>
      <c r="H244" s="694">
        <v>50000</v>
      </c>
      <c r="I244" s="695">
        <v>0</v>
      </c>
      <c r="J244" s="695">
        <v>0</v>
      </c>
      <c r="K244" s="696">
        <v>50000</v>
      </c>
    </row>
    <row r="245" spans="2:11" s="664" customFormat="1" ht="19.5" customHeight="1" x14ac:dyDescent="0.2">
      <c r="B245" s="697"/>
      <c r="C245" s="698"/>
      <c r="D245" s="873"/>
      <c r="E245" s="873"/>
      <c r="F245" s="699"/>
      <c r="G245" s="700" t="s">
        <v>3396</v>
      </c>
      <c r="H245" s="701">
        <v>50000</v>
      </c>
      <c r="I245" s="702">
        <v>0</v>
      </c>
      <c r="J245" s="702">
        <v>0</v>
      </c>
      <c r="K245" s="703">
        <v>50000</v>
      </c>
    </row>
    <row r="246" spans="2:11" s="664" customFormat="1" ht="3.75" customHeight="1" x14ac:dyDescent="0.2">
      <c r="B246" s="704"/>
      <c r="C246" s="691"/>
      <c r="D246" s="872"/>
      <c r="E246" s="872"/>
      <c r="F246" s="704"/>
      <c r="G246" s="704"/>
      <c r="H246" s="704"/>
      <c r="I246" s="704"/>
      <c r="J246" s="704"/>
      <c r="K246" s="704"/>
    </row>
    <row r="247" spans="2:11" s="664" customFormat="1" ht="19.5" customHeight="1" x14ac:dyDescent="0.2">
      <c r="B247" s="674" t="s">
        <v>3494</v>
      </c>
      <c r="C247" s="675"/>
      <c r="D247" s="871" t="s">
        <v>1317</v>
      </c>
      <c r="E247" s="871"/>
      <c r="F247" s="876" t="s">
        <v>3495</v>
      </c>
      <c r="G247" s="876"/>
      <c r="H247" s="876"/>
      <c r="I247" s="876"/>
      <c r="J247" s="876"/>
      <c r="K247" s="876"/>
    </row>
    <row r="248" spans="2:11" s="664" customFormat="1" ht="19.5" customHeight="1" x14ac:dyDescent="0.2">
      <c r="B248" s="676"/>
      <c r="C248" s="677"/>
      <c r="D248" s="877" t="s">
        <v>1301</v>
      </c>
      <c r="E248" s="877"/>
      <c r="F248" s="678" t="s">
        <v>1302</v>
      </c>
      <c r="G248" s="679" t="s">
        <v>3382</v>
      </c>
      <c r="H248" s="680">
        <v>0</v>
      </c>
      <c r="I248" s="681" t="s">
        <v>184</v>
      </c>
      <c r="J248" s="681" t="s">
        <v>184</v>
      </c>
      <c r="K248" s="682">
        <v>0</v>
      </c>
    </row>
    <row r="249" spans="2:11" s="664" customFormat="1" ht="19.5" customHeight="1" x14ac:dyDescent="0.2">
      <c r="B249" s="676"/>
      <c r="C249" s="677"/>
      <c r="D249" s="870"/>
      <c r="E249" s="870"/>
      <c r="F249" s="683"/>
      <c r="G249" s="679" t="s">
        <v>3383</v>
      </c>
      <c r="H249" s="680">
        <v>0</v>
      </c>
      <c r="I249" s="681">
        <v>0</v>
      </c>
      <c r="J249" s="681">
        <v>0</v>
      </c>
      <c r="K249" s="682">
        <v>0</v>
      </c>
    </row>
    <row r="250" spans="2:11" s="664" customFormat="1" ht="19.5" customHeight="1" x14ac:dyDescent="0.2">
      <c r="B250" s="676"/>
      <c r="C250" s="677"/>
      <c r="D250" s="870"/>
      <c r="E250" s="870"/>
      <c r="F250" s="683"/>
      <c r="G250" s="679" t="s">
        <v>3384</v>
      </c>
      <c r="H250" s="680">
        <v>0</v>
      </c>
      <c r="I250" s="681">
        <v>0</v>
      </c>
      <c r="J250" s="681">
        <v>0</v>
      </c>
      <c r="K250" s="682">
        <v>0</v>
      </c>
    </row>
    <row r="251" spans="2:11" s="664" customFormat="1" ht="19.5" customHeight="1" x14ac:dyDescent="0.2">
      <c r="B251" s="684"/>
      <c r="C251" s="675"/>
      <c r="D251" s="871" t="s">
        <v>1319</v>
      </c>
      <c r="E251" s="871"/>
      <c r="F251" s="685"/>
      <c r="G251" s="686" t="s">
        <v>3394</v>
      </c>
      <c r="H251" s="687">
        <v>0</v>
      </c>
      <c r="I251" s="688" t="s">
        <v>184</v>
      </c>
      <c r="J251" s="688" t="s">
        <v>184</v>
      </c>
      <c r="K251" s="689">
        <v>0</v>
      </c>
    </row>
    <row r="252" spans="2:11" s="664" customFormat="1" ht="19.5" customHeight="1" x14ac:dyDescent="0.2">
      <c r="B252" s="690"/>
      <c r="C252" s="691"/>
      <c r="D252" s="872"/>
      <c r="E252" s="872"/>
      <c r="F252" s="692"/>
      <c r="G252" s="693" t="s">
        <v>3395</v>
      </c>
      <c r="H252" s="694">
        <v>0</v>
      </c>
      <c r="I252" s="695">
        <v>0</v>
      </c>
      <c r="J252" s="695">
        <v>0</v>
      </c>
      <c r="K252" s="696">
        <v>0</v>
      </c>
    </row>
    <row r="253" spans="2:11" s="664" customFormat="1" ht="19.5" customHeight="1" x14ac:dyDescent="0.2">
      <c r="B253" s="697"/>
      <c r="C253" s="698"/>
      <c r="D253" s="873"/>
      <c r="E253" s="873"/>
      <c r="F253" s="699"/>
      <c r="G253" s="700" t="s">
        <v>3396</v>
      </c>
      <c r="H253" s="701">
        <v>0</v>
      </c>
      <c r="I253" s="702">
        <v>0</v>
      </c>
      <c r="J253" s="702">
        <v>0</v>
      </c>
      <c r="K253" s="703">
        <v>0</v>
      </c>
    </row>
    <row r="254" spans="2:11" s="664" customFormat="1" ht="3.75" customHeight="1" x14ac:dyDescent="0.2">
      <c r="B254" s="704"/>
      <c r="C254" s="691"/>
      <c r="D254" s="872"/>
      <c r="E254" s="872"/>
      <c r="F254" s="704"/>
      <c r="G254" s="704"/>
      <c r="H254" s="704"/>
      <c r="I254" s="704"/>
      <c r="J254" s="704"/>
      <c r="K254" s="704"/>
    </row>
    <row r="255" spans="2:11" s="664" customFormat="1" ht="19.5" customHeight="1" x14ac:dyDescent="0.2">
      <c r="B255" s="674" t="s">
        <v>3496</v>
      </c>
      <c r="C255" s="675"/>
      <c r="D255" s="871" t="s">
        <v>1446</v>
      </c>
      <c r="E255" s="871"/>
      <c r="F255" s="876" t="s">
        <v>3497</v>
      </c>
      <c r="G255" s="876"/>
      <c r="H255" s="876"/>
      <c r="I255" s="876"/>
      <c r="J255" s="876"/>
      <c r="K255" s="876"/>
    </row>
    <row r="256" spans="2:11" s="664" customFormat="1" ht="19.5" customHeight="1" x14ac:dyDescent="0.2">
      <c r="B256" s="676"/>
      <c r="C256" s="677"/>
      <c r="D256" s="877" t="s">
        <v>1301</v>
      </c>
      <c r="E256" s="877"/>
      <c r="F256" s="678" t="s">
        <v>1302</v>
      </c>
      <c r="G256" s="679" t="s">
        <v>3382</v>
      </c>
      <c r="H256" s="680">
        <v>94953.98</v>
      </c>
      <c r="I256" s="681" t="s">
        <v>184</v>
      </c>
      <c r="J256" s="681" t="s">
        <v>184</v>
      </c>
      <c r="K256" s="682">
        <v>94953.98</v>
      </c>
    </row>
    <row r="257" spans="2:11" s="664" customFormat="1" ht="19.5" customHeight="1" x14ac:dyDescent="0.2">
      <c r="B257" s="676"/>
      <c r="C257" s="677"/>
      <c r="D257" s="870"/>
      <c r="E257" s="870"/>
      <c r="F257" s="683"/>
      <c r="G257" s="679" t="s">
        <v>3383</v>
      </c>
      <c r="H257" s="680">
        <v>150000</v>
      </c>
      <c r="I257" s="681">
        <v>0</v>
      </c>
      <c r="J257" s="681">
        <v>0</v>
      </c>
      <c r="K257" s="682">
        <v>150000</v>
      </c>
    </row>
    <row r="258" spans="2:11" s="664" customFormat="1" ht="19.5" customHeight="1" x14ac:dyDescent="0.2">
      <c r="B258" s="676"/>
      <c r="C258" s="677"/>
      <c r="D258" s="870"/>
      <c r="E258" s="870"/>
      <c r="F258" s="683"/>
      <c r="G258" s="679" t="s">
        <v>3384</v>
      </c>
      <c r="H258" s="680">
        <v>244953.98</v>
      </c>
      <c r="I258" s="681">
        <v>0</v>
      </c>
      <c r="J258" s="681">
        <v>0</v>
      </c>
      <c r="K258" s="682">
        <v>244953.98</v>
      </c>
    </row>
    <row r="259" spans="2:11" s="664" customFormat="1" ht="19.5" customHeight="1" x14ac:dyDescent="0.2">
      <c r="B259" s="684"/>
      <c r="C259" s="675"/>
      <c r="D259" s="871" t="s">
        <v>1448</v>
      </c>
      <c r="E259" s="871"/>
      <c r="F259" s="685"/>
      <c r="G259" s="686" t="s">
        <v>3394</v>
      </c>
      <c r="H259" s="687">
        <v>94953.98</v>
      </c>
      <c r="I259" s="688" t="s">
        <v>184</v>
      </c>
      <c r="J259" s="688" t="s">
        <v>184</v>
      </c>
      <c r="K259" s="689">
        <v>94953.98</v>
      </c>
    </row>
    <row r="260" spans="2:11" s="664" customFormat="1" ht="19.5" customHeight="1" x14ac:dyDescent="0.2">
      <c r="B260" s="690"/>
      <c r="C260" s="691"/>
      <c r="D260" s="872"/>
      <c r="E260" s="872"/>
      <c r="F260" s="692"/>
      <c r="G260" s="693" t="s">
        <v>3395</v>
      </c>
      <c r="H260" s="694">
        <v>150000</v>
      </c>
      <c r="I260" s="695">
        <v>0</v>
      </c>
      <c r="J260" s="695">
        <v>0</v>
      </c>
      <c r="K260" s="696">
        <v>150000</v>
      </c>
    </row>
    <row r="261" spans="2:11" s="664" customFormat="1" ht="19.5" customHeight="1" x14ac:dyDescent="0.2">
      <c r="B261" s="697"/>
      <c r="C261" s="698"/>
      <c r="D261" s="873"/>
      <c r="E261" s="873"/>
      <c r="F261" s="699"/>
      <c r="G261" s="700" t="s">
        <v>3396</v>
      </c>
      <c r="H261" s="701">
        <v>244953.98</v>
      </c>
      <c r="I261" s="702">
        <v>0</v>
      </c>
      <c r="J261" s="702">
        <v>0</v>
      </c>
      <c r="K261" s="703">
        <v>244953.98</v>
      </c>
    </row>
    <row r="262" spans="2:11" s="664" customFormat="1" ht="3.75" customHeight="1" x14ac:dyDescent="0.2">
      <c r="B262" s="704"/>
      <c r="C262" s="691"/>
      <c r="D262" s="872"/>
      <c r="E262" s="872"/>
      <c r="F262" s="704"/>
      <c r="G262" s="704"/>
      <c r="H262" s="704"/>
      <c r="I262" s="704"/>
      <c r="J262" s="704"/>
      <c r="K262" s="704"/>
    </row>
    <row r="263" spans="2:11" s="664" customFormat="1" ht="19.5" customHeight="1" x14ac:dyDescent="0.2">
      <c r="B263" s="705"/>
      <c r="C263" s="864" t="s">
        <v>3324</v>
      </c>
      <c r="D263" s="864"/>
      <c r="E263" s="707"/>
      <c r="F263" s="706" t="s">
        <v>3491</v>
      </c>
      <c r="G263" s="708" t="s">
        <v>3394</v>
      </c>
      <c r="H263" s="709">
        <v>94953.98</v>
      </c>
      <c r="I263" s="710" t="s">
        <v>184</v>
      </c>
      <c r="J263" s="710" t="s">
        <v>184</v>
      </c>
      <c r="K263" s="711">
        <v>94953.98</v>
      </c>
    </row>
    <row r="264" spans="2:11" s="664" customFormat="1" ht="19.5" customHeight="1" x14ac:dyDescent="0.2">
      <c r="B264" s="712"/>
      <c r="C264" s="865"/>
      <c r="D264" s="865"/>
      <c r="E264" s="713"/>
      <c r="F264" s="714"/>
      <c r="G264" s="715" t="s">
        <v>3395</v>
      </c>
      <c r="H264" s="716">
        <v>200000</v>
      </c>
      <c r="I264" s="717">
        <v>0</v>
      </c>
      <c r="J264" s="717">
        <v>0</v>
      </c>
      <c r="K264" s="718">
        <v>200000</v>
      </c>
    </row>
    <row r="265" spans="2:11" s="664" customFormat="1" ht="19.5" customHeight="1" x14ac:dyDescent="0.2">
      <c r="B265" s="719"/>
      <c r="C265" s="866"/>
      <c r="D265" s="866"/>
      <c r="E265" s="720"/>
      <c r="F265" s="721"/>
      <c r="G265" s="722" t="s">
        <v>3396</v>
      </c>
      <c r="H265" s="723">
        <v>294953.98</v>
      </c>
      <c r="I265" s="724">
        <v>0</v>
      </c>
      <c r="J265" s="724">
        <v>0</v>
      </c>
      <c r="K265" s="725">
        <v>294953.98</v>
      </c>
    </row>
    <row r="266" spans="2:11" s="664" customFormat="1" ht="3" customHeight="1" x14ac:dyDescent="0.2"/>
    <row r="267" spans="2:11" s="664" customFormat="1" ht="19.5" customHeight="1" x14ac:dyDescent="0.2">
      <c r="B267" s="667"/>
      <c r="C267" s="874" t="s">
        <v>3498</v>
      </c>
      <c r="D267" s="874"/>
      <c r="E267" s="668"/>
      <c r="F267" s="875" t="s">
        <v>3499</v>
      </c>
      <c r="G267" s="875"/>
      <c r="H267" s="875"/>
      <c r="I267" s="875"/>
      <c r="J267" s="875"/>
      <c r="K267" s="875"/>
    </row>
    <row r="268" spans="2:11" s="664" customFormat="1" ht="3" customHeight="1" x14ac:dyDescent="0.2"/>
    <row r="269" spans="2:11" s="664" customFormat="1" ht="19.5" customHeight="1" x14ac:dyDescent="0.2">
      <c r="B269" s="674" t="s">
        <v>3500</v>
      </c>
      <c r="C269" s="675"/>
      <c r="D269" s="871" t="s">
        <v>1317</v>
      </c>
      <c r="E269" s="871"/>
      <c r="F269" s="876" t="s">
        <v>3501</v>
      </c>
      <c r="G269" s="876"/>
      <c r="H269" s="876"/>
      <c r="I269" s="876"/>
      <c r="J269" s="876"/>
      <c r="K269" s="876"/>
    </row>
    <row r="270" spans="2:11" s="664" customFormat="1" ht="19.5" customHeight="1" x14ac:dyDescent="0.2">
      <c r="B270" s="676"/>
      <c r="C270" s="677"/>
      <c r="D270" s="877" t="s">
        <v>1301</v>
      </c>
      <c r="E270" s="877"/>
      <c r="F270" s="678" t="s">
        <v>1302</v>
      </c>
      <c r="G270" s="679" t="s">
        <v>3382</v>
      </c>
      <c r="H270" s="680">
        <v>0</v>
      </c>
      <c r="I270" s="681" t="s">
        <v>184</v>
      </c>
      <c r="J270" s="681" t="s">
        <v>184</v>
      </c>
      <c r="K270" s="682">
        <v>0</v>
      </c>
    </row>
    <row r="271" spans="2:11" s="664" customFormat="1" ht="19.5" customHeight="1" x14ac:dyDescent="0.2">
      <c r="B271" s="676"/>
      <c r="C271" s="677"/>
      <c r="D271" s="870"/>
      <c r="E271" s="870"/>
      <c r="F271" s="683"/>
      <c r="G271" s="679" t="s">
        <v>3383</v>
      </c>
      <c r="H271" s="680">
        <v>100000</v>
      </c>
      <c r="I271" s="681">
        <v>0</v>
      </c>
      <c r="J271" s="681">
        <v>0</v>
      </c>
      <c r="K271" s="682">
        <v>100000</v>
      </c>
    </row>
    <row r="272" spans="2:11" s="664" customFormat="1" ht="19.5" customHeight="1" x14ac:dyDescent="0.2">
      <c r="B272" s="676"/>
      <c r="C272" s="677"/>
      <c r="D272" s="870"/>
      <c r="E272" s="870"/>
      <c r="F272" s="683"/>
      <c r="G272" s="679" t="s">
        <v>3384</v>
      </c>
      <c r="H272" s="680">
        <v>100000</v>
      </c>
      <c r="I272" s="681">
        <v>0</v>
      </c>
      <c r="J272" s="681">
        <v>0</v>
      </c>
      <c r="K272" s="682">
        <v>100000</v>
      </c>
    </row>
    <row r="273" spans="2:11" s="664" customFormat="1" ht="19.5" customHeight="1" x14ac:dyDescent="0.2">
      <c r="B273" s="684"/>
      <c r="C273" s="675"/>
      <c r="D273" s="871" t="s">
        <v>1319</v>
      </c>
      <c r="E273" s="871"/>
      <c r="F273" s="685"/>
      <c r="G273" s="686" t="s">
        <v>3394</v>
      </c>
      <c r="H273" s="687">
        <v>0</v>
      </c>
      <c r="I273" s="688" t="s">
        <v>184</v>
      </c>
      <c r="J273" s="688" t="s">
        <v>184</v>
      </c>
      <c r="K273" s="689">
        <v>0</v>
      </c>
    </row>
    <row r="274" spans="2:11" s="664" customFormat="1" ht="19.5" customHeight="1" x14ac:dyDescent="0.2">
      <c r="B274" s="690"/>
      <c r="C274" s="691"/>
      <c r="D274" s="872"/>
      <c r="E274" s="872"/>
      <c r="F274" s="692"/>
      <c r="G274" s="693" t="s">
        <v>3395</v>
      </c>
      <c r="H274" s="694">
        <v>100000</v>
      </c>
      <c r="I274" s="695">
        <v>0</v>
      </c>
      <c r="J274" s="695">
        <v>0</v>
      </c>
      <c r="K274" s="696">
        <v>100000</v>
      </c>
    </row>
    <row r="275" spans="2:11" s="664" customFormat="1" ht="19.5" customHeight="1" x14ac:dyDescent="0.2">
      <c r="B275" s="697"/>
      <c r="C275" s="698"/>
      <c r="D275" s="873"/>
      <c r="E275" s="873"/>
      <c r="F275" s="699"/>
      <c r="G275" s="700" t="s">
        <v>3396</v>
      </c>
      <c r="H275" s="701">
        <v>100000</v>
      </c>
      <c r="I275" s="702">
        <v>0</v>
      </c>
      <c r="J275" s="702">
        <v>0</v>
      </c>
      <c r="K275" s="703">
        <v>100000</v>
      </c>
    </row>
    <row r="276" spans="2:11" s="664" customFormat="1" ht="3.75" customHeight="1" x14ac:dyDescent="0.2">
      <c r="B276" s="704"/>
      <c r="C276" s="691"/>
      <c r="D276" s="872"/>
      <c r="E276" s="872"/>
      <c r="F276" s="704"/>
      <c r="G276" s="704"/>
      <c r="H276" s="704"/>
      <c r="I276" s="704"/>
      <c r="J276" s="704"/>
      <c r="K276" s="704"/>
    </row>
    <row r="277" spans="2:11" s="664" customFormat="1" ht="19.5" customHeight="1" x14ac:dyDescent="0.2">
      <c r="B277" s="705"/>
      <c r="C277" s="864" t="s">
        <v>3330</v>
      </c>
      <c r="D277" s="864"/>
      <c r="E277" s="707"/>
      <c r="F277" s="706" t="s">
        <v>3499</v>
      </c>
      <c r="G277" s="708" t="s">
        <v>3394</v>
      </c>
      <c r="H277" s="709">
        <v>0</v>
      </c>
      <c r="I277" s="710" t="s">
        <v>184</v>
      </c>
      <c r="J277" s="710" t="s">
        <v>184</v>
      </c>
      <c r="K277" s="711">
        <v>0</v>
      </c>
    </row>
    <row r="278" spans="2:11" s="664" customFormat="1" ht="19.5" customHeight="1" x14ac:dyDescent="0.2">
      <c r="B278" s="712"/>
      <c r="C278" s="865"/>
      <c r="D278" s="865"/>
      <c r="E278" s="713"/>
      <c r="F278" s="714"/>
      <c r="G278" s="715" t="s">
        <v>3395</v>
      </c>
      <c r="H278" s="716">
        <v>100000</v>
      </c>
      <c r="I278" s="717">
        <v>0</v>
      </c>
      <c r="J278" s="717">
        <v>0</v>
      </c>
      <c r="K278" s="718">
        <v>100000</v>
      </c>
    </row>
    <row r="279" spans="2:11" s="664" customFormat="1" ht="19.5" customHeight="1" x14ac:dyDescent="0.2">
      <c r="B279" s="719"/>
      <c r="C279" s="866"/>
      <c r="D279" s="866"/>
      <c r="E279" s="720"/>
      <c r="F279" s="721"/>
      <c r="G279" s="722" t="s">
        <v>3396</v>
      </c>
      <c r="H279" s="723">
        <v>100000</v>
      </c>
      <c r="I279" s="724">
        <v>0</v>
      </c>
      <c r="J279" s="724">
        <v>0</v>
      </c>
      <c r="K279" s="725">
        <v>100000</v>
      </c>
    </row>
    <row r="280" spans="2:11" s="664" customFormat="1" ht="3" customHeight="1" x14ac:dyDescent="0.2"/>
    <row r="281" spans="2:11" s="664" customFormat="1" ht="19.5" customHeight="1" x14ac:dyDescent="0.2">
      <c r="B281" s="667"/>
      <c r="C281" s="874" t="s">
        <v>3502</v>
      </c>
      <c r="D281" s="874"/>
      <c r="E281" s="668"/>
      <c r="F281" s="875" t="s">
        <v>3503</v>
      </c>
      <c r="G281" s="875"/>
      <c r="H281" s="875"/>
      <c r="I281" s="875"/>
      <c r="J281" s="875"/>
      <c r="K281" s="875"/>
    </row>
    <row r="282" spans="2:11" s="664" customFormat="1" ht="3" customHeight="1" x14ac:dyDescent="0.2"/>
    <row r="283" spans="2:11" s="664" customFormat="1" ht="19.5" customHeight="1" x14ac:dyDescent="0.2">
      <c r="B283" s="674" t="s">
        <v>3504</v>
      </c>
      <c r="C283" s="675"/>
      <c r="D283" s="871" t="s">
        <v>1317</v>
      </c>
      <c r="E283" s="871"/>
      <c r="F283" s="876" t="s">
        <v>3505</v>
      </c>
      <c r="G283" s="876"/>
      <c r="H283" s="876"/>
      <c r="I283" s="876"/>
      <c r="J283" s="876"/>
      <c r="K283" s="876"/>
    </row>
    <row r="284" spans="2:11" s="664" customFormat="1" ht="19.5" customHeight="1" x14ac:dyDescent="0.2">
      <c r="B284" s="676"/>
      <c r="C284" s="677"/>
      <c r="D284" s="877" t="s">
        <v>1301</v>
      </c>
      <c r="E284" s="877"/>
      <c r="F284" s="678" t="s">
        <v>1302</v>
      </c>
      <c r="G284" s="679" t="s">
        <v>3382</v>
      </c>
      <c r="H284" s="680">
        <v>0</v>
      </c>
      <c r="I284" s="681" t="s">
        <v>184</v>
      </c>
      <c r="J284" s="681" t="s">
        <v>184</v>
      </c>
      <c r="K284" s="682">
        <v>0</v>
      </c>
    </row>
    <row r="285" spans="2:11" s="664" customFormat="1" ht="19.5" customHeight="1" x14ac:dyDescent="0.2">
      <c r="B285" s="676"/>
      <c r="C285" s="677"/>
      <c r="D285" s="870"/>
      <c r="E285" s="870"/>
      <c r="F285" s="683"/>
      <c r="G285" s="679" t="s">
        <v>3383</v>
      </c>
      <c r="H285" s="680">
        <v>62000</v>
      </c>
      <c r="I285" s="681">
        <v>0</v>
      </c>
      <c r="J285" s="681">
        <v>0</v>
      </c>
      <c r="K285" s="682">
        <v>62000</v>
      </c>
    </row>
    <row r="286" spans="2:11" s="664" customFormat="1" ht="19.5" customHeight="1" x14ac:dyDescent="0.2">
      <c r="B286" s="676"/>
      <c r="C286" s="677"/>
      <c r="D286" s="870"/>
      <c r="E286" s="870"/>
      <c r="F286" s="683"/>
      <c r="G286" s="679" t="s">
        <v>3384</v>
      </c>
      <c r="H286" s="680">
        <v>62000</v>
      </c>
      <c r="I286" s="681">
        <v>0</v>
      </c>
      <c r="J286" s="681">
        <v>0</v>
      </c>
      <c r="K286" s="682">
        <v>62000</v>
      </c>
    </row>
    <row r="287" spans="2:11" s="664" customFormat="1" ht="19.5" customHeight="1" x14ac:dyDescent="0.2">
      <c r="B287" s="684"/>
      <c r="C287" s="675"/>
      <c r="D287" s="871" t="s">
        <v>1319</v>
      </c>
      <c r="E287" s="871"/>
      <c r="F287" s="685"/>
      <c r="G287" s="686" t="s">
        <v>3394</v>
      </c>
      <c r="H287" s="687">
        <v>0</v>
      </c>
      <c r="I287" s="688" t="s">
        <v>184</v>
      </c>
      <c r="J287" s="688" t="s">
        <v>184</v>
      </c>
      <c r="K287" s="689">
        <v>0</v>
      </c>
    </row>
    <row r="288" spans="2:11" s="664" customFormat="1" ht="19.5" customHeight="1" x14ac:dyDescent="0.2">
      <c r="B288" s="690"/>
      <c r="C288" s="691"/>
      <c r="D288" s="872"/>
      <c r="E288" s="872"/>
      <c r="F288" s="692"/>
      <c r="G288" s="693" t="s">
        <v>3395</v>
      </c>
      <c r="H288" s="694">
        <v>62000</v>
      </c>
      <c r="I288" s="695">
        <v>0</v>
      </c>
      <c r="J288" s="695">
        <v>0</v>
      </c>
      <c r="K288" s="696">
        <v>62000</v>
      </c>
    </row>
    <row r="289" spans="2:11" s="664" customFormat="1" ht="19.5" customHeight="1" x14ac:dyDescent="0.2">
      <c r="B289" s="697"/>
      <c r="C289" s="698"/>
      <c r="D289" s="873"/>
      <c r="E289" s="873"/>
      <c r="F289" s="699"/>
      <c r="G289" s="700" t="s">
        <v>3396</v>
      </c>
      <c r="H289" s="701">
        <v>62000</v>
      </c>
      <c r="I289" s="702">
        <v>0</v>
      </c>
      <c r="J289" s="702">
        <v>0</v>
      </c>
      <c r="K289" s="703">
        <v>62000</v>
      </c>
    </row>
    <row r="290" spans="2:11" s="664" customFormat="1" ht="3.75" customHeight="1" x14ac:dyDescent="0.2">
      <c r="B290" s="704"/>
      <c r="C290" s="691"/>
      <c r="D290" s="872"/>
      <c r="E290" s="872"/>
      <c r="F290" s="704"/>
      <c r="G290" s="704"/>
      <c r="H290" s="704"/>
      <c r="I290" s="704"/>
      <c r="J290" s="704"/>
      <c r="K290" s="704"/>
    </row>
    <row r="291" spans="2:11" s="664" customFormat="1" ht="19.5" customHeight="1" x14ac:dyDescent="0.2">
      <c r="B291" s="705"/>
      <c r="C291" s="864" t="s">
        <v>3345</v>
      </c>
      <c r="D291" s="864"/>
      <c r="E291" s="707"/>
      <c r="F291" s="706" t="s">
        <v>3503</v>
      </c>
      <c r="G291" s="708" t="s">
        <v>3394</v>
      </c>
      <c r="H291" s="709">
        <v>0</v>
      </c>
      <c r="I291" s="710" t="s">
        <v>184</v>
      </c>
      <c r="J291" s="710" t="s">
        <v>184</v>
      </c>
      <c r="K291" s="711">
        <v>0</v>
      </c>
    </row>
    <row r="292" spans="2:11" s="664" customFormat="1" ht="19.5" customHeight="1" x14ac:dyDescent="0.2">
      <c r="B292" s="712"/>
      <c r="C292" s="865"/>
      <c r="D292" s="865"/>
      <c r="E292" s="713"/>
      <c r="F292" s="714"/>
      <c r="G292" s="715" t="s">
        <v>3395</v>
      </c>
      <c r="H292" s="716">
        <v>62000</v>
      </c>
      <c r="I292" s="717">
        <v>0</v>
      </c>
      <c r="J292" s="717">
        <v>0</v>
      </c>
      <c r="K292" s="718">
        <v>62000</v>
      </c>
    </row>
    <row r="293" spans="2:11" s="664" customFormat="1" ht="19.5" customHeight="1" x14ac:dyDescent="0.2">
      <c r="B293" s="719"/>
      <c r="C293" s="866"/>
      <c r="D293" s="866"/>
      <c r="E293" s="720"/>
      <c r="F293" s="721"/>
      <c r="G293" s="722" t="s">
        <v>3396</v>
      </c>
      <c r="H293" s="723">
        <v>62000</v>
      </c>
      <c r="I293" s="724">
        <v>0</v>
      </c>
      <c r="J293" s="724">
        <v>0</v>
      </c>
      <c r="K293" s="725">
        <v>62000</v>
      </c>
    </row>
    <row r="294" spans="2:11" s="664" customFormat="1" ht="3" customHeight="1" x14ac:dyDescent="0.2"/>
    <row r="295" spans="2:11" s="664" customFormat="1" ht="19.5" customHeight="1" x14ac:dyDescent="0.2">
      <c r="B295" s="667"/>
      <c r="C295" s="874" t="s">
        <v>3506</v>
      </c>
      <c r="D295" s="874"/>
      <c r="E295" s="668"/>
      <c r="F295" s="875" t="s">
        <v>3507</v>
      </c>
      <c r="G295" s="875"/>
      <c r="H295" s="875"/>
      <c r="I295" s="875"/>
      <c r="J295" s="875"/>
      <c r="K295" s="875"/>
    </row>
    <row r="296" spans="2:11" s="664" customFormat="1" ht="3" customHeight="1" x14ac:dyDescent="0.2"/>
    <row r="297" spans="2:11" s="664" customFormat="1" ht="19.5" customHeight="1" x14ac:dyDescent="0.2">
      <c r="B297" s="674" t="s">
        <v>3508</v>
      </c>
      <c r="C297" s="675"/>
      <c r="D297" s="871" t="s">
        <v>1299</v>
      </c>
      <c r="E297" s="871"/>
      <c r="F297" s="876" t="s">
        <v>3509</v>
      </c>
      <c r="G297" s="876"/>
      <c r="H297" s="876"/>
      <c r="I297" s="876"/>
      <c r="J297" s="876"/>
      <c r="K297" s="876"/>
    </row>
    <row r="298" spans="2:11" s="664" customFormat="1" ht="19.5" customHeight="1" x14ac:dyDescent="0.2">
      <c r="B298" s="676"/>
      <c r="C298" s="677"/>
      <c r="D298" s="877" t="s">
        <v>1301</v>
      </c>
      <c r="E298" s="877"/>
      <c r="F298" s="678" t="s">
        <v>1302</v>
      </c>
      <c r="G298" s="679" t="s">
        <v>3382</v>
      </c>
      <c r="H298" s="680">
        <v>0</v>
      </c>
      <c r="I298" s="681" t="s">
        <v>184</v>
      </c>
      <c r="J298" s="681" t="s">
        <v>184</v>
      </c>
      <c r="K298" s="682">
        <v>0</v>
      </c>
    </row>
    <row r="299" spans="2:11" s="664" customFormat="1" ht="19.5" customHeight="1" x14ac:dyDescent="0.2">
      <c r="B299" s="676"/>
      <c r="C299" s="677"/>
      <c r="D299" s="870"/>
      <c r="E299" s="870"/>
      <c r="F299" s="683"/>
      <c r="G299" s="679" t="s">
        <v>3383</v>
      </c>
      <c r="H299" s="680">
        <v>80000</v>
      </c>
      <c r="I299" s="681">
        <v>0</v>
      </c>
      <c r="J299" s="681">
        <v>0</v>
      </c>
      <c r="K299" s="682">
        <v>80000</v>
      </c>
    </row>
    <row r="300" spans="2:11" s="664" customFormat="1" ht="19.5" customHeight="1" x14ac:dyDescent="0.2">
      <c r="B300" s="676"/>
      <c r="C300" s="677"/>
      <c r="D300" s="870"/>
      <c r="E300" s="870"/>
      <c r="F300" s="683"/>
      <c r="G300" s="679" t="s">
        <v>3384</v>
      </c>
      <c r="H300" s="680">
        <v>80000</v>
      </c>
      <c r="I300" s="681">
        <v>0</v>
      </c>
      <c r="J300" s="681">
        <v>0</v>
      </c>
      <c r="K300" s="682">
        <v>80000</v>
      </c>
    </row>
    <row r="301" spans="2:11" s="664" customFormat="1" ht="19.5" customHeight="1" x14ac:dyDescent="0.2">
      <c r="B301" s="684"/>
      <c r="C301" s="675"/>
      <c r="D301" s="871" t="s">
        <v>1303</v>
      </c>
      <c r="E301" s="871"/>
      <c r="F301" s="685"/>
      <c r="G301" s="686" t="s">
        <v>3394</v>
      </c>
      <c r="H301" s="687">
        <v>0</v>
      </c>
      <c r="I301" s="688" t="s">
        <v>184</v>
      </c>
      <c r="J301" s="688" t="s">
        <v>184</v>
      </c>
      <c r="K301" s="689">
        <v>0</v>
      </c>
    </row>
    <row r="302" spans="2:11" s="664" customFormat="1" ht="19.5" customHeight="1" x14ac:dyDescent="0.2">
      <c r="B302" s="690"/>
      <c r="C302" s="691"/>
      <c r="D302" s="872"/>
      <c r="E302" s="872"/>
      <c r="F302" s="692"/>
      <c r="G302" s="693" t="s">
        <v>3395</v>
      </c>
      <c r="H302" s="694">
        <v>80000</v>
      </c>
      <c r="I302" s="695">
        <v>0</v>
      </c>
      <c r="J302" s="695">
        <v>0</v>
      </c>
      <c r="K302" s="696">
        <v>80000</v>
      </c>
    </row>
    <row r="303" spans="2:11" s="664" customFormat="1" ht="19.5" customHeight="1" x14ac:dyDescent="0.2">
      <c r="B303" s="697"/>
      <c r="C303" s="698"/>
      <c r="D303" s="873"/>
      <c r="E303" s="873"/>
      <c r="F303" s="699"/>
      <c r="G303" s="700" t="s">
        <v>3396</v>
      </c>
      <c r="H303" s="701">
        <v>80000</v>
      </c>
      <c r="I303" s="702">
        <v>0</v>
      </c>
      <c r="J303" s="702">
        <v>0</v>
      </c>
      <c r="K303" s="703">
        <v>80000</v>
      </c>
    </row>
    <row r="304" spans="2:11" s="664" customFormat="1" ht="3.75" customHeight="1" x14ac:dyDescent="0.2">
      <c r="B304" s="704"/>
      <c r="C304" s="691"/>
      <c r="D304" s="872"/>
      <c r="E304" s="872"/>
      <c r="F304" s="704"/>
      <c r="G304" s="704"/>
      <c r="H304" s="704"/>
      <c r="I304" s="704"/>
      <c r="J304" s="704"/>
      <c r="K304" s="704"/>
    </row>
    <row r="305" spans="2:11" s="664" customFormat="1" ht="19.5" customHeight="1" x14ac:dyDescent="0.2">
      <c r="B305" s="674" t="s">
        <v>3510</v>
      </c>
      <c r="C305" s="675"/>
      <c r="D305" s="871" t="s">
        <v>1317</v>
      </c>
      <c r="E305" s="871"/>
      <c r="F305" s="876" t="s">
        <v>3511</v>
      </c>
      <c r="G305" s="876"/>
      <c r="H305" s="876"/>
      <c r="I305" s="876"/>
      <c r="J305" s="876"/>
      <c r="K305" s="876"/>
    </row>
    <row r="306" spans="2:11" s="664" customFormat="1" ht="19.5" customHeight="1" x14ac:dyDescent="0.2">
      <c r="B306" s="676"/>
      <c r="C306" s="677"/>
      <c r="D306" s="877" t="s">
        <v>1301</v>
      </c>
      <c r="E306" s="877"/>
      <c r="F306" s="678" t="s">
        <v>1302</v>
      </c>
      <c r="G306" s="679" t="s">
        <v>3382</v>
      </c>
      <c r="H306" s="680">
        <v>0</v>
      </c>
      <c r="I306" s="681" t="s">
        <v>184</v>
      </c>
      <c r="J306" s="681" t="s">
        <v>184</v>
      </c>
      <c r="K306" s="682">
        <v>0</v>
      </c>
    </row>
    <row r="307" spans="2:11" s="664" customFormat="1" ht="19.5" customHeight="1" x14ac:dyDescent="0.2">
      <c r="B307" s="676"/>
      <c r="C307" s="677"/>
      <c r="D307" s="870"/>
      <c r="E307" s="870"/>
      <c r="F307" s="683"/>
      <c r="G307" s="679" t="s">
        <v>3383</v>
      </c>
      <c r="H307" s="680">
        <v>0</v>
      </c>
      <c r="I307" s="681">
        <v>0</v>
      </c>
      <c r="J307" s="681">
        <v>0</v>
      </c>
      <c r="K307" s="682">
        <v>0</v>
      </c>
    </row>
    <row r="308" spans="2:11" s="664" customFormat="1" ht="19.5" customHeight="1" x14ac:dyDescent="0.2">
      <c r="B308" s="676"/>
      <c r="C308" s="677"/>
      <c r="D308" s="870"/>
      <c r="E308" s="870"/>
      <c r="F308" s="683"/>
      <c r="G308" s="679" t="s">
        <v>3384</v>
      </c>
      <c r="H308" s="680">
        <v>0</v>
      </c>
      <c r="I308" s="681">
        <v>0</v>
      </c>
      <c r="J308" s="681">
        <v>0</v>
      </c>
      <c r="K308" s="682">
        <v>0</v>
      </c>
    </row>
    <row r="309" spans="2:11" s="664" customFormat="1" ht="19.5" customHeight="1" x14ac:dyDescent="0.2">
      <c r="B309" s="684"/>
      <c r="C309" s="675"/>
      <c r="D309" s="871" t="s">
        <v>1319</v>
      </c>
      <c r="E309" s="871"/>
      <c r="F309" s="685"/>
      <c r="G309" s="686" t="s">
        <v>3394</v>
      </c>
      <c r="H309" s="687">
        <v>0</v>
      </c>
      <c r="I309" s="688" t="s">
        <v>184</v>
      </c>
      <c r="J309" s="688" t="s">
        <v>184</v>
      </c>
      <c r="K309" s="689">
        <v>0</v>
      </c>
    </row>
    <row r="310" spans="2:11" s="664" customFormat="1" ht="19.5" customHeight="1" x14ac:dyDescent="0.2">
      <c r="B310" s="690"/>
      <c r="C310" s="691"/>
      <c r="D310" s="872"/>
      <c r="E310" s="872"/>
      <c r="F310" s="692"/>
      <c r="G310" s="693" t="s">
        <v>3395</v>
      </c>
      <c r="H310" s="694">
        <v>0</v>
      </c>
      <c r="I310" s="695">
        <v>0</v>
      </c>
      <c r="J310" s="695">
        <v>0</v>
      </c>
      <c r="K310" s="696">
        <v>0</v>
      </c>
    </row>
    <row r="311" spans="2:11" s="664" customFormat="1" ht="19.5" customHeight="1" x14ac:dyDescent="0.2">
      <c r="B311" s="697"/>
      <c r="C311" s="698"/>
      <c r="D311" s="873"/>
      <c r="E311" s="873"/>
      <c r="F311" s="699"/>
      <c r="G311" s="700" t="s">
        <v>3396</v>
      </c>
      <c r="H311" s="701">
        <v>0</v>
      </c>
      <c r="I311" s="702">
        <v>0</v>
      </c>
      <c r="J311" s="702">
        <v>0</v>
      </c>
      <c r="K311" s="703">
        <v>0</v>
      </c>
    </row>
    <row r="312" spans="2:11" s="664" customFormat="1" ht="3.75" customHeight="1" x14ac:dyDescent="0.2">
      <c r="B312" s="704"/>
      <c r="C312" s="691"/>
      <c r="D312" s="872"/>
      <c r="E312" s="872"/>
      <c r="F312" s="704"/>
      <c r="G312" s="704"/>
      <c r="H312" s="704"/>
      <c r="I312" s="704"/>
      <c r="J312" s="704"/>
      <c r="K312" s="704"/>
    </row>
    <row r="313" spans="2:11" s="664" customFormat="1" ht="19.5" customHeight="1" x14ac:dyDescent="0.2">
      <c r="B313" s="674" t="s">
        <v>3512</v>
      </c>
      <c r="C313" s="675"/>
      <c r="D313" s="871" t="s">
        <v>1446</v>
      </c>
      <c r="E313" s="871"/>
      <c r="F313" s="876" t="s">
        <v>3513</v>
      </c>
      <c r="G313" s="876"/>
      <c r="H313" s="876"/>
      <c r="I313" s="876"/>
      <c r="J313" s="876"/>
      <c r="K313" s="876"/>
    </row>
    <row r="314" spans="2:11" s="664" customFormat="1" ht="19.5" customHeight="1" x14ac:dyDescent="0.2">
      <c r="B314" s="676"/>
      <c r="C314" s="677"/>
      <c r="D314" s="877" t="s">
        <v>1301</v>
      </c>
      <c r="E314" s="877"/>
      <c r="F314" s="678" t="s">
        <v>1302</v>
      </c>
      <c r="G314" s="679" t="s">
        <v>3382</v>
      </c>
      <c r="H314" s="680">
        <v>0</v>
      </c>
      <c r="I314" s="681" t="s">
        <v>184</v>
      </c>
      <c r="J314" s="681" t="s">
        <v>184</v>
      </c>
      <c r="K314" s="682">
        <v>0</v>
      </c>
    </row>
    <row r="315" spans="2:11" s="664" customFormat="1" ht="19.5" customHeight="1" x14ac:dyDescent="0.2">
      <c r="B315" s="676"/>
      <c r="C315" s="677"/>
      <c r="D315" s="870"/>
      <c r="E315" s="870"/>
      <c r="F315" s="683"/>
      <c r="G315" s="679" t="s">
        <v>3383</v>
      </c>
      <c r="H315" s="680">
        <v>3165174.13</v>
      </c>
      <c r="I315" s="681">
        <v>0</v>
      </c>
      <c r="J315" s="681">
        <v>0</v>
      </c>
      <c r="K315" s="682">
        <v>3165174.13</v>
      </c>
    </row>
    <row r="316" spans="2:11" s="664" customFormat="1" ht="19.5" customHeight="1" x14ac:dyDescent="0.2">
      <c r="B316" s="676"/>
      <c r="C316" s="677"/>
      <c r="D316" s="870"/>
      <c r="E316" s="870"/>
      <c r="F316" s="683"/>
      <c r="G316" s="679" t="s">
        <v>3384</v>
      </c>
      <c r="H316" s="680">
        <v>3165174.13</v>
      </c>
      <c r="I316" s="681">
        <v>0</v>
      </c>
      <c r="J316" s="681">
        <v>0</v>
      </c>
      <c r="K316" s="682">
        <v>3165174.13</v>
      </c>
    </row>
    <row r="317" spans="2:11" s="664" customFormat="1" ht="19.5" customHeight="1" x14ac:dyDescent="0.2">
      <c r="B317" s="676"/>
      <c r="C317" s="677"/>
      <c r="D317" s="877" t="s">
        <v>1307</v>
      </c>
      <c r="E317" s="877"/>
      <c r="F317" s="678" t="s">
        <v>1308</v>
      </c>
      <c r="G317" s="679" t="s">
        <v>3382</v>
      </c>
      <c r="H317" s="680">
        <v>0</v>
      </c>
      <c r="I317" s="681" t="s">
        <v>184</v>
      </c>
      <c r="J317" s="681" t="s">
        <v>184</v>
      </c>
      <c r="K317" s="682">
        <v>0</v>
      </c>
    </row>
    <row r="318" spans="2:11" s="664" customFormat="1" ht="19.5" customHeight="1" x14ac:dyDescent="0.2">
      <c r="B318" s="676"/>
      <c r="C318" s="677"/>
      <c r="D318" s="870"/>
      <c r="E318" s="870"/>
      <c r="F318" s="683"/>
      <c r="G318" s="679" t="s">
        <v>3383</v>
      </c>
      <c r="H318" s="680">
        <v>35000</v>
      </c>
      <c r="I318" s="681">
        <v>0</v>
      </c>
      <c r="J318" s="681">
        <v>0</v>
      </c>
      <c r="K318" s="682">
        <v>35000</v>
      </c>
    </row>
    <row r="319" spans="2:11" s="664" customFormat="1" ht="19.5" customHeight="1" x14ac:dyDescent="0.2">
      <c r="B319" s="676"/>
      <c r="C319" s="677"/>
      <c r="D319" s="870"/>
      <c r="E319" s="870"/>
      <c r="F319" s="683"/>
      <c r="G319" s="679" t="s">
        <v>3384</v>
      </c>
      <c r="H319" s="680">
        <v>35000</v>
      </c>
      <c r="I319" s="681">
        <v>0</v>
      </c>
      <c r="J319" s="681">
        <v>0</v>
      </c>
      <c r="K319" s="682">
        <v>35000</v>
      </c>
    </row>
    <row r="320" spans="2:11" s="664" customFormat="1" ht="19.5" customHeight="1" x14ac:dyDescent="0.2">
      <c r="B320" s="684"/>
      <c r="C320" s="675"/>
      <c r="D320" s="871" t="s">
        <v>1448</v>
      </c>
      <c r="E320" s="871"/>
      <c r="F320" s="685"/>
      <c r="G320" s="686" t="s">
        <v>3394</v>
      </c>
      <c r="H320" s="687">
        <v>0</v>
      </c>
      <c r="I320" s="688" t="s">
        <v>184</v>
      </c>
      <c r="J320" s="688" t="s">
        <v>184</v>
      </c>
      <c r="K320" s="689">
        <v>0</v>
      </c>
    </row>
    <row r="321" spans="2:11" s="664" customFormat="1" ht="19.5" customHeight="1" x14ac:dyDescent="0.2">
      <c r="B321" s="690"/>
      <c r="C321" s="691"/>
      <c r="D321" s="872"/>
      <c r="E321" s="872"/>
      <c r="F321" s="692"/>
      <c r="G321" s="693" t="s">
        <v>3395</v>
      </c>
      <c r="H321" s="694">
        <v>3200174.13</v>
      </c>
      <c r="I321" s="695">
        <v>0</v>
      </c>
      <c r="J321" s="695">
        <v>0</v>
      </c>
      <c r="K321" s="696">
        <v>3200174.13</v>
      </c>
    </row>
    <row r="322" spans="2:11" s="664" customFormat="1" ht="19.5" customHeight="1" x14ac:dyDescent="0.2">
      <c r="B322" s="697"/>
      <c r="C322" s="698"/>
      <c r="D322" s="873"/>
      <c r="E322" s="873"/>
      <c r="F322" s="699"/>
      <c r="G322" s="700" t="s">
        <v>3396</v>
      </c>
      <c r="H322" s="701">
        <v>3200174.13</v>
      </c>
      <c r="I322" s="702">
        <v>0</v>
      </c>
      <c r="J322" s="702">
        <v>0</v>
      </c>
      <c r="K322" s="703">
        <v>3200174.13</v>
      </c>
    </row>
    <row r="323" spans="2:11" s="664" customFormat="1" ht="3.75" customHeight="1" x14ac:dyDescent="0.2">
      <c r="B323" s="704"/>
      <c r="C323" s="691"/>
      <c r="D323" s="872"/>
      <c r="E323" s="872"/>
      <c r="F323" s="704"/>
      <c r="G323" s="704"/>
      <c r="H323" s="704"/>
      <c r="I323" s="704"/>
      <c r="J323" s="704"/>
      <c r="K323" s="704"/>
    </row>
    <row r="324" spans="2:11" s="664" customFormat="1" ht="19.5" customHeight="1" x14ac:dyDescent="0.2">
      <c r="B324" s="705"/>
      <c r="C324" s="864" t="s">
        <v>3352</v>
      </c>
      <c r="D324" s="864"/>
      <c r="E324" s="707"/>
      <c r="F324" s="706" t="s">
        <v>3507</v>
      </c>
      <c r="G324" s="708" t="s">
        <v>3394</v>
      </c>
      <c r="H324" s="709">
        <v>0</v>
      </c>
      <c r="I324" s="710" t="s">
        <v>184</v>
      </c>
      <c r="J324" s="710" t="s">
        <v>184</v>
      </c>
      <c r="K324" s="711">
        <v>0</v>
      </c>
    </row>
    <row r="325" spans="2:11" s="664" customFormat="1" ht="19.5" customHeight="1" x14ac:dyDescent="0.2">
      <c r="B325" s="712"/>
      <c r="C325" s="865"/>
      <c r="D325" s="865"/>
      <c r="E325" s="713"/>
      <c r="F325" s="714"/>
      <c r="G325" s="715" t="s">
        <v>3395</v>
      </c>
      <c r="H325" s="716">
        <v>3280174.13</v>
      </c>
      <c r="I325" s="717">
        <v>0</v>
      </c>
      <c r="J325" s="717">
        <v>0</v>
      </c>
      <c r="K325" s="718">
        <v>3280174.13</v>
      </c>
    </row>
    <row r="326" spans="2:11" s="664" customFormat="1" ht="19.5" customHeight="1" x14ac:dyDescent="0.2">
      <c r="B326" s="719"/>
      <c r="C326" s="866"/>
      <c r="D326" s="866"/>
      <c r="E326" s="720"/>
      <c r="F326" s="721"/>
      <c r="G326" s="722" t="s">
        <v>3396</v>
      </c>
      <c r="H326" s="723">
        <v>3280174.13</v>
      </c>
      <c r="I326" s="724">
        <v>0</v>
      </c>
      <c r="J326" s="724">
        <v>0</v>
      </c>
      <c r="K326" s="725">
        <v>3280174.13</v>
      </c>
    </row>
    <row r="327" spans="2:11" s="664" customFormat="1" ht="3" customHeight="1" x14ac:dyDescent="0.2"/>
    <row r="328" spans="2:11" s="664" customFormat="1" ht="19.5" customHeight="1" x14ac:dyDescent="0.2">
      <c r="B328" s="667"/>
      <c r="C328" s="874" t="s">
        <v>3514</v>
      </c>
      <c r="D328" s="874"/>
      <c r="E328" s="668"/>
      <c r="F328" s="875" t="s">
        <v>3515</v>
      </c>
      <c r="G328" s="875"/>
      <c r="H328" s="875"/>
      <c r="I328" s="875"/>
      <c r="J328" s="875"/>
      <c r="K328" s="875"/>
    </row>
    <row r="329" spans="2:11" s="664" customFormat="1" ht="3" customHeight="1" x14ac:dyDescent="0.2"/>
    <row r="330" spans="2:11" s="664" customFormat="1" ht="19.5" customHeight="1" x14ac:dyDescent="0.2">
      <c r="B330" s="674" t="s">
        <v>3516</v>
      </c>
      <c r="C330" s="675"/>
      <c r="D330" s="871" t="s">
        <v>1299</v>
      </c>
      <c r="E330" s="871"/>
      <c r="F330" s="876" t="s">
        <v>3517</v>
      </c>
      <c r="G330" s="876"/>
      <c r="H330" s="876"/>
      <c r="I330" s="876"/>
      <c r="J330" s="876"/>
      <c r="K330" s="876"/>
    </row>
    <row r="331" spans="2:11" s="664" customFormat="1" ht="19.5" customHeight="1" x14ac:dyDescent="0.2">
      <c r="B331" s="676"/>
      <c r="C331" s="677"/>
      <c r="D331" s="877" t="s">
        <v>3368</v>
      </c>
      <c r="E331" s="877"/>
      <c r="F331" s="678" t="s">
        <v>3518</v>
      </c>
      <c r="G331" s="679" t="s">
        <v>3382</v>
      </c>
      <c r="H331" s="680">
        <v>0</v>
      </c>
      <c r="I331" s="681" t="s">
        <v>184</v>
      </c>
      <c r="J331" s="681" t="s">
        <v>184</v>
      </c>
      <c r="K331" s="682">
        <v>0</v>
      </c>
    </row>
    <row r="332" spans="2:11" s="664" customFormat="1" ht="19.5" customHeight="1" x14ac:dyDescent="0.2">
      <c r="B332" s="676"/>
      <c r="C332" s="677"/>
      <c r="D332" s="870"/>
      <c r="E332" s="870"/>
      <c r="F332" s="683"/>
      <c r="G332" s="679" t="s">
        <v>3383</v>
      </c>
      <c r="H332" s="680">
        <v>6581942.21</v>
      </c>
      <c r="I332" s="681">
        <v>0</v>
      </c>
      <c r="J332" s="681">
        <v>0</v>
      </c>
      <c r="K332" s="682">
        <v>6581942.21</v>
      </c>
    </row>
    <row r="333" spans="2:11" s="664" customFormat="1" ht="19.5" customHeight="1" x14ac:dyDescent="0.2">
      <c r="B333" s="676"/>
      <c r="C333" s="677"/>
      <c r="D333" s="870"/>
      <c r="E333" s="870"/>
      <c r="F333" s="683"/>
      <c r="G333" s="679" t="s">
        <v>3384</v>
      </c>
      <c r="H333" s="680">
        <v>6581942.21</v>
      </c>
      <c r="I333" s="681">
        <v>0</v>
      </c>
      <c r="J333" s="681">
        <v>0</v>
      </c>
      <c r="K333" s="682">
        <v>6581942.21</v>
      </c>
    </row>
    <row r="334" spans="2:11" s="664" customFormat="1" ht="19.5" customHeight="1" x14ac:dyDescent="0.2">
      <c r="B334" s="684"/>
      <c r="C334" s="675"/>
      <c r="D334" s="871" t="s">
        <v>1303</v>
      </c>
      <c r="E334" s="871"/>
      <c r="F334" s="685"/>
      <c r="G334" s="686" t="s">
        <v>3394</v>
      </c>
      <c r="H334" s="687">
        <v>0</v>
      </c>
      <c r="I334" s="688" t="s">
        <v>184</v>
      </c>
      <c r="J334" s="688" t="s">
        <v>184</v>
      </c>
      <c r="K334" s="689">
        <v>0</v>
      </c>
    </row>
    <row r="335" spans="2:11" s="664" customFormat="1" ht="19.5" customHeight="1" x14ac:dyDescent="0.2">
      <c r="B335" s="690"/>
      <c r="C335" s="691"/>
      <c r="D335" s="872"/>
      <c r="E335" s="872"/>
      <c r="F335" s="692"/>
      <c r="G335" s="693" t="s">
        <v>3395</v>
      </c>
      <c r="H335" s="694">
        <v>6581942.21</v>
      </c>
      <c r="I335" s="695">
        <v>0</v>
      </c>
      <c r="J335" s="695">
        <v>0</v>
      </c>
      <c r="K335" s="696">
        <v>6581942.21</v>
      </c>
    </row>
    <row r="336" spans="2:11" s="664" customFormat="1" ht="19.5" customHeight="1" x14ac:dyDescent="0.2">
      <c r="B336" s="697"/>
      <c r="C336" s="698"/>
      <c r="D336" s="873"/>
      <c r="E336" s="873"/>
      <c r="F336" s="699"/>
      <c r="G336" s="700" t="s">
        <v>3396</v>
      </c>
      <c r="H336" s="701">
        <v>6581942.21</v>
      </c>
      <c r="I336" s="702">
        <v>0</v>
      </c>
      <c r="J336" s="702">
        <v>0</v>
      </c>
      <c r="K336" s="703">
        <v>6581942.21</v>
      </c>
    </row>
    <row r="337" spans="2:13" s="664" customFormat="1" ht="3.75" customHeight="1" x14ac:dyDescent="0.2">
      <c r="B337" s="704"/>
      <c r="C337" s="691"/>
      <c r="D337" s="872"/>
      <c r="E337" s="872"/>
      <c r="F337" s="704"/>
      <c r="G337" s="704"/>
      <c r="H337" s="704"/>
      <c r="I337" s="704"/>
      <c r="J337" s="704"/>
      <c r="K337" s="704"/>
    </row>
    <row r="338" spans="2:13" s="664" customFormat="1" ht="19.5" customHeight="1" x14ac:dyDescent="0.2">
      <c r="B338" s="705"/>
      <c r="C338" s="864" t="s">
        <v>3370</v>
      </c>
      <c r="D338" s="864"/>
      <c r="E338" s="707"/>
      <c r="F338" s="706" t="s">
        <v>3515</v>
      </c>
      <c r="G338" s="708" t="s">
        <v>3394</v>
      </c>
      <c r="H338" s="709">
        <v>0</v>
      </c>
      <c r="I338" s="710" t="s">
        <v>184</v>
      </c>
      <c r="J338" s="710" t="s">
        <v>184</v>
      </c>
      <c r="K338" s="711">
        <v>0</v>
      </c>
    </row>
    <row r="339" spans="2:13" s="664" customFormat="1" ht="19.5" customHeight="1" x14ac:dyDescent="0.2">
      <c r="B339" s="712"/>
      <c r="C339" s="865"/>
      <c r="D339" s="865"/>
      <c r="E339" s="713"/>
      <c r="F339" s="714"/>
      <c r="G339" s="715" t="s">
        <v>3395</v>
      </c>
      <c r="H339" s="716">
        <v>6581942.21</v>
      </c>
      <c r="I339" s="717">
        <v>0</v>
      </c>
      <c r="J339" s="717">
        <v>0</v>
      </c>
      <c r="K339" s="718">
        <v>6581942.21</v>
      </c>
    </row>
    <row r="340" spans="2:13" s="664" customFormat="1" ht="19.5" customHeight="1" x14ac:dyDescent="0.2">
      <c r="B340" s="719"/>
      <c r="C340" s="866"/>
      <c r="D340" s="866"/>
      <c r="E340" s="720"/>
      <c r="F340" s="721"/>
      <c r="G340" s="722" t="s">
        <v>3396</v>
      </c>
      <c r="H340" s="723">
        <v>6581942.21</v>
      </c>
      <c r="I340" s="724">
        <v>0</v>
      </c>
      <c r="J340" s="724">
        <v>0</v>
      </c>
      <c r="K340" s="725">
        <v>6581942.21</v>
      </c>
    </row>
    <row r="341" spans="2:13" s="664" customFormat="1" ht="3" customHeight="1" x14ac:dyDescent="0.2"/>
    <row r="342" spans="2:13" s="664" customFormat="1" ht="19.5" customHeight="1" x14ac:dyDescent="0.2">
      <c r="B342" s="705"/>
      <c r="C342" s="867" t="s">
        <v>3519</v>
      </c>
      <c r="D342" s="867"/>
      <c r="E342" s="867"/>
      <c r="F342" s="867"/>
      <c r="G342" s="726" t="s">
        <v>3394</v>
      </c>
      <c r="H342" s="727"/>
      <c r="I342" s="710" t="s">
        <v>184</v>
      </c>
      <c r="J342" s="710" t="s">
        <v>184</v>
      </c>
      <c r="K342" s="728"/>
    </row>
    <row r="343" spans="2:13" s="664" customFormat="1" ht="19.5" customHeight="1" x14ac:dyDescent="0.2">
      <c r="B343" s="712"/>
      <c r="C343" s="868"/>
      <c r="D343" s="868"/>
      <c r="E343" s="868"/>
      <c r="F343" s="868"/>
      <c r="G343" s="729" t="s">
        <v>3395</v>
      </c>
      <c r="H343" s="730"/>
      <c r="I343" s="717">
        <v>542496.56000000029</v>
      </c>
      <c r="J343" s="717">
        <v>0</v>
      </c>
      <c r="K343" s="731"/>
      <c r="M343" s="664" t="s">
        <v>184</v>
      </c>
    </row>
    <row r="344" spans="2:13" s="664" customFormat="1" ht="19.5" customHeight="1" x14ac:dyDescent="0.2">
      <c r="B344" s="719"/>
      <c r="C344" s="869"/>
      <c r="D344" s="869"/>
      <c r="E344" s="869"/>
      <c r="F344" s="869"/>
      <c r="G344" s="732" t="s">
        <v>3396</v>
      </c>
      <c r="H344" s="733"/>
      <c r="I344" s="724">
        <v>0</v>
      </c>
      <c r="J344" s="724">
        <v>564400.90999999992</v>
      </c>
      <c r="K344" s="734"/>
    </row>
    <row r="345" spans="2:13" s="664" customFormat="1" ht="3" customHeight="1" x14ac:dyDescent="0.2"/>
    <row r="346" spans="2:13" s="664" customFormat="1" ht="19.5" customHeight="1" x14ac:dyDescent="0.2">
      <c r="B346" s="705"/>
      <c r="C346" s="864" t="s">
        <v>3520</v>
      </c>
      <c r="D346" s="864"/>
      <c r="E346" s="864"/>
      <c r="F346" s="864"/>
      <c r="G346" s="708" t="s">
        <v>3394</v>
      </c>
      <c r="H346" s="709">
        <v>3532350.95</v>
      </c>
      <c r="I346" s="710" t="s">
        <v>184</v>
      </c>
      <c r="J346" s="710" t="s">
        <v>184</v>
      </c>
      <c r="K346" s="711">
        <v>2425453.48</v>
      </c>
    </row>
    <row r="347" spans="2:13" s="664" customFormat="1" ht="19.5" customHeight="1" x14ac:dyDescent="0.2">
      <c r="B347" s="712"/>
      <c r="C347" s="865"/>
      <c r="D347" s="865"/>
      <c r="E347" s="865"/>
      <c r="F347" s="865"/>
      <c r="G347" s="715" t="s">
        <v>3395</v>
      </c>
      <c r="H347" s="716">
        <v>36469831.449999996</v>
      </c>
      <c r="I347" s="717">
        <v>542496.56000000029</v>
      </c>
      <c r="J347" s="717">
        <v>0</v>
      </c>
      <c r="K347" s="718">
        <v>37012328.009999998</v>
      </c>
    </row>
    <row r="348" spans="2:13" s="664" customFormat="1" ht="19.5" customHeight="1" x14ac:dyDescent="0.2">
      <c r="B348" s="719"/>
      <c r="C348" s="866"/>
      <c r="D348" s="866"/>
      <c r="E348" s="866"/>
      <c r="F348" s="866"/>
      <c r="G348" s="722" t="s">
        <v>3396</v>
      </c>
      <c r="H348" s="723">
        <v>40002182.399999991</v>
      </c>
      <c r="I348" s="724">
        <v>0</v>
      </c>
      <c r="J348" s="724">
        <v>564400.90999999992</v>
      </c>
      <c r="K348" s="725">
        <v>39437781.489999995</v>
      </c>
    </row>
  </sheetData>
  <mergeCells count="365">
    <mergeCell ref="B1:K1"/>
    <mergeCell ref="B3:E4"/>
    <mergeCell ref="F3:F4"/>
    <mergeCell ref="G3:G4"/>
    <mergeCell ref="H3:H4"/>
    <mergeCell ref="I3:J3"/>
    <mergeCell ref="K3:K4"/>
    <mergeCell ref="B5:E5"/>
    <mergeCell ref="C6:D6"/>
    <mergeCell ref="C8:D8"/>
    <mergeCell ref="F8:K8"/>
    <mergeCell ref="D10:E10"/>
    <mergeCell ref="F10:K10"/>
    <mergeCell ref="D11:E11"/>
    <mergeCell ref="D12:E12"/>
    <mergeCell ref="D13:E13"/>
    <mergeCell ref="D14:E14"/>
    <mergeCell ref="D15:E15"/>
    <mergeCell ref="D16:E16"/>
    <mergeCell ref="D17:E17"/>
    <mergeCell ref="D18:E18"/>
    <mergeCell ref="F18:K18"/>
    <mergeCell ref="D19:E19"/>
    <mergeCell ref="D20:E20"/>
    <mergeCell ref="D21:E21"/>
    <mergeCell ref="D22:E22"/>
    <mergeCell ref="D23:E23"/>
    <mergeCell ref="D24:E24"/>
    <mergeCell ref="D25:E25"/>
    <mergeCell ref="D26:E26"/>
    <mergeCell ref="F26:K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F40:K40"/>
    <mergeCell ref="D41:E41"/>
    <mergeCell ref="D42:E42"/>
    <mergeCell ref="D43:E43"/>
    <mergeCell ref="D44:E44"/>
    <mergeCell ref="D45:E45"/>
    <mergeCell ref="D46:E46"/>
    <mergeCell ref="D47:E47"/>
    <mergeCell ref="D48:E48"/>
    <mergeCell ref="F48:K48"/>
    <mergeCell ref="D49:E49"/>
    <mergeCell ref="D50:E50"/>
    <mergeCell ref="D51:E51"/>
    <mergeCell ref="D52:E52"/>
    <mergeCell ref="D53:E53"/>
    <mergeCell ref="D54:E54"/>
    <mergeCell ref="D55:E55"/>
    <mergeCell ref="D56:E56"/>
    <mergeCell ref="D57:E57"/>
    <mergeCell ref="D58:E58"/>
    <mergeCell ref="D59:E59"/>
    <mergeCell ref="F59:K59"/>
    <mergeCell ref="D60:E60"/>
    <mergeCell ref="D61:E61"/>
    <mergeCell ref="D62:E62"/>
    <mergeCell ref="D63:E63"/>
    <mergeCell ref="D64:E64"/>
    <mergeCell ref="D65:E65"/>
    <mergeCell ref="D66:E66"/>
    <mergeCell ref="D67:E67"/>
    <mergeCell ref="D68:E68"/>
    <mergeCell ref="D69:E69"/>
    <mergeCell ref="D70:E70"/>
    <mergeCell ref="F70:K70"/>
    <mergeCell ref="D71:E71"/>
    <mergeCell ref="D72:E72"/>
    <mergeCell ref="D73:E73"/>
    <mergeCell ref="D74:E74"/>
    <mergeCell ref="D75:E75"/>
    <mergeCell ref="D76:E76"/>
    <mergeCell ref="D77:E77"/>
    <mergeCell ref="D78:E78"/>
    <mergeCell ref="F78:K78"/>
    <mergeCell ref="D79:E79"/>
    <mergeCell ref="D80:E80"/>
    <mergeCell ref="D81:E81"/>
    <mergeCell ref="D82:E82"/>
    <mergeCell ref="D83:E83"/>
    <mergeCell ref="D84:E84"/>
    <mergeCell ref="D85:E85"/>
    <mergeCell ref="D86:E86"/>
    <mergeCell ref="D87:E87"/>
    <mergeCell ref="D88:E88"/>
    <mergeCell ref="C89:D89"/>
    <mergeCell ref="C90:D90"/>
    <mergeCell ref="C91:D91"/>
    <mergeCell ref="C93:D93"/>
    <mergeCell ref="F93:K93"/>
    <mergeCell ref="D95:E95"/>
    <mergeCell ref="F95:K95"/>
    <mergeCell ref="D96:E96"/>
    <mergeCell ref="D97:E97"/>
    <mergeCell ref="D98:E98"/>
    <mergeCell ref="D99:E99"/>
    <mergeCell ref="D100:E100"/>
    <mergeCell ref="D101:E101"/>
    <mergeCell ref="D102:E102"/>
    <mergeCell ref="C103:D103"/>
    <mergeCell ref="C104:D104"/>
    <mergeCell ref="C105:D105"/>
    <mergeCell ref="C107:D107"/>
    <mergeCell ref="F107:K107"/>
    <mergeCell ref="D109:E109"/>
    <mergeCell ref="F109:K109"/>
    <mergeCell ref="D110:E110"/>
    <mergeCell ref="D111:E111"/>
    <mergeCell ref="D112:E112"/>
    <mergeCell ref="D113:E113"/>
    <mergeCell ref="D114:E114"/>
    <mergeCell ref="D115:E115"/>
    <mergeCell ref="D116:E116"/>
    <mergeCell ref="D117:E117"/>
    <mergeCell ref="D118:E118"/>
    <mergeCell ref="D119:E119"/>
    <mergeCell ref="D120:E120"/>
    <mergeCell ref="F120:K120"/>
    <mergeCell ref="D121:E121"/>
    <mergeCell ref="D122:E122"/>
    <mergeCell ref="D123:E123"/>
    <mergeCell ref="D124:E124"/>
    <mergeCell ref="D125:E125"/>
    <mergeCell ref="D126:E126"/>
    <mergeCell ref="D127:E127"/>
    <mergeCell ref="D128:E128"/>
    <mergeCell ref="D129:E129"/>
    <mergeCell ref="D130:E130"/>
    <mergeCell ref="C131:D131"/>
    <mergeCell ref="C132:D132"/>
    <mergeCell ref="C133:D133"/>
    <mergeCell ref="C135:D135"/>
    <mergeCell ref="F135:K135"/>
    <mergeCell ref="D137:E137"/>
    <mergeCell ref="F137:K137"/>
    <mergeCell ref="D138:E138"/>
    <mergeCell ref="D139:E139"/>
    <mergeCell ref="D140:E140"/>
    <mergeCell ref="D141:E141"/>
    <mergeCell ref="D142:E142"/>
    <mergeCell ref="D143:E143"/>
    <mergeCell ref="D144:E144"/>
    <mergeCell ref="D145:E145"/>
    <mergeCell ref="F145:K145"/>
    <mergeCell ref="D146:E146"/>
    <mergeCell ref="D147:E147"/>
    <mergeCell ref="D148:E148"/>
    <mergeCell ref="D149:E149"/>
    <mergeCell ref="D150:E150"/>
    <mergeCell ref="D151:E151"/>
    <mergeCell ref="D152:E152"/>
    <mergeCell ref="C153:D153"/>
    <mergeCell ref="C154:D154"/>
    <mergeCell ref="C155:D155"/>
    <mergeCell ref="C157:D157"/>
    <mergeCell ref="F157:K157"/>
    <mergeCell ref="D159:E159"/>
    <mergeCell ref="F159:K159"/>
    <mergeCell ref="D160:E160"/>
    <mergeCell ref="D161:E161"/>
    <mergeCell ref="D162:E162"/>
    <mergeCell ref="D163:E163"/>
    <mergeCell ref="D164:E164"/>
    <mergeCell ref="D165:E165"/>
    <mergeCell ref="D166:E166"/>
    <mergeCell ref="C167:D167"/>
    <mergeCell ref="C168:D168"/>
    <mergeCell ref="C169:D169"/>
    <mergeCell ref="C171:D171"/>
    <mergeCell ref="F171:K171"/>
    <mergeCell ref="D173:E173"/>
    <mergeCell ref="F173:K173"/>
    <mergeCell ref="D174:E174"/>
    <mergeCell ref="D175:E175"/>
    <mergeCell ref="D176:E176"/>
    <mergeCell ref="D177:E177"/>
    <mergeCell ref="D178:E178"/>
    <mergeCell ref="D179:E179"/>
    <mergeCell ref="D180:E180"/>
    <mergeCell ref="D181:E181"/>
    <mergeCell ref="F181:K181"/>
    <mergeCell ref="D182:E182"/>
    <mergeCell ref="D183:E183"/>
    <mergeCell ref="D184:E184"/>
    <mergeCell ref="D185:E185"/>
    <mergeCell ref="D186:E186"/>
    <mergeCell ref="D187:E187"/>
    <mergeCell ref="D188:E188"/>
    <mergeCell ref="C189:D189"/>
    <mergeCell ref="C190:D190"/>
    <mergeCell ref="C191:D191"/>
    <mergeCell ref="C193:D193"/>
    <mergeCell ref="F193:K193"/>
    <mergeCell ref="D195:E195"/>
    <mergeCell ref="F195:K195"/>
    <mergeCell ref="D196:E196"/>
    <mergeCell ref="D197:E197"/>
    <mergeCell ref="D198:E198"/>
    <mergeCell ref="D199:E199"/>
    <mergeCell ref="D200:E200"/>
    <mergeCell ref="D201:E201"/>
    <mergeCell ref="D202:E202"/>
    <mergeCell ref="C203:D203"/>
    <mergeCell ref="C204:D204"/>
    <mergeCell ref="C205:D205"/>
    <mergeCell ref="C207:D207"/>
    <mergeCell ref="F207:K207"/>
    <mergeCell ref="D209:E209"/>
    <mergeCell ref="F209:K209"/>
    <mergeCell ref="D210:E210"/>
    <mergeCell ref="D211:E211"/>
    <mergeCell ref="D212:E212"/>
    <mergeCell ref="D213:E213"/>
    <mergeCell ref="D214:E214"/>
    <mergeCell ref="D215:E215"/>
    <mergeCell ref="D216:E216"/>
    <mergeCell ref="D217:E217"/>
    <mergeCell ref="F217:K217"/>
    <mergeCell ref="D218:E218"/>
    <mergeCell ref="D219:E219"/>
    <mergeCell ref="D220:E220"/>
    <mergeCell ref="D221:E221"/>
    <mergeCell ref="D222:E222"/>
    <mergeCell ref="D223:E223"/>
    <mergeCell ref="D224:E224"/>
    <mergeCell ref="D225:E225"/>
    <mergeCell ref="F225:K225"/>
    <mergeCell ref="D226:E226"/>
    <mergeCell ref="D227:E227"/>
    <mergeCell ref="D228:E228"/>
    <mergeCell ref="D229:E229"/>
    <mergeCell ref="D230:E230"/>
    <mergeCell ref="D231:E231"/>
    <mergeCell ref="D232:E232"/>
    <mergeCell ref="C233:D233"/>
    <mergeCell ref="C234:D234"/>
    <mergeCell ref="C235:D235"/>
    <mergeCell ref="C237:D237"/>
    <mergeCell ref="F237:K237"/>
    <mergeCell ref="D239:E239"/>
    <mergeCell ref="F239:K239"/>
    <mergeCell ref="D240:E240"/>
    <mergeCell ref="D241:E241"/>
    <mergeCell ref="D242:E242"/>
    <mergeCell ref="D243:E243"/>
    <mergeCell ref="D244:E244"/>
    <mergeCell ref="D245:E245"/>
    <mergeCell ref="D246:E246"/>
    <mergeCell ref="D247:E247"/>
    <mergeCell ref="F247:K247"/>
    <mergeCell ref="D248:E248"/>
    <mergeCell ref="D249:E249"/>
    <mergeCell ref="D250:E250"/>
    <mergeCell ref="D251:E251"/>
    <mergeCell ref="D252:E252"/>
    <mergeCell ref="D253:E253"/>
    <mergeCell ref="D254:E254"/>
    <mergeCell ref="D255:E255"/>
    <mergeCell ref="F255:K255"/>
    <mergeCell ref="D256:E256"/>
    <mergeCell ref="D257:E257"/>
    <mergeCell ref="D258:E258"/>
    <mergeCell ref="D259:E259"/>
    <mergeCell ref="D260:E260"/>
    <mergeCell ref="D261:E261"/>
    <mergeCell ref="D262:E262"/>
    <mergeCell ref="C263:D263"/>
    <mergeCell ref="C264:D264"/>
    <mergeCell ref="C265:D265"/>
    <mergeCell ref="C267:D267"/>
    <mergeCell ref="F267:K267"/>
    <mergeCell ref="D269:E269"/>
    <mergeCell ref="F269:K269"/>
    <mergeCell ref="D270:E270"/>
    <mergeCell ref="D271:E271"/>
    <mergeCell ref="D272:E272"/>
    <mergeCell ref="D273:E273"/>
    <mergeCell ref="D274:E274"/>
    <mergeCell ref="D275:E275"/>
    <mergeCell ref="D276:E276"/>
    <mergeCell ref="C277:D277"/>
    <mergeCell ref="C278:D278"/>
    <mergeCell ref="C279:D279"/>
    <mergeCell ref="C281:D281"/>
    <mergeCell ref="F281:K281"/>
    <mergeCell ref="D283:E283"/>
    <mergeCell ref="F283:K283"/>
    <mergeCell ref="D284:E284"/>
    <mergeCell ref="D285:E285"/>
    <mergeCell ref="D286:E286"/>
    <mergeCell ref="D287:E287"/>
    <mergeCell ref="D288:E288"/>
    <mergeCell ref="D289:E289"/>
    <mergeCell ref="D290:E290"/>
    <mergeCell ref="C291:D291"/>
    <mergeCell ref="C292:D292"/>
    <mergeCell ref="C293:D293"/>
    <mergeCell ref="C295:D295"/>
    <mergeCell ref="F295:K295"/>
    <mergeCell ref="D297:E297"/>
    <mergeCell ref="F297:K297"/>
    <mergeCell ref="D298:E298"/>
    <mergeCell ref="D299:E299"/>
    <mergeCell ref="D300:E300"/>
    <mergeCell ref="D301:E301"/>
    <mergeCell ref="D302:E302"/>
    <mergeCell ref="D303:E303"/>
    <mergeCell ref="D304:E304"/>
    <mergeCell ref="D305:E305"/>
    <mergeCell ref="F305:K305"/>
    <mergeCell ref="D306:E306"/>
    <mergeCell ref="D307:E307"/>
    <mergeCell ref="D308:E308"/>
    <mergeCell ref="D309:E309"/>
    <mergeCell ref="D310:E310"/>
    <mergeCell ref="D311:E311"/>
    <mergeCell ref="D312:E312"/>
    <mergeCell ref="D313:E313"/>
    <mergeCell ref="F313:K313"/>
    <mergeCell ref="D314:E314"/>
    <mergeCell ref="D315:E315"/>
    <mergeCell ref="D316:E316"/>
    <mergeCell ref="D317:E317"/>
    <mergeCell ref="D318:E318"/>
    <mergeCell ref="D319:E319"/>
    <mergeCell ref="D320:E320"/>
    <mergeCell ref="D321:E321"/>
    <mergeCell ref="D322:E322"/>
    <mergeCell ref="D323:E323"/>
    <mergeCell ref="C324:D324"/>
    <mergeCell ref="C325:D325"/>
    <mergeCell ref="C326:D326"/>
    <mergeCell ref="C328:D328"/>
    <mergeCell ref="F328:K328"/>
    <mergeCell ref="D330:E330"/>
    <mergeCell ref="F330:K330"/>
    <mergeCell ref="D331:E331"/>
    <mergeCell ref="D332:E332"/>
    <mergeCell ref="D333:E333"/>
    <mergeCell ref="D334:E334"/>
    <mergeCell ref="D335:E335"/>
    <mergeCell ref="D336:E336"/>
    <mergeCell ref="D337:E337"/>
    <mergeCell ref="C346:F346"/>
    <mergeCell ref="C347:F347"/>
    <mergeCell ref="C348:F348"/>
    <mergeCell ref="C338:D338"/>
    <mergeCell ref="C339:D339"/>
    <mergeCell ref="C340:D340"/>
    <mergeCell ref="C342:F342"/>
    <mergeCell ref="C343:F343"/>
    <mergeCell ref="C344:F344"/>
  </mergeCells>
  <printOptions horizontalCentered="1"/>
  <pageMargins left="0.59055118110236227" right="0.59055118110236227" top="0.59055118110236227" bottom="0.59055118110236227" header="0.51181102362204722" footer="0.51181102362204722"/>
  <pageSetup paperSize="9" scale="95" fitToHeight="0" orientation="landscape" r:id="rId1"/>
  <headerFooter alignWithMargins="0"/>
  <rowBreaks count="14" manualBreakCount="14">
    <brk id="25" max="10" man="1"/>
    <brk id="47" max="10" man="1"/>
    <brk id="69" max="10" man="1"/>
    <brk id="92" max="10" man="1"/>
    <brk id="119" max="10" man="1"/>
    <brk id="144" max="10" man="1"/>
    <brk id="170" max="10" man="1"/>
    <brk id="192" max="10" man="1"/>
    <brk id="216" max="10" man="1"/>
    <brk id="235" max="10" man="1"/>
    <brk id="261" max="10" man="1"/>
    <brk id="289" max="10" man="1"/>
    <brk id="311" max="10" man="1"/>
    <brk id="336" max="10"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workbookViewId="0">
      <selection activeCell="A16" sqref="A16"/>
    </sheetView>
  </sheetViews>
  <sheetFormatPr defaultRowHeight="15" x14ac:dyDescent="0.25"/>
  <cols>
    <col min="1" max="1" width="223.85546875" customWidth="1"/>
  </cols>
  <sheetData>
    <row r="1" spans="1:1" x14ac:dyDescent="0.25">
      <c r="A1" s="736" t="s">
        <v>3521</v>
      </c>
    </row>
    <row r="2" spans="1:1" x14ac:dyDescent="0.25">
      <c r="A2" s="737"/>
    </row>
    <row r="3" spans="1:1" x14ac:dyDescent="0.25">
      <c r="A3" s="736" t="s">
        <v>3522</v>
      </c>
    </row>
    <row r="4" spans="1:1" ht="15.75" x14ac:dyDescent="0.25">
      <c r="A4" s="738"/>
    </row>
    <row r="5" spans="1:1" ht="28.5" x14ac:dyDescent="0.25">
      <c r="A5" s="739" t="s">
        <v>3523</v>
      </c>
    </row>
    <row r="6" spans="1:1" x14ac:dyDescent="0.25">
      <c r="A6" s="740"/>
    </row>
    <row r="7" spans="1:1" x14ac:dyDescent="0.25">
      <c r="A7" s="740" t="s">
        <v>3524</v>
      </c>
    </row>
    <row r="8" spans="1:1" ht="30" x14ac:dyDescent="0.25">
      <c r="A8" s="741" t="s">
        <v>3525</v>
      </c>
    </row>
    <row r="9" spans="1:1" ht="30" x14ac:dyDescent="0.25">
      <c r="A9" s="741" t="s">
        <v>3526</v>
      </c>
    </row>
    <row r="10" spans="1:1" ht="30" x14ac:dyDescent="0.25">
      <c r="A10" s="741" t="s">
        <v>3527</v>
      </c>
    </row>
    <row r="11" spans="1:1" ht="30" x14ac:dyDescent="0.25">
      <c r="A11" s="741" t="s">
        <v>3528</v>
      </c>
    </row>
    <row r="12" spans="1:1" x14ac:dyDescent="0.25">
      <c r="A12" s="741" t="s">
        <v>3529</v>
      </c>
    </row>
    <row r="13" spans="1:1" x14ac:dyDescent="0.25">
      <c r="A13" s="741" t="s">
        <v>3530</v>
      </c>
    </row>
    <row r="14" spans="1:1" x14ac:dyDescent="0.25">
      <c r="A14" s="739" t="s">
        <v>3531</v>
      </c>
    </row>
    <row r="15" spans="1:1" x14ac:dyDescent="0.25">
      <c r="A15" s="740" t="s">
        <v>3532</v>
      </c>
    </row>
    <row r="16" spans="1:1" x14ac:dyDescent="0.25">
      <c r="A16" s="740" t="s">
        <v>3533</v>
      </c>
    </row>
    <row r="17" spans="1:1" x14ac:dyDescent="0.25">
      <c r="A17" s="742" t="s">
        <v>3534</v>
      </c>
    </row>
    <row r="18" spans="1:1" x14ac:dyDescent="0.25">
      <c r="A18" s="743"/>
    </row>
    <row r="19" spans="1:1" ht="15.75" x14ac:dyDescent="0.25">
      <c r="A19" s="741" t="s">
        <v>3535</v>
      </c>
    </row>
    <row r="20" spans="1:1" ht="45" x14ac:dyDescent="0.25">
      <c r="A20" s="741" t="s">
        <v>3536</v>
      </c>
    </row>
    <row r="21" spans="1:1" x14ac:dyDescent="0.25">
      <c r="A21" s="741" t="s">
        <v>3537</v>
      </c>
    </row>
    <row r="22" spans="1:1" x14ac:dyDescent="0.25">
      <c r="A22" s="741" t="s">
        <v>3538</v>
      </c>
    </row>
    <row r="23" spans="1:1" ht="30" x14ac:dyDescent="0.25">
      <c r="A23" s="740" t="s">
        <v>3539</v>
      </c>
    </row>
    <row r="24" spans="1:1" ht="30" x14ac:dyDescent="0.25">
      <c r="A24" s="740" t="s">
        <v>3540</v>
      </c>
    </row>
    <row r="25" spans="1:1" ht="30" x14ac:dyDescent="0.25">
      <c r="A25" s="740" t="s">
        <v>3541</v>
      </c>
    </row>
    <row r="26" spans="1:1" x14ac:dyDescent="0.25">
      <c r="A26" s="740" t="s">
        <v>3542</v>
      </c>
    </row>
    <row r="27" spans="1:1" x14ac:dyDescent="0.25">
      <c r="A27" s="740" t="s">
        <v>3543</v>
      </c>
    </row>
    <row r="28" spans="1:1" x14ac:dyDescent="0.25">
      <c r="A28" s="740" t="s">
        <v>3544</v>
      </c>
    </row>
    <row r="29" spans="1:1" x14ac:dyDescent="0.25">
      <c r="A29" s="741" t="s">
        <v>3545</v>
      </c>
    </row>
    <row r="30" spans="1:1" x14ac:dyDescent="0.25">
      <c r="A30" s="740" t="s">
        <v>3546</v>
      </c>
    </row>
    <row r="31" spans="1:1" ht="30" x14ac:dyDescent="0.25">
      <c r="A31" s="740" t="s">
        <v>3547</v>
      </c>
    </row>
    <row r="32" spans="1:1" x14ac:dyDescent="0.25">
      <c r="A32" s="740" t="s">
        <v>3548</v>
      </c>
    </row>
    <row r="33" spans="1:1" x14ac:dyDescent="0.25">
      <c r="A33" s="742" t="s">
        <v>3549</v>
      </c>
    </row>
    <row r="34" spans="1:1" x14ac:dyDescent="0.25">
      <c r="A34" s="742"/>
    </row>
    <row r="35" spans="1:1" ht="30" x14ac:dyDescent="0.25">
      <c r="A35" s="740" t="s">
        <v>3550</v>
      </c>
    </row>
    <row r="36" spans="1:1" x14ac:dyDescent="0.25">
      <c r="A36" s="740" t="s">
        <v>3551</v>
      </c>
    </row>
    <row r="37" spans="1:1" ht="15.75" x14ac:dyDescent="0.25">
      <c r="A37" s="744" t="s">
        <v>3552</v>
      </c>
    </row>
    <row r="38" spans="1:1" ht="15.75" x14ac:dyDescent="0.25">
      <c r="A38" s="745" t="s">
        <v>3553</v>
      </c>
    </row>
    <row r="39" spans="1:1" ht="15.75" x14ac:dyDescent="0.25">
      <c r="A39" s="745" t="s">
        <v>3554</v>
      </c>
    </row>
    <row r="40" spans="1:1" ht="15.75" x14ac:dyDescent="0.25">
      <c r="A40" s="745" t="s">
        <v>3555</v>
      </c>
    </row>
    <row r="41" spans="1:1" ht="15.75" x14ac:dyDescent="0.25">
      <c r="A41" s="745" t="s">
        <v>3556</v>
      </c>
    </row>
    <row r="42" spans="1:1" ht="15.75" x14ac:dyDescent="0.25">
      <c r="A42" s="745" t="s">
        <v>3557</v>
      </c>
    </row>
    <row r="43" spans="1:1" ht="15.75" x14ac:dyDescent="0.25">
      <c r="A43" s="745" t="s">
        <v>3556</v>
      </c>
    </row>
    <row r="44" spans="1:1" ht="15.75" x14ac:dyDescent="0.25">
      <c r="A44" s="746"/>
    </row>
    <row r="45" spans="1:1" x14ac:dyDescent="0.25">
      <c r="A45" s="740"/>
    </row>
  </sheetData>
  <pageMargins left="0.7" right="0.7" top="0.75" bottom="0.75"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334"/>
  <sheetViews>
    <sheetView showGridLines="0" view="pageBreakPreview" topLeftCell="D154" zoomScale="40" zoomScaleNormal="40" zoomScaleSheetLayoutView="40" workbookViewId="0">
      <selection activeCell="P154" sqref="P1:U65536"/>
    </sheetView>
  </sheetViews>
  <sheetFormatPr defaultRowHeight="23.25" x14ac:dyDescent="0.25"/>
  <cols>
    <col min="1" max="1" width="27.28515625" style="5" customWidth="1"/>
    <col min="2" max="2" width="26.140625" style="5" customWidth="1"/>
    <col min="3" max="3" width="65.28515625" style="5" customWidth="1"/>
    <col min="4" max="4" width="28.7109375" style="5" customWidth="1"/>
    <col min="5" max="5" width="30.7109375" style="5" customWidth="1"/>
    <col min="6" max="6" width="19.7109375" style="5" customWidth="1"/>
    <col min="7" max="7" width="29.5703125" style="5" customWidth="1"/>
    <col min="8" max="8" width="26.140625" style="5" customWidth="1"/>
    <col min="9" max="10" width="21.85546875" style="5" customWidth="1"/>
    <col min="11" max="11" width="29.42578125" style="5" customWidth="1"/>
    <col min="12" max="12" width="42.5703125" style="5" customWidth="1"/>
    <col min="13" max="13" width="104.42578125" style="5" customWidth="1"/>
    <col min="14" max="14" width="46.5703125" style="13" customWidth="1"/>
    <col min="15" max="15" width="63.42578125" style="13" customWidth="1"/>
    <col min="16" max="16384" width="9.140625" style="5"/>
  </cols>
  <sheetData>
    <row r="1" spans="1:15" ht="67.5" x14ac:dyDescent="0.25">
      <c r="A1" s="3" t="s">
        <v>1135</v>
      </c>
      <c r="B1" s="3" t="s">
        <v>1126</v>
      </c>
      <c r="C1" s="3" t="s">
        <v>437</v>
      </c>
      <c r="D1" s="3" t="s">
        <v>438</v>
      </c>
      <c r="E1" s="3" t="s">
        <v>439</v>
      </c>
      <c r="F1" s="3" t="s">
        <v>440</v>
      </c>
      <c r="G1" s="3" t="s">
        <v>441</v>
      </c>
      <c r="H1" s="3" t="s">
        <v>275</v>
      </c>
      <c r="I1" s="3" t="s">
        <v>0</v>
      </c>
      <c r="J1" s="3" t="s">
        <v>1</v>
      </c>
      <c r="K1" s="3" t="s">
        <v>442</v>
      </c>
      <c r="L1" s="3" t="s">
        <v>259</v>
      </c>
      <c r="M1" s="3" t="s">
        <v>2</v>
      </c>
      <c r="N1" s="4" t="s">
        <v>6</v>
      </c>
      <c r="O1" s="4" t="s">
        <v>7</v>
      </c>
    </row>
    <row r="2" spans="1:15" ht="90" x14ac:dyDescent="0.25">
      <c r="A2" s="6" t="s">
        <v>445</v>
      </c>
      <c r="B2" s="6">
        <v>10365</v>
      </c>
      <c r="C2" s="6" t="s">
        <v>381</v>
      </c>
      <c r="D2" s="6" t="s">
        <v>14</v>
      </c>
      <c r="E2" s="6" t="s">
        <v>67</v>
      </c>
      <c r="F2" s="6" t="s">
        <v>11</v>
      </c>
      <c r="G2" s="6" t="s">
        <v>53</v>
      </c>
      <c r="H2" s="6" t="s">
        <v>184</v>
      </c>
      <c r="I2" s="6">
        <v>990</v>
      </c>
      <c r="J2" s="6">
        <v>2021</v>
      </c>
      <c r="K2" s="6" t="s">
        <v>263</v>
      </c>
      <c r="L2" s="6" t="s">
        <v>385</v>
      </c>
      <c r="M2" s="6" t="s">
        <v>386</v>
      </c>
      <c r="N2" s="7">
        <v>1000</v>
      </c>
      <c r="O2" s="7" t="s">
        <v>93</v>
      </c>
    </row>
    <row r="3" spans="1:15" ht="90" x14ac:dyDescent="0.25">
      <c r="A3" s="6" t="s">
        <v>276</v>
      </c>
      <c r="B3" s="6">
        <v>10577</v>
      </c>
      <c r="C3" s="6" t="s">
        <v>21</v>
      </c>
      <c r="D3" s="6" t="s">
        <v>14</v>
      </c>
      <c r="E3" s="6" t="s">
        <v>20</v>
      </c>
      <c r="F3" s="6" t="s">
        <v>11</v>
      </c>
      <c r="G3" s="6" t="s">
        <v>12</v>
      </c>
      <c r="H3" s="6" t="s">
        <v>184</v>
      </c>
      <c r="I3" s="6">
        <v>855</v>
      </c>
      <c r="J3" s="6">
        <v>2021</v>
      </c>
      <c r="K3" s="6" t="s">
        <v>263</v>
      </c>
      <c r="L3" s="6" t="s">
        <v>195</v>
      </c>
      <c r="M3" s="6" t="s">
        <v>725</v>
      </c>
      <c r="N3" s="7">
        <v>817.55</v>
      </c>
      <c r="O3" s="7" t="s">
        <v>13</v>
      </c>
    </row>
    <row r="4" spans="1:15" ht="90" x14ac:dyDescent="0.25">
      <c r="A4" s="6" t="s">
        <v>276</v>
      </c>
      <c r="B4" s="6">
        <v>10577</v>
      </c>
      <c r="C4" s="6" t="s">
        <v>21</v>
      </c>
      <c r="D4" s="6" t="s">
        <v>14</v>
      </c>
      <c r="E4" s="6" t="s">
        <v>20</v>
      </c>
      <c r="F4" s="6" t="s">
        <v>11</v>
      </c>
      <c r="G4" s="6" t="s">
        <v>12</v>
      </c>
      <c r="H4" s="6" t="s">
        <v>184</v>
      </c>
      <c r="I4" s="6">
        <v>882</v>
      </c>
      <c r="J4" s="6">
        <v>2021</v>
      </c>
      <c r="K4" s="6" t="s">
        <v>263</v>
      </c>
      <c r="L4" s="6" t="s">
        <v>195</v>
      </c>
      <c r="M4" s="6" t="s">
        <v>726</v>
      </c>
      <c r="N4" s="7">
        <v>728.74</v>
      </c>
      <c r="O4" s="7" t="s">
        <v>13</v>
      </c>
    </row>
    <row r="5" spans="1:15" ht="112.5" x14ac:dyDescent="0.25">
      <c r="A5" s="6" t="s">
        <v>276</v>
      </c>
      <c r="B5" s="6">
        <v>10215</v>
      </c>
      <c r="C5" s="6" t="s">
        <v>282</v>
      </c>
      <c r="D5" s="6" t="s">
        <v>14</v>
      </c>
      <c r="E5" s="6" t="s">
        <v>25</v>
      </c>
      <c r="F5" s="6" t="s">
        <v>11</v>
      </c>
      <c r="G5" s="6" t="s">
        <v>12</v>
      </c>
      <c r="H5" s="6" t="s">
        <v>184</v>
      </c>
      <c r="I5" s="6">
        <v>768</v>
      </c>
      <c r="J5" s="6">
        <v>2018</v>
      </c>
      <c r="K5" s="6" t="s">
        <v>263</v>
      </c>
      <c r="L5" s="6" t="s">
        <v>195</v>
      </c>
      <c r="M5" s="6" t="s">
        <v>33</v>
      </c>
      <c r="N5" s="7">
        <v>5028.0600000000004</v>
      </c>
      <c r="O5" s="7" t="s">
        <v>13</v>
      </c>
    </row>
    <row r="6" spans="1:15" ht="112.5" x14ac:dyDescent="0.25">
      <c r="A6" s="6" t="s">
        <v>276</v>
      </c>
      <c r="B6" s="6">
        <v>10215</v>
      </c>
      <c r="C6" s="6" t="s">
        <v>282</v>
      </c>
      <c r="D6" s="6" t="s">
        <v>14</v>
      </c>
      <c r="E6" s="6" t="s">
        <v>25</v>
      </c>
      <c r="F6" s="6" t="s">
        <v>11</v>
      </c>
      <c r="G6" s="6" t="s">
        <v>12</v>
      </c>
      <c r="H6" s="6" t="s">
        <v>184</v>
      </c>
      <c r="I6" s="6">
        <v>769</v>
      </c>
      <c r="J6" s="6">
        <v>2018</v>
      </c>
      <c r="K6" s="6" t="s">
        <v>263</v>
      </c>
      <c r="L6" s="6" t="s">
        <v>195</v>
      </c>
      <c r="M6" s="6" t="s">
        <v>26</v>
      </c>
      <c r="N6" s="7">
        <v>3647.07</v>
      </c>
      <c r="O6" s="7" t="s">
        <v>13</v>
      </c>
    </row>
    <row r="7" spans="1:15" ht="112.5" x14ac:dyDescent="0.25">
      <c r="A7" s="6" t="s">
        <v>276</v>
      </c>
      <c r="B7" s="6">
        <v>10215</v>
      </c>
      <c r="C7" s="6" t="s">
        <v>282</v>
      </c>
      <c r="D7" s="6" t="s">
        <v>14</v>
      </c>
      <c r="E7" s="6" t="s">
        <v>25</v>
      </c>
      <c r="F7" s="6" t="s">
        <v>11</v>
      </c>
      <c r="G7" s="6" t="s">
        <v>12</v>
      </c>
      <c r="H7" s="6" t="s">
        <v>184</v>
      </c>
      <c r="I7" s="6">
        <v>770</v>
      </c>
      <c r="J7" s="6">
        <v>2018</v>
      </c>
      <c r="K7" s="6" t="s">
        <v>263</v>
      </c>
      <c r="L7" s="6" t="s">
        <v>195</v>
      </c>
      <c r="M7" s="6" t="s">
        <v>30</v>
      </c>
      <c r="N7" s="7">
        <v>1259.3699999999999</v>
      </c>
      <c r="O7" s="7" t="s">
        <v>13</v>
      </c>
    </row>
    <row r="8" spans="1:15" ht="112.5" x14ac:dyDescent="0.25">
      <c r="A8" s="6" t="s">
        <v>276</v>
      </c>
      <c r="B8" s="6">
        <v>10215</v>
      </c>
      <c r="C8" s="6" t="s">
        <v>282</v>
      </c>
      <c r="D8" s="6" t="s">
        <v>14</v>
      </c>
      <c r="E8" s="6" t="s">
        <v>25</v>
      </c>
      <c r="F8" s="6" t="s">
        <v>11</v>
      </c>
      <c r="G8" s="6" t="s">
        <v>12</v>
      </c>
      <c r="H8" s="6" t="s">
        <v>184</v>
      </c>
      <c r="I8" s="6">
        <v>1842</v>
      </c>
      <c r="J8" s="6">
        <v>2018</v>
      </c>
      <c r="K8" s="6" t="s">
        <v>263</v>
      </c>
      <c r="L8" s="6" t="s">
        <v>195</v>
      </c>
      <c r="M8" s="6" t="s">
        <v>34</v>
      </c>
      <c r="N8" s="7">
        <v>1895.11</v>
      </c>
      <c r="O8" s="7" t="s">
        <v>13</v>
      </c>
    </row>
    <row r="9" spans="1:15" ht="112.5" x14ac:dyDescent="0.25">
      <c r="A9" s="6" t="s">
        <v>276</v>
      </c>
      <c r="B9" s="6">
        <v>10215</v>
      </c>
      <c r="C9" s="6" t="s">
        <v>282</v>
      </c>
      <c r="D9" s="6" t="s">
        <v>14</v>
      </c>
      <c r="E9" s="6" t="s">
        <v>25</v>
      </c>
      <c r="F9" s="6" t="s">
        <v>11</v>
      </c>
      <c r="G9" s="6" t="s">
        <v>12</v>
      </c>
      <c r="H9" s="6" t="s">
        <v>184</v>
      </c>
      <c r="I9" s="6">
        <v>1843</v>
      </c>
      <c r="J9" s="6">
        <v>2018</v>
      </c>
      <c r="K9" s="6" t="s">
        <v>263</v>
      </c>
      <c r="L9" s="6" t="s">
        <v>195</v>
      </c>
      <c r="M9" s="6" t="s">
        <v>27</v>
      </c>
      <c r="N9" s="7">
        <v>369.28</v>
      </c>
      <c r="O9" s="7" t="s">
        <v>13</v>
      </c>
    </row>
    <row r="10" spans="1:15" ht="112.5" x14ac:dyDescent="0.25">
      <c r="A10" s="6" t="s">
        <v>276</v>
      </c>
      <c r="B10" s="6">
        <v>10215</v>
      </c>
      <c r="C10" s="6" t="s">
        <v>282</v>
      </c>
      <c r="D10" s="6" t="s">
        <v>14</v>
      </c>
      <c r="E10" s="6" t="s">
        <v>25</v>
      </c>
      <c r="F10" s="6" t="s">
        <v>11</v>
      </c>
      <c r="G10" s="6" t="s">
        <v>12</v>
      </c>
      <c r="H10" s="6" t="s">
        <v>184</v>
      </c>
      <c r="I10" s="6">
        <v>1844</v>
      </c>
      <c r="J10" s="6">
        <v>2018</v>
      </c>
      <c r="K10" s="6" t="s">
        <v>263</v>
      </c>
      <c r="L10" s="6" t="s">
        <v>195</v>
      </c>
      <c r="M10" s="6" t="s">
        <v>31</v>
      </c>
      <c r="N10" s="7">
        <v>117.34</v>
      </c>
      <c r="O10" s="7" t="s">
        <v>13</v>
      </c>
    </row>
    <row r="11" spans="1:15" ht="112.5" x14ac:dyDescent="0.25">
      <c r="A11" s="6" t="s">
        <v>276</v>
      </c>
      <c r="B11" s="6">
        <v>10216</v>
      </c>
      <c r="C11" s="6" t="s">
        <v>285</v>
      </c>
      <c r="D11" s="6" t="s">
        <v>14</v>
      </c>
      <c r="E11" s="6" t="s">
        <v>25</v>
      </c>
      <c r="F11" s="6" t="s">
        <v>11</v>
      </c>
      <c r="G11" s="6" t="s">
        <v>12</v>
      </c>
      <c r="H11" s="6" t="s">
        <v>184</v>
      </c>
      <c r="I11" s="6">
        <v>742</v>
      </c>
      <c r="J11" s="6">
        <v>2021</v>
      </c>
      <c r="K11" s="6" t="s">
        <v>263</v>
      </c>
      <c r="L11" s="6" t="s">
        <v>185</v>
      </c>
      <c r="M11" s="6" t="s">
        <v>286</v>
      </c>
      <c r="N11" s="7">
        <v>337.18</v>
      </c>
      <c r="O11" s="7" t="s">
        <v>13</v>
      </c>
    </row>
    <row r="12" spans="1:15" ht="112.5" x14ac:dyDescent="0.25">
      <c r="A12" s="6" t="s">
        <v>276</v>
      </c>
      <c r="B12" s="6">
        <v>10272</v>
      </c>
      <c r="C12" s="6" t="s">
        <v>37</v>
      </c>
      <c r="D12" s="6" t="s">
        <v>14</v>
      </c>
      <c r="E12" s="6" t="s">
        <v>20</v>
      </c>
      <c r="F12" s="6" t="s">
        <v>11</v>
      </c>
      <c r="G12" s="6" t="s">
        <v>12</v>
      </c>
      <c r="H12" s="6" t="s">
        <v>184</v>
      </c>
      <c r="I12" s="6">
        <v>741</v>
      </c>
      <c r="J12" s="6">
        <v>2021</v>
      </c>
      <c r="K12" s="6" t="s">
        <v>263</v>
      </c>
      <c r="L12" s="6" t="s">
        <v>764</v>
      </c>
      <c r="M12" s="6" t="s">
        <v>296</v>
      </c>
      <c r="N12" s="7">
        <v>15.96</v>
      </c>
      <c r="O12" s="7" t="s">
        <v>13</v>
      </c>
    </row>
    <row r="13" spans="1:15" ht="90" x14ac:dyDescent="0.25">
      <c r="A13" s="6" t="s">
        <v>276</v>
      </c>
      <c r="B13" s="6">
        <v>10272</v>
      </c>
      <c r="C13" s="6" t="s">
        <v>37</v>
      </c>
      <c r="D13" s="6" t="s">
        <v>14</v>
      </c>
      <c r="E13" s="6" t="s">
        <v>20</v>
      </c>
      <c r="F13" s="6" t="s">
        <v>11</v>
      </c>
      <c r="G13" s="6" t="s">
        <v>12</v>
      </c>
      <c r="H13" s="6" t="s">
        <v>184</v>
      </c>
      <c r="I13" s="6">
        <v>1224</v>
      </c>
      <c r="J13" s="6">
        <v>2021</v>
      </c>
      <c r="K13" s="6" t="s">
        <v>263</v>
      </c>
      <c r="L13" s="6" t="s">
        <v>764</v>
      </c>
      <c r="M13" s="6" t="s">
        <v>297</v>
      </c>
      <c r="N13" s="7">
        <v>140.56</v>
      </c>
      <c r="O13" s="7" t="s">
        <v>13</v>
      </c>
    </row>
    <row r="14" spans="1:15" ht="90" x14ac:dyDescent="0.25">
      <c r="A14" s="6" t="s">
        <v>276</v>
      </c>
      <c r="B14" s="6">
        <v>10277</v>
      </c>
      <c r="C14" s="6" t="s">
        <v>38</v>
      </c>
      <c r="D14" s="6" t="s">
        <v>14</v>
      </c>
      <c r="E14" s="6" t="s">
        <v>20</v>
      </c>
      <c r="F14" s="6" t="s">
        <v>11</v>
      </c>
      <c r="G14" s="6" t="s">
        <v>12</v>
      </c>
      <c r="H14" s="6" t="s">
        <v>184</v>
      </c>
      <c r="I14" s="6">
        <v>1221</v>
      </c>
      <c r="J14" s="6">
        <v>2020</v>
      </c>
      <c r="K14" s="6" t="s">
        <v>263</v>
      </c>
      <c r="L14" s="6" t="s">
        <v>195</v>
      </c>
      <c r="M14" s="6" t="s">
        <v>39</v>
      </c>
      <c r="N14" s="7">
        <v>8525.89</v>
      </c>
      <c r="O14" s="7" t="s">
        <v>13</v>
      </c>
    </row>
    <row r="15" spans="1:15" ht="112.5" x14ac:dyDescent="0.25">
      <c r="A15" s="6" t="s">
        <v>276</v>
      </c>
      <c r="B15" s="6">
        <v>10277</v>
      </c>
      <c r="C15" s="6" t="s">
        <v>38</v>
      </c>
      <c r="D15" s="6" t="s">
        <v>14</v>
      </c>
      <c r="E15" s="6" t="s">
        <v>20</v>
      </c>
      <c r="F15" s="6" t="s">
        <v>11</v>
      </c>
      <c r="G15" s="6" t="s">
        <v>12</v>
      </c>
      <c r="H15" s="6" t="s">
        <v>184</v>
      </c>
      <c r="I15" s="6">
        <v>746</v>
      </c>
      <c r="J15" s="6">
        <v>2021</v>
      </c>
      <c r="K15" s="6" t="s">
        <v>263</v>
      </c>
      <c r="L15" s="6" t="s">
        <v>764</v>
      </c>
      <c r="M15" s="6" t="s">
        <v>298</v>
      </c>
      <c r="N15" s="7">
        <v>19235.849999999999</v>
      </c>
      <c r="O15" s="7" t="s">
        <v>13</v>
      </c>
    </row>
    <row r="16" spans="1:15" ht="90" x14ac:dyDescent="0.25">
      <c r="A16" s="6" t="s">
        <v>276</v>
      </c>
      <c r="B16" s="6">
        <v>10277</v>
      </c>
      <c r="C16" s="6" t="s">
        <v>38</v>
      </c>
      <c r="D16" s="6" t="s">
        <v>14</v>
      </c>
      <c r="E16" s="6" t="s">
        <v>20</v>
      </c>
      <c r="F16" s="6" t="s">
        <v>11</v>
      </c>
      <c r="G16" s="6" t="s">
        <v>12</v>
      </c>
      <c r="H16" s="6" t="s">
        <v>184</v>
      </c>
      <c r="I16" s="6">
        <v>1215</v>
      </c>
      <c r="J16" s="6">
        <v>2021</v>
      </c>
      <c r="K16" s="6" t="s">
        <v>263</v>
      </c>
      <c r="L16" s="6" t="s">
        <v>195</v>
      </c>
      <c r="M16" s="6" t="s">
        <v>299</v>
      </c>
      <c r="N16" s="7">
        <v>11300.45</v>
      </c>
      <c r="O16" s="7" t="s">
        <v>13</v>
      </c>
    </row>
    <row r="17" spans="1:15" ht="90" x14ac:dyDescent="0.25">
      <c r="A17" s="6" t="s">
        <v>276</v>
      </c>
      <c r="B17" s="6">
        <v>10280</v>
      </c>
      <c r="C17" s="6" t="s">
        <v>44</v>
      </c>
      <c r="D17" s="6" t="s">
        <v>14</v>
      </c>
      <c r="E17" s="6" t="s">
        <v>20</v>
      </c>
      <c r="F17" s="6" t="s">
        <v>11</v>
      </c>
      <c r="G17" s="6" t="s">
        <v>12</v>
      </c>
      <c r="H17" s="6" t="s">
        <v>184</v>
      </c>
      <c r="I17" s="6">
        <v>1149</v>
      </c>
      <c r="J17" s="6">
        <v>2021</v>
      </c>
      <c r="K17" s="6" t="s">
        <v>263</v>
      </c>
      <c r="L17" s="6" t="s">
        <v>234</v>
      </c>
      <c r="M17" s="6" t="s">
        <v>302</v>
      </c>
      <c r="N17" s="7">
        <v>975.3</v>
      </c>
      <c r="O17" s="7" t="s">
        <v>13</v>
      </c>
    </row>
    <row r="18" spans="1:15" ht="90" x14ac:dyDescent="0.25">
      <c r="A18" s="6" t="s">
        <v>276</v>
      </c>
      <c r="B18" s="6">
        <v>10280</v>
      </c>
      <c r="C18" s="6" t="s">
        <v>44</v>
      </c>
      <c r="D18" s="6" t="s">
        <v>14</v>
      </c>
      <c r="E18" s="6" t="s">
        <v>20</v>
      </c>
      <c r="F18" s="6" t="s">
        <v>11</v>
      </c>
      <c r="G18" s="6" t="s">
        <v>12</v>
      </c>
      <c r="H18" s="6" t="s">
        <v>184</v>
      </c>
      <c r="I18" s="6">
        <v>1213</v>
      </c>
      <c r="J18" s="6">
        <v>2021</v>
      </c>
      <c r="K18" s="6" t="s">
        <v>263</v>
      </c>
      <c r="L18" s="6" t="s">
        <v>236</v>
      </c>
      <c r="M18" s="6" t="s">
        <v>303</v>
      </c>
      <c r="N18" s="7">
        <v>891.21</v>
      </c>
      <c r="O18" s="7" t="s">
        <v>13</v>
      </c>
    </row>
    <row r="19" spans="1:15" ht="112.5" x14ac:dyDescent="0.25">
      <c r="A19" s="6" t="s">
        <v>276</v>
      </c>
      <c r="B19" s="6">
        <v>10325</v>
      </c>
      <c r="C19" s="6" t="s">
        <v>162</v>
      </c>
      <c r="D19" s="6" t="s">
        <v>14</v>
      </c>
      <c r="E19" s="6" t="s">
        <v>67</v>
      </c>
      <c r="F19" s="6" t="s">
        <v>11</v>
      </c>
      <c r="G19" s="6" t="s">
        <v>12</v>
      </c>
      <c r="H19" s="6" t="s">
        <v>184</v>
      </c>
      <c r="I19" s="6">
        <v>1286</v>
      </c>
      <c r="J19" s="6">
        <v>2015</v>
      </c>
      <c r="K19" s="6" t="s">
        <v>263</v>
      </c>
      <c r="L19" s="6" t="s">
        <v>190</v>
      </c>
      <c r="M19" s="6" t="s">
        <v>163</v>
      </c>
      <c r="N19" s="7">
        <v>225</v>
      </c>
      <c r="O19" s="7" t="s">
        <v>86</v>
      </c>
    </row>
    <row r="20" spans="1:15" ht="112.5" x14ac:dyDescent="0.25">
      <c r="A20" s="6" t="s">
        <v>276</v>
      </c>
      <c r="B20" s="6">
        <v>10325</v>
      </c>
      <c r="C20" s="6" t="s">
        <v>162</v>
      </c>
      <c r="D20" s="6" t="s">
        <v>14</v>
      </c>
      <c r="E20" s="6" t="s">
        <v>67</v>
      </c>
      <c r="F20" s="6" t="s">
        <v>11</v>
      </c>
      <c r="G20" s="6" t="s">
        <v>12</v>
      </c>
      <c r="H20" s="6" t="s">
        <v>184</v>
      </c>
      <c r="I20" s="6">
        <v>844</v>
      </c>
      <c r="J20" s="6">
        <v>2016</v>
      </c>
      <c r="K20" s="6" t="s">
        <v>263</v>
      </c>
      <c r="L20" s="6" t="s">
        <v>190</v>
      </c>
      <c r="M20" s="6" t="s">
        <v>164</v>
      </c>
      <c r="N20" s="7">
        <v>60</v>
      </c>
      <c r="O20" s="7" t="s">
        <v>86</v>
      </c>
    </row>
    <row r="21" spans="1:15" ht="112.5" x14ac:dyDescent="0.25">
      <c r="A21" s="6" t="s">
        <v>276</v>
      </c>
      <c r="B21" s="6">
        <v>10326</v>
      </c>
      <c r="C21" s="6" t="s">
        <v>165</v>
      </c>
      <c r="D21" s="6" t="s">
        <v>14</v>
      </c>
      <c r="E21" s="6" t="s">
        <v>67</v>
      </c>
      <c r="F21" s="6" t="s">
        <v>11</v>
      </c>
      <c r="G21" s="6" t="s">
        <v>53</v>
      </c>
      <c r="H21" s="6" t="s">
        <v>184</v>
      </c>
      <c r="I21" s="6">
        <v>899</v>
      </c>
      <c r="J21" s="6">
        <v>2016</v>
      </c>
      <c r="K21" s="6" t="s">
        <v>263</v>
      </c>
      <c r="L21" s="6" t="s">
        <v>190</v>
      </c>
      <c r="M21" s="6" t="s">
        <v>166</v>
      </c>
      <c r="N21" s="7">
        <v>210</v>
      </c>
      <c r="O21" s="7" t="s">
        <v>86</v>
      </c>
    </row>
    <row r="22" spans="1:15" ht="112.5" x14ac:dyDescent="0.25">
      <c r="A22" s="6" t="s">
        <v>276</v>
      </c>
      <c r="B22" s="6">
        <v>10398</v>
      </c>
      <c r="C22" s="6" t="s">
        <v>169</v>
      </c>
      <c r="D22" s="6" t="s">
        <v>14</v>
      </c>
      <c r="E22" s="6" t="s">
        <v>52</v>
      </c>
      <c r="F22" s="6" t="s">
        <v>11</v>
      </c>
      <c r="G22" s="6" t="s">
        <v>53</v>
      </c>
      <c r="H22" s="6" t="s">
        <v>184</v>
      </c>
      <c r="I22" s="6">
        <v>1009</v>
      </c>
      <c r="J22" s="6">
        <v>2016</v>
      </c>
      <c r="K22" s="6" t="s">
        <v>263</v>
      </c>
      <c r="L22" s="6" t="s">
        <v>190</v>
      </c>
      <c r="M22" s="6" t="s">
        <v>310</v>
      </c>
      <c r="N22" s="7">
        <v>30</v>
      </c>
      <c r="O22" s="7" t="s">
        <v>86</v>
      </c>
    </row>
    <row r="23" spans="1:15" ht="112.5" x14ac:dyDescent="0.25">
      <c r="A23" s="6" t="s">
        <v>276</v>
      </c>
      <c r="B23" s="6">
        <v>10577</v>
      </c>
      <c r="C23" s="6" t="s">
        <v>21</v>
      </c>
      <c r="D23" s="6" t="s">
        <v>14</v>
      </c>
      <c r="E23" s="6" t="s">
        <v>20</v>
      </c>
      <c r="F23" s="6" t="s">
        <v>11</v>
      </c>
      <c r="G23" s="6" t="s">
        <v>12</v>
      </c>
      <c r="H23" s="6" t="s">
        <v>184</v>
      </c>
      <c r="I23" s="6">
        <v>744</v>
      </c>
      <c r="J23" s="6">
        <v>2021</v>
      </c>
      <c r="K23" s="6" t="s">
        <v>263</v>
      </c>
      <c r="L23" s="6" t="s">
        <v>1144</v>
      </c>
      <c r="M23" s="6" t="s">
        <v>313</v>
      </c>
      <c r="N23" s="7">
        <v>656.01</v>
      </c>
      <c r="O23" s="7" t="s">
        <v>13</v>
      </c>
    </row>
    <row r="24" spans="1:15" ht="90" x14ac:dyDescent="0.25">
      <c r="A24" s="6" t="s">
        <v>276</v>
      </c>
      <c r="B24" s="6">
        <v>10577</v>
      </c>
      <c r="C24" s="6" t="s">
        <v>21</v>
      </c>
      <c r="D24" s="6" t="s">
        <v>14</v>
      </c>
      <c r="E24" s="6" t="s">
        <v>20</v>
      </c>
      <c r="F24" s="6" t="s">
        <v>11</v>
      </c>
      <c r="G24" s="6" t="s">
        <v>12</v>
      </c>
      <c r="H24" s="6" t="s">
        <v>184</v>
      </c>
      <c r="I24" s="6">
        <v>1217</v>
      </c>
      <c r="J24" s="6">
        <v>2021</v>
      </c>
      <c r="K24" s="6" t="s">
        <v>263</v>
      </c>
      <c r="L24" s="6" t="s">
        <v>1144</v>
      </c>
      <c r="M24" s="6" t="s">
        <v>315</v>
      </c>
      <c r="N24" s="7">
        <v>6488.59</v>
      </c>
      <c r="O24" s="7" t="s">
        <v>13</v>
      </c>
    </row>
    <row r="25" spans="1:15" ht="112.5" x14ac:dyDescent="0.25">
      <c r="A25" s="6" t="s">
        <v>276</v>
      </c>
      <c r="B25" s="6">
        <v>10578</v>
      </c>
      <c r="C25" s="6" t="s">
        <v>55</v>
      </c>
      <c r="D25" s="6" t="s">
        <v>14</v>
      </c>
      <c r="E25" s="6" t="s">
        <v>20</v>
      </c>
      <c r="F25" s="6" t="s">
        <v>11</v>
      </c>
      <c r="G25" s="6" t="s">
        <v>12</v>
      </c>
      <c r="H25" s="6" t="s">
        <v>184</v>
      </c>
      <c r="I25" s="6">
        <v>743</v>
      </c>
      <c r="J25" s="6">
        <v>2021</v>
      </c>
      <c r="K25" s="6" t="s">
        <v>263</v>
      </c>
      <c r="L25" s="6" t="s">
        <v>1144</v>
      </c>
      <c r="M25" s="6" t="s">
        <v>316</v>
      </c>
      <c r="N25" s="7">
        <v>66.25</v>
      </c>
      <c r="O25" s="7" t="s">
        <v>13</v>
      </c>
    </row>
    <row r="26" spans="1:15" ht="90" x14ac:dyDescent="0.25">
      <c r="A26" s="6" t="s">
        <v>276</v>
      </c>
      <c r="B26" s="6">
        <v>10578</v>
      </c>
      <c r="C26" s="6" t="s">
        <v>55</v>
      </c>
      <c r="D26" s="6" t="s">
        <v>14</v>
      </c>
      <c r="E26" s="6" t="s">
        <v>20</v>
      </c>
      <c r="F26" s="6" t="s">
        <v>11</v>
      </c>
      <c r="G26" s="6" t="s">
        <v>12</v>
      </c>
      <c r="H26" s="6" t="s">
        <v>184</v>
      </c>
      <c r="I26" s="6">
        <v>1220</v>
      </c>
      <c r="J26" s="6">
        <v>2021</v>
      </c>
      <c r="K26" s="6" t="s">
        <v>263</v>
      </c>
      <c r="L26" s="6" t="s">
        <v>1144</v>
      </c>
      <c r="M26" s="6" t="s">
        <v>317</v>
      </c>
      <c r="N26" s="7">
        <v>717</v>
      </c>
      <c r="O26" s="7" t="s">
        <v>13</v>
      </c>
    </row>
    <row r="27" spans="1:15" ht="112.5" x14ac:dyDescent="0.25">
      <c r="A27" s="6" t="s">
        <v>276</v>
      </c>
      <c r="B27" s="6">
        <v>10279</v>
      </c>
      <c r="C27" s="6" t="s">
        <v>40</v>
      </c>
      <c r="D27" s="6" t="s">
        <v>14</v>
      </c>
      <c r="E27" s="6" t="s">
        <v>20</v>
      </c>
      <c r="F27" s="6" t="s">
        <v>11</v>
      </c>
      <c r="G27" s="6" t="s">
        <v>12</v>
      </c>
      <c r="H27" s="6" t="s">
        <v>184</v>
      </c>
      <c r="I27" s="6">
        <v>447</v>
      </c>
      <c r="J27" s="6">
        <v>2021</v>
      </c>
      <c r="K27" s="6" t="s">
        <v>263</v>
      </c>
      <c r="L27" s="6" t="s">
        <v>236</v>
      </c>
      <c r="M27" s="6" t="s">
        <v>318</v>
      </c>
      <c r="N27" s="7">
        <v>75.400000000000006</v>
      </c>
      <c r="O27" s="7" t="s">
        <v>13</v>
      </c>
    </row>
    <row r="28" spans="1:15" ht="112.5" x14ac:dyDescent="0.25">
      <c r="A28" s="6" t="s">
        <v>322</v>
      </c>
      <c r="B28" s="6">
        <v>10075</v>
      </c>
      <c r="C28" s="6" t="s">
        <v>901</v>
      </c>
      <c r="D28" s="6" t="s">
        <v>14</v>
      </c>
      <c r="E28" s="6" t="s">
        <v>52</v>
      </c>
      <c r="F28" s="6" t="s">
        <v>11</v>
      </c>
      <c r="G28" s="6" t="s">
        <v>12</v>
      </c>
      <c r="H28" s="6" t="s">
        <v>184</v>
      </c>
      <c r="I28" s="6">
        <v>382</v>
      </c>
      <c r="J28" s="6">
        <v>2019</v>
      </c>
      <c r="K28" s="6" t="s">
        <v>263</v>
      </c>
      <c r="L28" s="6" t="s">
        <v>323</v>
      </c>
      <c r="M28" s="6" t="s">
        <v>324</v>
      </c>
      <c r="N28" s="7">
        <v>800</v>
      </c>
      <c r="O28" s="7" t="s">
        <v>86</v>
      </c>
    </row>
    <row r="29" spans="1:15" ht="112.5" x14ac:dyDescent="0.25">
      <c r="A29" s="6" t="s">
        <v>322</v>
      </c>
      <c r="B29" s="6">
        <v>10075</v>
      </c>
      <c r="C29" s="6" t="s">
        <v>901</v>
      </c>
      <c r="D29" s="6" t="s">
        <v>14</v>
      </c>
      <c r="E29" s="6" t="s">
        <v>52</v>
      </c>
      <c r="F29" s="6" t="s">
        <v>11</v>
      </c>
      <c r="G29" s="6" t="s">
        <v>12</v>
      </c>
      <c r="H29" s="6" t="s">
        <v>184</v>
      </c>
      <c r="I29" s="6">
        <v>395</v>
      </c>
      <c r="J29" s="6">
        <v>2019</v>
      </c>
      <c r="K29" s="6" t="s">
        <v>263</v>
      </c>
      <c r="L29" s="6" t="s">
        <v>325</v>
      </c>
      <c r="M29" s="6" t="s">
        <v>326</v>
      </c>
      <c r="N29" s="7">
        <v>800</v>
      </c>
      <c r="O29" s="7" t="s">
        <v>86</v>
      </c>
    </row>
    <row r="30" spans="1:15" ht="112.5" x14ac:dyDescent="0.25">
      <c r="A30" s="6" t="s">
        <v>322</v>
      </c>
      <c r="B30" s="6">
        <v>10075</v>
      </c>
      <c r="C30" s="6" t="s">
        <v>901</v>
      </c>
      <c r="D30" s="6" t="s">
        <v>14</v>
      </c>
      <c r="E30" s="6" t="s">
        <v>52</v>
      </c>
      <c r="F30" s="6" t="s">
        <v>11</v>
      </c>
      <c r="G30" s="6" t="s">
        <v>12</v>
      </c>
      <c r="H30" s="6" t="s">
        <v>184</v>
      </c>
      <c r="I30" s="6">
        <v>403</v>
      </c>
      <c r="J30" s="6">
        <v>2019</v>
      </c>
      <c r="K30" s="6" t="s">
        <v>263</v>
      </c>
      <c r="L30" s="6" t="s">
        <v>327</v>
      </c>
      <c r="M30" s="6" t="s">
        <v>328</v>
      </c>
      <c r="N30" s="7">
        <v>800</v>
      </c>
      <c r="O30" s="7" t="s">
        <v>86</v>
      </c>
    </row>
    <row r="31" spans="1:15" ht="112.5" x14ac:dyDescent="0.25">
      <c r="A31" s="6" t="s">
        <v>322</v>
      </c>
      <c r="B31" s="6">
        <v>10568</v>
      </c>
      <c r="C31" s="6" t="s">
        <v>183</v>
      </c>
      <c r="D31" s="6" t="s">
        <v>14</v>
      </c>
      <c r="E31" s="6" t="s">
        <v>52</v>
      </c>
      <c r="F31" s="6" t="s">
        <v>11</v>
      </c>
      <c r="G31" s="6" t="s">
        <v>12</v>
      </c>
      <c r="H31" s="6" t="s">
        <v>184</v>
      </c>
      <c r="I31" s="6">
        <v>271</v>
      </c>
      <c r="J31" s="6">
        <v>2018</v>
      </c>
      <c r="K31" s="6" t="s">
        <v>263</v>
      </c>
      <c r="L31" s="6" t="s">
        <v>200</v>
      </c>
      <c r="M31" s="6" t="s">
        <v>329</v>
      </c>
      <c r="N31" s="7">
        <v>150</v>
      </c>
      <c r="O31" s="7" t="s">
        <v>86</v>
      </c>
    </row>
    <row r="32" spans="1:15" ht="112.5" x14ac:dyDescent="0.25">
      <c r="A32" s="6" t="s">
        <v>18</v>
      </c>
      <c r="B32" s="6">
        <v>10321</v>
      </c>
      <c r="C32" s="6" t="s">
        <v>16</v>
      </c>
      <c r="D32" s="6" t="s">
        <v>14</v>
      </c>
      <c r="E32" s="6" t="s">
        <v>15</v>
      </c>
      <c r="F32" s="6" t="s">
        <v>11</v>
      </c>
      <c r="G32" s="6" t="s">
        <v>12</v>
      </c>
      <c r="H32" s="6" t="s">
        <v>184</v>
      </c>
      <c r="I32" s="6">
        <v>263</v>
      </c>
      <c r="J32" s="6">
        <v>2018</v>
      </c>
      <c r="K32" s="6" t="s">
        <v>263</v>
      </c>
      <c r="L32" s="6" t="s">
        <v>201</v>
      </c>
      <c r="M32" s="6" t="s">
        <v>17</v>
      </c>
      <c r="N32" s="7">
        <v>2940</v>
      </c>
      <c r="O32" s="7" t="s">
        <v>13</v>
      </c>
    </row>
    <row r="33" spans="1:15" ht="112.5" x14ac:dyDescent="0.25">
      <c r="A33" s="6" t="s">
        <v>18</v>
      </c>
      <c r="B33" s="6">
        <v>10576</v>
      </c>
      <c r="C33" s="6" t="s">
        <v>364</v>
      </c>
      <c r="D33" s="6" t="s">
        <v>14</v>
      </c>
      <c r="E33" s="6" t="s">
        <v>25</v>
      </c>
      <c r="F33" s="6" t="s">
        <v>11</v>
      </c>
      <c r="G33" s="6" t="s">
        <v>48</v>
      </c>
      <c r="H33" s="6" t="s">
        <v>184</v>
      </c>
      <c r="I33" s="6">
        <v>708</v>
      </c>
      <c r="J33" s="6">
        <v>2021</v>
      </c>
      <c r="K33" s="6" t="s">
        <v>263</v>
      </c>
      <c r="L33" s="6" t="s">
        <v>190</v>
      </c>
      <c r="M33" s="6" t="s">
        <v>365</v>
      </c>
      <c r="N33" s="7">
        <v>4276.4399999999996</v>
      </c>
      <c r="O33" s="7" t="s">
        <v>86</v>
      </c>
    </row>
    <row r="34" spans="1:15" ht="112.5" x14ac:dyDescent="0.25">
      <c r="A34" s="6" t="s">
        <v>18</v>
      </c>
      <c r="B34" s="6">
        <v>10576</v>
      </c>
      <c r="C34" s="6" t="s">
        <v>364</v>
      </c>
      <c r="D34" s="6" t="s">
        <v>14</v>
      </c>
      <c r="E34" s="6" t="s">
        <v>25</v>
      </c>
      <c r="F34" s="6" t="s">
        <v>11</v>
      </c>
      <c r="G34" s="6" t="s">
        <v>48</v>
      </c>
      <c r="H34" s="6" t="s">
        <v>184</v>
      </c>
      <c r="I34" s="6">
        <v>1297</v>
      </c>
      <c r="J34" s="6">
        <v>2021</v>
      </c>
      <c r="K34" s="6" t="s">
        <v>263</v>
      </c>
      <c r="L34" s="6" t="s">
        <v>190</v>
      </c>
      <c r="M34" s="6" t="s">
        <v>366</v>
      </c>
      <c r="N34" s="7">
        <v>63.63</v>
      </c>
      <c r="O34" s="7" t="s">
        <v>86</v>
      </c>
    </row>
    <row r="35" spans="1:15" ht="90" x14ac:dyDescent="0.25">
      <c r="A35" s="6" t="s">
        <v>66</v>
      </c>
      <c r="B35" s="6">
        <v>10284</v>
      </c>
      <c r="C35" s="6" t="s">
        <v>74</v>
      </c>
      <c r="D35" s="6" t="s">
        <v>9</v>
      </c>
      <c r="E35" s="6" t="s">
        <v>10</v>
      </c>
      <c r="F35" s="6" t="s">
        <v>11</v>
      </c>
      <c r="G35" s="6" t="s">
        <v>12</v>
      </c>
      <c r="H35" s="6" t="s">
        <v>184</v>
      </c>
      <c r="I35" s="6">
        <v>141</v>
      </c>
      <c r="J35" s="6">
        <v>2021</v>
      </c>
      <c r="K35" s="6" t="s">
        <v>263</v>
      </c>
      <c r="L35" s="6" t="s">
        <v>207</v>
      </c>
      <c r="M35" s="6" t="s">
        <v>75</v>
      </c>
      <c r="N35" s="7">
        <v>200</v>
      </c>
      <c r="O35" s="7" t="s">
        <v>13</v>
      </c>
    </row>
    <row r="36" spans="1:15" ht="90" x14ac:dyDescent="0.25">
      <c r="A36" s="6" t="s">
        <v>66</v>
      </c>
      <c r="B36" s="6">
        <v>10284</v>
      </c>
      <c r="C36" s="6" t="s">
        <v>74</v>
      </c>
      <c r="D36" s="6" t="s">
        <v>9</v>
      </c>
      <c r="E36" s="6" t="s">
        <v>10</v>
      </c>
      <c r="F36" s="6" t="s">
        <v>11</v>
      </c>
      <c r="G36" s="6" t="s">
        <v>12</v>
      </c>
      <c r="H36" s="6" t="s">
        <v>184</v>
      </c>
      <c r="I36" s="6">
        <v>145</v>
      </c>
      <c r="J36" s="6">
        <v>2021</v>
      </c>
      <c r="K36" s="6" t="s">
        <v>263</v>
      </c>
      <c r="L36" s="6" t="s">
        <v>207</v>
      </c>
      <c r="M36" s="6" t="s">
        <v>75</v>
      </c>
      <c r="N36" s="7">
        <v>440.29</v>
      </c>
      <c r="O36" s="7" t="s">
        <v>13</v>
      </c>
    </row>
    <row r="37" spans="1:15" ht="90" x14ac:dyDescent="0.25">
      <c r="A37" s="6" t="s">
        <v>66</v>
      </c>
      <c r="B37" s="6">
        <v>10286</v>
      </c>
      <c r="C37" s="6" t="s">
        <v>79</v>
      </c>
      <c r="D37" s="6" t="s">
        <v>9</v>
      </c>
      <c r="E37" s="6" t="s">
        <v>10</v>
      </c>
      <c r="F37" s="6" t="s">
        <v>11</v>
      </c>
      <c r="G37" s="6" t="s">
        <v>12</v>
      </c>
      <c r="H37" s="6" t="s">
        <v>184</v>
      </c>
      <c r="I37" s="6">
        <v>142</v>
      </c>
      <c r="J37" s="6">
        <v>2021</v>
      </c>
      <c r="K37" s="6" t="s">
        <v>263</v>
      </c>
      <c r="L37" s="6" t="s">
        <v>207</v>
      </c>
      <c r="M37" s="6" t="s">
        <v>80</v>
      </c>
      <c r="N37" s="7">
        <v>1368.1</v>
      </c>
      <c r="O37" s="7" t="s">
        <v>13</v>
      </c>
    </row>
    <row r="38" spans="1:15" ht="90" x14ac:dyDescent="0.25">
      <c r="A38" s="6" t="s">
        <v>66</v>
      </c>
      <c r="B38" s="6">
        <v>10286</v>
      </c>
      <c r="C38" s="6" t="s">
        <v>79</v>
      </c>
      <c r="D38" s="6" t="s">
        <v>9</v>
      </c>
      <c r="E38" s="6" t="s">
        <v>10</v>
      </c>
      <c r="F38" s="6" t="s">
        <v>11</v>
      </c>
      <c r="G38" s="6" t="s">
        <v>12</v>
      </c>
      <c r="H38" s="6" t="s">
        <v>184</v>
      </c>
      <c r="I38" s="6">
        <v>143</v>
      </c>
      <c r="J38" s="6">
        <v>2021</v>
      </c>
      <c r="K38" s="6" t="s">
        <v>263</v>
      </c>
      <c r="L38" s="6" t="s">
        <v>207</v>
      </c>
      <c r="M38" s="6" t="s">
        <v>80</v>
      </c>
      <c r="N38" s="7">
        <v>350</v>
      </c>
      <c r="O38" s="7" t="s">
        <v>13</v>
      </c>
    </row>
    <row r="39" spans="1:15" ht="90" x14ac:dyDescent="0.25">
      <c r="A39" s="6" t="s">
        <v>66</v>
      </c>
      <c r="B39" s="6">
        <v>10291</v>
      </c>
      <c r="C39" s="6" t="s">
        <v>84</v>
      </c>
      <c r="D39" s="6" t="s">
        <v>9</v>
      </c>
      <c r="E39" s="6" t="s">
        <v>10</v>
      </c>
      <c r="F39" s="6" t="s">
        <v>11</v>
      </c>
      <c r="G39" s="6" t="s">
        <v>12</v>
      </c>
      <c r="H39" s="6" t="s">
        <v>184</v>
      </c>
      <c r="I39" s="6">
        <v>288</v>
      </c>
      <c r="J39" s="6">
        <v>2015</v>
      </c>
      <c r="K39" s="6" t="s">
        <v>263</v>
      </c>
      <c r="L39" s="6" t="s">
        <v>190</v>
      </c>
      <c r="M39" s="6" t="s">
        <v>85</v>
      </c>
      <c r="N39" s="7">
        <v>30</v>
      </c>
      <c r="O39" s="7" t="s">
        <v>13</v>
      </c>
    </row>
    <row r="40" spans="1:15" ht="112.5" x14ac:dyDescent="0.25">
      <c r="A40" s="6" t="s">
        <v>1007</v>
      </c>
      <c r="B40" s="6">
        <v>10245</v>
      </c>
      <c r="C40" s="6" t="s">
        <v>134</v>
      </c>
      <c r="D40" s="6" t="s">
        <v>14</v>
      </c>
      <c r="E40" s="6" t="s">
        <v>25</v>
      </c>
      <c r="F40" s="6" t="s">
        <v>11</v>
      </c>
      <c r="G40" s="6" t="s">
        <v>12</v>
      </c>
      <c r="H40" s="6" t="s">
        <v>184</v>
      </c>
      <c r="I40" s="6">
        <v>1612</v>
      </c>
      <c r="J40" s="6">
        <v>2017</v>
      </c>
      <c r="K40" s="6" t="s">
        <v>263</v>
      </c>
      <c r="L40" s="6" t="s">
        <v>247</v>
      </c>
      <c r="M40" s="6" t="s">
        <v>135</v>
      </c>
      <c r="N40" s="7">
        <v>872.45</v>
      </c>
      <c r="O40" s="7" t="s">
        <v>13</v>
      </c>
    </row>
    <row r="41" spans="1:15" ht="112.5" x14ac:dyDescent="0.25">
      <c r="A41" s="6" t="s">
        <v>1007</v>
      </c>
      <c r="B41" s="6">
        <v>10245</v>
      </c>
      <c r="C41" s="6" t="s">
        <v>134</v>
      </c>
      <c r="D41" s="6" t="s">
        <v>14</v>
      </c>
      <c r="E41" s="6" t="s">
        <v>25</v>
      </c>
      <c r="F41" s="6" t="s">
        <v>11</v>
      </c>
      <c r="G41" s="6" t="s">
        <v>12</v>
      </c>
      <c r="H41" s="6" t="s">
        <v>184</v>
      </c>
      <c r="I41" s="6">
        <v>1326</v>
      </c>
      <c r="J41" s="6">
        <v>2018</v>
      </c>
      <c r="K41" s="6" t="s">
        <v>263</v>
      </c>
      <c r="L41" s="6" t="s">
        <v>247</v>
      </c>
      <c r="M41" s="6" t="s">
        <v>1043</v>
      </c>
      <c r="N41" s="7">
        <v>246.87</v>
      </c>
      <c r="O41" s="7" t="s">
        <v>13</v>
      </c>
    </row>
    <row r="42" spans="1:15" ht="112.5" x14ac:dyDescent="0.25">
      <c r="A42" s="6" t="s">
        <v>1007</v>
      </c>
      <c r="B42" s="6">
        <v>10245</v>
      </c>
      <c r="C42" s="6" t="s">
        <v>134</v>
      </c>
      <c r="D42" s="6" t="s">
        <v>14</v>
      </c>
      <c r="E42" s="6" t="s">
        <v>25</v>
      </c>
      <c r="F42" s="6" t="s">
        <v>11</v>
      </c>
      <c r="G42" s="6" t="s">
        <v>12</v>
      </c>
      <c r="H42" s="6" t="s">
        <v>184</v>
      </c>
      <c r="I42" s="6">
        <v>293</v>
      </c>
      <c r="J42" s="6">
        <v>2021</v>
      </c>
      <c r="K42" s="6" t="s">
        <v>263</v>
      </c>
      <c r="L42" s="6" t="s">
        <v>246</v>
      </c>
      <c r="M42" s="6" t="s">
        <v>404</v>
      </c>
      <c r="N42" s="7">
        <v>1005.17</v>
      </c>
      <c r="O42" s="7" t="s">
        <v>13</v>
      </c>
    </row>
    <row r="43" spans="1:15" ht="112.5" x14ac:dyDescent="0.25">
      <c r="A43" s="6" t="s">
        <v>1007</v>
      </c>
      <c r="B43" s="6">
        <v>10245</v>
      </c>
      <c r="C43" s="6" t="s">
        <v>134</v>
      </c>
      <c r="D43" s="6" t="s">
        <v>14</v>
      </c>
      <c r="E43" s="6" t="s">
        <v>25</v>
      </c>
      <c r="F43" s="6" t="s">
        <v>11</v>
      </c>
      <c r="G43" s="6" t="s">
        <v>12</v>
      </c>
      <c r="H43" s="6" t="s">
        <v>184</v>
      </c>
      <c r="I43" s="6">
        <v>309</v>
      </c>
      <c r="J43" s="6">
        <v>2021</v>
      </c>
      <c r="K43" s="6" t="s">
        <v>263</v>
      </c>
      <c r="L43" s="6" t="s">
        <v>245</v>
      </c>
      <c r="M43" s="6" t="s">
        <v>1044</v>
      </c>
      <c r="N43" s="7">
        <v>2122.42</v>
      </c>
      <c r="O43" s="7" t="s">
        <v>13</v>
      </c>
    </row>
    <row r="44" spans="1:15" ht="112.5" x14ac:dyDescent="0.25">
      <c r="A44" s="6" t="s">
        <v>1007</v>
      </c>
      <c r="B44" s="6">
        <v>10245</v>
      </c>
      <c r="C44" s="6" t="s">
        <v>134</v>
      </c>
      <c r="D44" s="6" t="s">
        <v>14</v>
      </c>
      <c r="E44" s="6" t="s">
        <v>25</v>
      </c>
      <c r="F44" s="6" t="s">
        <v>11</v>
      </c>
      <c r="G44" s="6" t="s">
        <v>12</v>
      </c>
      <c r="H44" s="6" t="s">
        <v>184</v>
      </c>
      <c r="I44" s="6">
        <v>755</v>
      </c>
      <c r="J44" s="6">
        <v>2021</v>
      </c>
      <c r="K44" s="6" t="s">
        <v>263</v>
      </c>
      <c r="L44" s="6" t="s">
        <v>246</v>
      </c>
      <c r="M44" s="6" t="s">
        <v>137</v>
      </c>
      <c r="N44" s="7">
        <v>100</v>
      </c>
      <c r="O44" s="7" t="s">
        <v>13</v>
      </c>
    </row>
    <row r="45" spans="1:15" ht="112.5" x14ac:dyDescent="0.25">
      <c r="A45" s="6" t="s">
        <v>1007</v>
      </c>
      <c r="B45" s="6">
        <v>10246</v>
      </c>
      <c r="C45" s="6" t="s">
        <v>138</v>
      </c>
      <c r="D45" s="6" t="s">
        <v>14</v>
      </c>
      <c r="E45" s="6" t="s">
        <v>25</v>
      </c>
      <c r="F45" s="6" t="s">
        <v>11</v>
      </c>
      <c r="G45" s="6" t="s">
        <v>12</v>
      </c>
      <c r="H45" s="6" t="s">
        <v>184</v>
      </c>
      <c r="I45" s="6">
        <v>52</v>
      </c>
      <c r="J45" s="6">
        <v>2021</v>
      </c>
      <c r="K45" s="6" t="s">
        <v>263</v>
      </c>
      <c r="L45" s="6" t="s">
        <v>244</v>
      </c>
      <c r="M45" s="6" t="s">
        <v>405</v>
      </c>
      <c r="N45" s="7">
        <v>13256</v>
      </c>
      <c r="O45" s="7" t="s">
        <v>13</v>
      </c>
    </row>
    <row r="46" spans="1:15" ht="112.5" x14ac:dyDescent="0.25">
      <c r="A46" s="6" t="s">
        <v>1007</v>
      </c>
      <c r="B46" s="6">
        <v>10253</v>
      </c>
      <c r="C46" s="6" t="s">
        <v>145</v>
      </c>
      <c r="D46" s="6" t="s">
        <v>14</v>
      </c>
      <c r="E46" s="6" t="s">
        <v>25</v>
      </c>
      <c r="F46" s="6" t="s">
        <v>11</v>
      </c>
      <c r="G46" s="6" t="s">
        <v>12</v>
      </c>
      <c r="H46" s="6" t="s">
        <v>184</v>
      </c>
      <c r="I46" s="6">
        <v>211</v>
      </c>
      <c r="J46" s="6">
        <v>2021</v>
      </c>
      <c r="K46" s="6" t="s">
        <v>263</v>
      </c>
      <c r="L46" s="6" t="s">
        <v>239</v>
      </c>
      <c r="M46" s="6" t="s">
        <v>146</v>
      </c>
      <c r="N46" s="7">
        <v>7300</v>
      </c>
      <c r="O46" s="7" t="s">
        <v>13</v>
      </c>
    </row>
    <row r="47" spans="1:15" ht="112.5" x14ac:dyDescent="0.25">
      <c r="A47" s="6" t="s">
        <v>1007</v>
      </c>
      <c r="B47" s="6">
        <v>10258</v>
      </c>
      <c r="C47" s="6" t="s">
        <v>409</v>
      </c>
      <c r="D47" s="6" t="s">
        <v>14</v>
      </c>
      <c r="E47" s="6" t="s">
        <v>25</v>
      </c>
      <c r="F47" s="6" t="s">
        <v>11</v>
      </c>
      <c r="G47" s="6" t="s">
        <v>12</v>
      </c>
      <c r="H47" s="6" t="s">
        <v>184</v>
      </c>
      <c r="I47" s="6">
        <v>724</v>
      </c>
      <c r="J47" s="6">
        <v>2021</v>
      </c>
      <c r="K47" s="6" t="s">
        <v>263</v>
      </c>
      <c r="L47" s="6" t="s">
        <v>410</v>
      </c>
      <c r="M47" s="6" t="s">
        <v>411</v>
      </c>
      <c r="N47" s="7">
        <v>20</v>
      </c>
      <c r="O47" s="7" t="s">
        <v>13</v>
      </c>
    </row>
    <row r="48" spans="1:15" ht="112.5" x14ac:dyDescent="0.25">
      <c r="A48" s="6" t="s">
        <v>1007</v>
      </c>
      <c r="B48" s="6">
        <v>10298</v>
      </c>
      <c r="C48" s="6" t="s">
        <v>157</v>
      </c>
      <c r="D48" s="6" t="s">
        <v>14</v>
      </c>
      <c r="E48" s="6" t="s">
        <v>126</v>
      </c>
      <c r="F48" s="6" t="s">
        <v>11</v>
      </c>
      <c r="G48" s="6" t="s">
        <v>12</v>
      </c>
      <c r="H48" s="6" t="s">
        <v>184</v>
      </c>
      <c r="I48" s="6">
        <v>794</v>
      </c>
      <c r="J48" s="6">
        <v>2021</v>
      </c>
      <c r="K48" s="6" t="s">
        <v>263</v>
      </c>
      <c r="L48" s="6" t="s">
        <v>403</v>
      </c>
      <c r="M48" s="6" t="s">
        <v>416</v>
      </c>
      <c r="N48" s="7">
        <v>244</v>
      </c>
      <c r="O48" s="7" t="s">
        <v>13</v>
      </c>
    </row>
    <row r="49" spans="1:15" ht="90" x14ac:dyDescent="0.25">
      <c r="A49" s="6" t="s">
        <v>1007</v>
      </c>
      <c r="B49" s="6">
        <v>10565</v>
      </c>
      <c r="C49" s="6" t="s">
        <v>170</v>
      </c>
      <c r="D49" s="6" t="s">
        <v>14</v>
      </c>
      <c r="E49" s="6" t="s">
        <v>126</v>
      </c>
      <c r="F49" s="6" t="s">
        <v>11</v>
      </c>
      <c r="G49" s="6" t="s">
        <v>12</v>
      </c>
      <c r="H49" s="6" t="s">
        <v>184</v>
      </c>
      <c r="I49" s="6">
        <v>234</v>
      </c>
      <c r="J49" s="6">
        <v>2017</v>
      </c>
      <c r="K49" s="6" t="s">
        <v>263</v>
      </c>
      <c r="L49" s="6" t="s">
        <v>202</v>
      </c>
      <c r="M49" s="6" t="s">
        <v>171</v>
      </c>
      <c r="N49" s="7">
        <v>462.38</v>
      </c>
      <c r="O49" s="7" t="s">
        <v>13</v>
      </c>
    </row>
    <row r="50" spans="1:15" ht="90" x14ac:dyDescent="0.25">
      <c r="A50" s="6" t="s">
        <v>1007</v>
      </c>
      <c r="B50" s="6">
        <v>10565</v>
      </c>
      <c r="C50" s="6" t="s">
        <v>170</v>
      </c>
      <c r="D50" s="6" t="s">
        <v>14</v>
      </c>
      <c r="E50" s="6" t="s">
        <v>126</v>
      </c>
      <c r="F50" s="6" t="s">
        <v>11</v>
      </c>
      <c r="G50" s="6" t="s">
        <v>12</v>
      </c>
      <c r="H50" s="6" t="s">
        <v>184</v>
      </c>
      <c r="I50" s="6">
        <v>277</v>
      </c>
      <c r="J50" s="6">
        <v>2017</v>
      </c>
      <c r="K50" s="6" t="s">
        <v>263</v>
      </c>
      <c r="L50" s="6" t="s">
        <v>201</v>
      </c>
      <c r="M50" s="6" t="s">
        <v>172</v>
      </c>
      <c r="N50" s="7">
        <v>690.66</v>
      </c>
      <c r="O50" s="7" t="s">
        <v>13</v>
      </c>
    </row>
    <row r="51" spans="1:15" ht="90" x14ac:dyDescent="0.25">
      <c r="A51" s="6" t="s">
        <v>1007</v>
      </c>
      <c r="B51" s="6">
        <v>10565</v>
      </c>
      <c r="C51" s="6" t="s">
        <v>170</v>
      </c>
      <c r="D51" s="6" t="s">
        <v>14</v>
      </c>
      <c r="E51" s="6" t="s">
        <v>126</v>
      </c>
      <c r="F51" s="6" t="s">
        <v>11</v>
      </c>
      <c r="G51" s="6" t="s">
        <v>12</v>
      </c>
      <c r="H51" s="6" t="s">
        <v>184</v>
      </c>
      <c r="I51" s="6">
        <v>278</v>
      </c>
      <c r="J51" s="6">
        <v>2017</v>
      </c>
      <c r="K51" s="6" t="s">
        <v>263</v>
      </c>
      <c r="L51" s="6" t="s">
        <v>201</v>
      </c>
      <c r="M51" s="6" t="s">
        <v>173</v>
      </c>
      <c r="N51" s="7">
        <v>658.14</v>
      </c>
      <c r="O51" s="7" t="s">
        <v>13</v>
      </c>
    </row>
    <row r="52" spans="1:15" ht="90" x14ac:dyDescent="0.25">
      <c r="A52" s="6" t="s">
        <v>1007</v>
      </c>
      <c r="B52" s="6">
        <v>10565</v>
      </c>
      <c r="C52" s="6" t="s">
        <v>170</v>
      </c>
      <c r="D52" s="6" t="s">
        <v>14</v>
      </c>
      <c r="E52" s="6" t="s">
        <v>126</v>
      </c>
      <c r="F52" s="6" t="s">
        <v>11</v>
      </c>
      <c r="G52" s="6" t="s">
        <v>12</v>
      </c>
      <c r="H52" s="6" t="s">
        <v>184</v>
      </c>
      <c r="I52" s="6">
        <v>416</v>
      </c>
      <c r="J52" s="6">
        <v>2019</v>
      </c>
      <c r="K52" s="6" t="s">
        <v>263</v>
      </c>
      <c r="L52" s="6" t="s">
        <v>201</v>
      </c>
      <c r="M52" s="6" t="s">
        <v>175</v>
      </c>
      <c r="N52" s="7">
        <v>1077</v>
      </c>
      <c r="O52" s="7" t="s">
        <v>13</v>
      </c>
    </row>
    <row r="53" spans="1:15" ht="42" customHeight="1" x14ac:dyDescent="0.25">
      <c r="A53" s="6"/>
      <c r="B53" s="6"/>
      <c r="C53" s="6"/>
      <c r="D53" s="6"/>
      <c r="E53" s="6"/>
      <c r="F53" s="6"/>
      <c r="G53" s="6"/>
      <c r="H53" s="6"/>
      <c r="I53" s="6"/>
      <c r="J53" s="6"/>
      <c r="K53" s="6"/>
      <c r="L53" s="6"/>
      <c r="M53" s="1" t="s">
        <v>267</v>
      </c>
      <c r="N53" s="2">
        <f>SUM(N2:N52)</f>
        <v>105086.72000000002</v>
      </c>
      <c r="O53" s="7"/>
    </row>
    <row r="54" spans="1:15" ht="90" x14ac:dyDescent="0.25">
      <c r="A54" s="6" t="s">
        <v>276</v>
      </c>
      <c r="B54" s="6">
        <v>20012</v>
      </c>
      <c r="C54" s="6" t="s">
        <v>60</v>
      </c>
      <c r="D54" s="6" t="s">
        <v>14</v>
      </c>
      <c r="E54" s="6" t="s">
        <v>20</v>
      </c>
      <c r="F54" s="6" t="s">
        <v>23</v>
      </c>
      <c r="G54" s="6" t="s">
        <v>24</v>
      </c>
      <c r="H54" s="6" t="s">
        <v>184</v>
      </c>
      <c r="I54" s="6">
        <v>613</v>
      </c>
      <c r="J54" s="6">
        <v>2021</v>
      </c>
      <c r="K54" s="6" t="s">
        <v>263</v>
      </c>
      <c r="L54" s="6" t="s">
        <v>189</v>
      </c>
      <c r="M54" s="6" t="s">
        <v>319</v>
      </c>
      <c r="N54" s="7">
        <v>546</v>
      </c>
      <c r="O54" s="7" t="s">
        <v>13</v>
      </c>
    </row>
    <row r="55" spans="1:15" ht="90" x14ac:dyDescent="0.25">
      <c r="A55" s="6" t="s">
        <v>276</v>
      </c>
      <c r="B55" s="6">
        <v>20014</v>
      </c>
      <c r="C55" s="6" t="s">
        <v>61</v>
      </c>
      <c r="D55" s="6" t="s">
        <v>14</v>
      </c>
      <c r="E55" s="6" t="s">
        <v>20</v>
      </c>
      <c r="F55" s="6" t="s">
        <v>23</v>
      </c>
      <c r="G55" s="6" t="s">
        <v>24</v>
      </c>
      <c r="H55" s="6" t="s">
        <v>184</v>
      </c>
      <c r="I55" s="6">
        <v>851</v>
      </c>
      <c r="J55" s="6">
        <v>2019</v>
      </c>
      <c r="K55" s="6" t="s">
        <v>263</v>
      </c>
      <c r="L55" s="6" t="s">
        <v>187</v>
      </c>
      <c r="M55" s="6" t="s">
        <v>62</v>
      </c>
      <c r="N55" s="7">
        <v>1095.9000000000001</v>
      </c>
      <c r="O55" s="7" t="s">
        <v>13</v>
      </c>
    </row>
    <row r="56" spans="1:15" ht="90" x14ac:dyDescent="0.25">
      <c r="A56" s="6" t="s">
        <v>276</v>
      </c>
      <c r="B56" s="6">
        <v>20014</v>
      </c>
      <c r="C56" s="6" t="s">
        <v>61</v>
      </c>
      <c r="D56" s="6" t="s">
        <v>14</v>
      </c>
      <c r="E56" s="6" t="s">
        <v>20</v>
      </c>
      <c r="F56" s="6" t="s">
        <v>23</v>
      </c>
      <c r="G56" s="6" t="s">
        <v>24</v>
      </c>
      <c r="H56" s="6" t="s">
        <v>184</v>
      </c>
      <c r="I56" s="6">
        <v>2257</v>
      </c>
      <c r="J56" s="6">
        <v>2020</v>
      </c>
      <c r="K56" s="6" t="s">
        <v>263</v>
      </c>
      <c r="L56" s="6" t="s">
        <v>186</v>
      </c>
      <c r="M56" s="6" t="s">
        <v>63</v>
      </c>
      <c r="N56" s="7">
        <v>1311.3</v>
      </c>
      <c r="O56" s="7" t="s">
        <v>13</v>
      </c>
    </row>
    <row r="57" spans="1:15" ht="90" x14ac:dyDescent="0.25">
      <c r="A57" s="6" t="s">
        <v>276</v>
      </c>
      <c r="B57" s="6">
        <v>20028</v>
      </c>
      <c r="C57" s="6" t="s">
        <v>64</v>
      </c>
      <c r="D57" s="6" t="s">
        <v>14</v>
      </c>
      <c r="E57" s="6" t="s">
        <v>20</v>
      </c>
      <c r="F57" s="6" t="s">
        <v>23</v>
      </c>
      <c r="G57" s="6" t="s">
        <v>24</v>
      </c>
      <c r="H57" s="6" t="s">
        <v>184</v>
      </c>
      <c r="I57" s="6">
        <v>2471</v>
      </c>
      <c r="J57" s="6">
        <v>2019</v>
      </c>
      <c r="K57" s="6" t="s">
        <v>263</v>
      </c>
      <c r="L57" s="6" t="s">
        <v>185</v>
      </c>
      <c r="M57" s="6" t="s">
        <v>65</v>
      </c>
      <c r="N57" s="7">
        <v>4294.95</v>
      </c>
      <c r="O57" s="7" t="s">
        <v>13</v>
      </c>
    </row>
    <row r="58" spans="1:15" ht="90" x14ac:dyDescent="0.25">
      <c r="A58" s="6" t="s">
        <v>1007</v>
      </c>
      <c r="B58" s="6">
        <v>20003</v>
      </c>
      <c r="C58" s="6" t="s">
        <v>125</v>
      </c>
      <c r="D58" s="6" t="s">
        <v>14</v>
      </c>
      <c r="E58" s="6" t="s">
        <v>126</v>
      </c>
      <c r="F58" s="6" t="s">
        <v>23</v>
      </c>
      <c r="G58" s="6" t="s">
        <v>24</v>
      </c>
      <c r="H58" s="6" t="s">
        <v>184</v>
      </c>
      <c r="I58" s="6">
        <v>1144</v>
      </c>
      <c r="J58" s="6">
        <v>2021</v>
      </c>
      <c r="K58" s="6" t="s">
        <v>263</v>
      </c>
      <c r="L58" s="6" t="s">
        <v>401</v>
      </c>
      <c r="M58" s="6" t="s">
        <v>402</v>
      </c>
      <c r="N58" s="7">
        <v>179.85</v>
      </c>
      <c r="O58" s="7" t="s">
        <v>13</v>
      </c>
    </row>
    <row r="59" spans="1:15" ht="90" x14ac:dyDescent="0.25">
      <c r="A59" s="6" t="s">
        <v>1007</v>
      </c>
      <c r="B59" s="6">
        <v>20001</v>
      </c>
      <c r="C59" s="6" t="s">
        <v>179</v>
      </c>
      <c r="D59" s="6" t="s">
        <v>14</v>
      </c>
      <c r="E59" s="6" t="s">
        <v>126</v>
      </c>
      <c r="F59" s="6" t="s">
        <v>23</v>
      </c>
      <c r="G59" s="6" t="s">
        <v>24</v>
      </c>
      <c r="H59" s="6" t="s">
        <v>184</v>
      </c>
      <c r="I59" s="6">
        <v>429</v>
      </c>
      <c r="J59" s="6">
        <v>2019</v>
      </c>
      <c r="K59" s="6" t="s">
        <v>263</v>
      </c>
      <c r="L59" s="6" t="s">
        <v>190</v>
      </c>
      <c r="M59" s="6" t="s">
        <v>180</v>
      </c>
      <c r="N59" s="7">
        <v>2998.06</v>
      </c>
      <c r="O59" s="7" t="s">
        <v>13</v>
      </c>
    </row>
    <row r="60" spans="1:15" ht="90" x14ac:dyDescent="0.25">
      <c r="A60" s="6" t="s">
        <v>1007</v>
      </c>
      <c r="B60" s="6">
        <v>20001</v>
      </c>
      <c r="C60" s="6" t="s">
        <v>179</v>
      </c>
      <c r="D60" s="6" t="s">
        <v>14</v>
      </c>
      <c r="E60" s="6" t="s">
        <v>126</v>
      </c>
      <c r="F60" s="6" t="s">
        <v>23</v>
      </c>
      <c r="G60" s="6" t="s">
        <v>24</v>
      </c>
      <c r="H60" s="6" t="s">
        <v>184</v>
      </c>
      <c r="I60" s="6">
        <v>298</v>
      </c>
      <c r="J60" s="6">
        <v>2021</v>
      </c>
      <c r="K60" s="6" t="s">
        <v>263</v>
      </c>
      <c r="L60" s="6" t="s">
        <v>427</v>
      </c>
      <c r="M60" s="6" t="s">
        <v>428</v>
      </c>
      <c r="N60" s="7">
        <v>718.59</v>
      </c>
      <c r="O60" s="7" t="s">
        <v>13</v>
      </c>
    </row>
    <row r="61" spans="1:15" ht="112.5" x14ac:dyDescent="0.25">
      <c r="A61" s="6" t="s">
        <v>1007</v>
      </c>
      <c r="B61" s="6">
        <v>20001</v>
      </c>
      <c r="C61" s="6" t="s">
        <v>179</v>
      </c>
      <c r="D61" s="6" t="s">
        <v>14</v>
      </c>
      <c r="E61" s="6" t="s">
        <v>126</v>
      </c>
      <c r="F61" s="6" t="s">
        <v>23</v>
      </c>
      <c r="G61" s="6" t="s">
        <v>24</v>
      </c>
      <c r="H61" s="6" t="s">
        <v>184</v>
      </c>
      <c r="I61" s="6">
        <v>299</v>
      </c>
      <c r="J61" s="6">
        <v>2021</v>
      </c>
      <c r="K61" s="6" t="s">
        <v>263</v>
      </c>
      <c r="L61" s="6" t="s">
        <v>427</v>
      </c>
      <c r="M61" s="6" t="s">
        <v>429</v>
      </c>
      <c r="N61" s="7">
        <v>1738.59</v>
      </c>
      <c r="O61" s="7" t="s">
        <v>13</v>
      </c>
    </row>
    <row r="62" spans="1:15" ht="43.15" customHeight="1" x14ac:dyDescent="0.25">
      <c r="A62" s="6"/>
      <c r="B62" s="6"/>
      <c r="C62" s="6"/>
      <c r="D62" s="6"/>
      <c r="E62" s="6"/>
      <c r="F62" s="6"/>
      <c r="G62" s="6"/>
      <c r="H62" s="6"/>
      <c r="I62" s="6"/>
      <c r="J62" s="6"/>
      <c r="K62" s="6"/>
      <c r="L62" s="6"/>
      <c r="M62" s="1" t="s">
        <v>269</v>
      </c>
      <c r="N62" s="2">
        <f>SUM(N54:N61)</f>
        <v>12883.24</v>
      </c>
      <c r="O62" s="7"/>
    </row>
    <row r="63" spans="1:15" ht="43.15" customHeight="1" x14ac:dyDescent="0.25">
      <c r="A63" s="6"/>
      <c r="B63" s="6"/>
      <c r="C63" s="6"/>
      <c r="D63" s="6"/>
      <c r="E63" s="6"/>
      <c r="F63" s="6"/>
      <c r="G63" s="6"/>
      <c r="H63" s="6"/>
      <c r="I63" s="6"/>
      <c r="J63" s="6"/>
      <c r="K63" s="6"/>
      <c r="L63" s="6"/>
      <c r="M63" s="1" t="s">
        <v>268</v>
      </c>
      <c r="N63" s="2">
        <f>N62+N53</f>
        <v>117969.96000000002</v>
      </c>
      <c r="O63" s="7"/>
    </row>
    <row r="64" spans="1:15" ht="90" x14ac:dyDescent="0.25">
      <c r="A64" s="6" t="s">
        <v>445</v>
      </c>
      <c r="B64" s="6">
        <v>10365</v>
      </c>
      <c r="C64" s="6" t="s">
        <v>446</v>
      </c>
      <c r="D64" s="6" t="s">
        <v>14</v>
      </c>
      <c r="E64" s="6" t="s">
        <v>67</v>
      </c>
      <c r="F64" s="6" t="s">
        <v>11</v>
      </c>
      <c r="G64" s="6" t="s">
        <v>53</v>
      </c>
      <c r="H64" s="6" t="s">
        <v>184</v>
      </c>
      <c r="I64" s="6">
        <v>413</v>
      </c>
      <c r="J64" s="6">
        <v>2022</v>
      </c>
      <c r="K64" s="6" t="s">
        <v>264</v>
      </c>
      <c r="L64" s="6" t="s">
        <v>371</v>
      </c>
      <c r="M64" s="6" t="s">
        <v>452</v>
      </c>
      <c r="N64" s="7">
        <v>1000</v>
      </c>
      <c r="O64" s="7" t="s">
        <v>93</v>
      </c>
    </row>
    <row r="65" spans="1:15" ht="112.5" x14ac:dyDescent="0.25">
      <c r="A65" s="6" t="s">
        <v>445</v>
      </c>
      <c r="B65" s="6">
        <v>10569</v>
      </c>
      <c r="C65" s="6" t="s">
        <v>467</v>
      </c>
      <c r="D65" s="6" t="s">
        <v>14</v>
      </c>
      <c r="E65" s="6" t="s">
        <v>25</v>
      </c>
      <c r="F65" s="6" t="s">
        <v>11</v>
      </c>
      <c r="G65" s="6" t="s">
        <v>12</v>
      </c>
      <c r="H65" s="6" t="s">
        <v>184</v>
      </c>
      <c r="I65" s="6">
        <v>1118</v>
      </c>
      <c r="J65" s="6">
        <v>2022</v>
      </c>
      <c r="K65" s="6" t="s">
        <v>264</v>
      </c>
      <c r="L65" s="6" t="s">
        <v>253</v>
      </c>
      <c r="M65" s="6" t="s">
        <v>468</v>
      </c>
      <c r="N65" s="7">
        <v>95.12</v>
      </c>
      <c r="O65" s="7" t="s">
        <v>13</v>
      </c>
    </row>
    <row r="66" spans="1:15" ht="90" x14ac:dyDescent="0.25">
      <c r="A66" s="6" t="s">
        <v>445</v>
      </c>
      <c r="B66" s="6">
        <v>10672</v>
      </c>
      <c r="C66" s="6" t="s">
        <v>469</v>
      </c>
      <c r="D66" s="6" t="s">
        <v>14</v>
      </c>
      <c r="E66" s="6" t="s">
        <v>67</v>
      </c>
      <c r="F66" s="6" t="s">
        <v>11</v>
      </c>
      <c r="G66" s="6" t="s">
        <v>12</v>
      </c>
      <c r="H66" s="6" t="s">
        <v>184</v>
      </c>
      <c r="I66" s="6">
        <v>663</v>
      </c>
      <c r="J66" s="6">
        <v>2022</v>
      </c>
      <c r="K66" s="6" t="s">
        <v>264</v>
      </c>
      <c r="L66" s="6" t="s">
        <v>470</v>
      </c>
      <c r="M66" s="6" t="s">
        <v>471</v>
      </c>
      <c r="N66" s="7">
        <v>900</v>
      </c>
      <c r="O66" s="7" t="s">
        <v>13</v>
      </c>
    </row>
    <row r="67" spans="1:15" ht="112.5" x14ac:dyDescent="0.25">
      <c r="A67" s="6" t="s">
        <v>445</v>
      </c>
      <c r="B67" s="6">
        <v>10695</v>
      </c>
      <c r="C67" s="6" t="s">
        <v>476</v>
      </c>
      <c r="D67" s="6" t="s">
        <v>9</v>
      </c>
      <c r="E67" s="6" t="s">
        <v>10</v>
      </c>
      <c r="F67" s="6" t="s">
        <v>11</v>
      </c>
      <c r="G67" s="6" t="s">
        <v>12</v>
      </c>
      <c r="H67" s="6" t="s">
        <v>184</v>
      </c>
      <c r="I67" s="6">
        <v>1173</v>
      </c>
      <c r="J67" s="6">
        <v>2022</v>
      </c>
      <c r="K67" s="6" t="s">
        <v>264</v>
      </c>
      <c r="L67" s="6" t="s">
        <v>477</v>
      </c>
      <c r="M67" s="6" t="s">
        <v>478</v>
      </c>
      <c r="N67" s="7">
        <v>24339</v>
      </c>
      <c r="O67" s="7" t="s">
        <v>50</v>
      </c>
    </row>
    <row r="68" spans="1:15" ht="112.5" x14ac:dyDescent="0.25">
      <c r="A68" s="6" t="s">
        <v>445</v>
      </c>
      <c r="B68" s="6">
        <v>10697</v>
      </c>
      <c r="C68" s="6" t="s">
        <v>479</v>
      </c>
      <c r="D68" s="6" t="s">
        <v>480</v>
      </c>
      <c r="E68" s="6" t="s">
        <v>481</v>
      </c>
      <c r="F68" s="6" t="s">
        <v>11</v>
      </c>
      <c r="G68" s="6" t="s">
        <v>12</v>
      </c>
      <c r="H68" s="6" t="s">
        <v>184</v>
      </c>
      <c r="I68" s="6">
        <v>1099</v>
      </c>
      <c r="J68" s="6">
        <v>2022</v>
      </c>
      <c r="K68" s="6" t="s">
        <v>264</v>
      </c>
      <c r="L68" s="6" t="s">
        <v>482</v>
      </c>
      <c r="M68" s="6" t="s">
        <v>483</v>
      </c>
      <c r="N68" s="7">
        <v>47620</v>
      </c>
      <c r="O68" s="7" t="s">
        <v>50</v>
      </c>
    </row>
    <row r="69" spans="1:15" ht="112.5" x14ac:dyDescent="0.25">
      <c r="A69" s="6" t="s">
        <v>445</v>
      </c>
      <c r="B69" s="6">
        <v>10012</v>
      </c>
      <c r="C69" s="6" t="s">
        <v>369</v>
      </c>
      <c r="D69" s="6" t="s">
        <v>14</v>
      </c>
      <c r="E69" s="6" t="s">
        <v>67</v>
      </c>
      <c r="F69" s="6" t="s">
        <v>11</v>
      </c>
      <c r="G69" s="6" t="s">
        <v>12</v>
      </c>
      <c r="H69" s="6" t="s">
        <v>184</v>
      </c>
      <c r="I69" s="6">
        <v>1203</v>
      </c>
      <c r="J69" s="6">
        <v>2022</v>
      </c>
      <c r="K69" s="6" t="s">
        <v>264</v>
      </c>
      <c r="L69" s="6" t="s">
        <v>484</v>
      </c>
      <c r="M69" s="6" t="s">
        <v>485</v>
      </c>
      <c r="N69" s="7">
        <v>2444.0700000000002</v>
      </c>
      <c r="O69" s="7" t="s">
        <v>86</v>
      </c>
    </row>
    <row r="70" spans="1:15" ht="112.5" x14ac:dyDescent="0.25">
      <c r="A70" s="6" t="s">
        <v>445</v>
      </c>
      <c r="B70" s="6">
        <v>10012</v>
      </c>
      <c r="C70" s="6" t="s">
        <v>369</v>
      </c>
      <c r="D70" s="6" t="s">
        <v>14</v>
      </c>
      <c r="E70" s="6" t="s">
        <v>67</v>
      </c>
      <c r="F70" s="6" t="s">
        <v>11</v>
      </c>
      <c r="G70" s="6" t="s">
        <v>12</v>
      </c>
      <c r="H70" s="6" t="s">
        <v>184</v>
      </c>
      <c r="I70" s="6">
        <v>1204</v>
      </c>
      <c r="J70" s="6">
        <v>2022</v>
      </c>
      <c r="K70" s="6" t="s">
        <v>264</v>
      </c>
      <c r="L70" s="6" t="s">
        <v>486</v>
      </c>
      <c r="M70" s="6" t="s">
        <v>487</v>
      </c>
      <c r="N70" s="7">
        <v>2483.34</v>
      </c>
      <c r="O70" s="7" t="s">
        <v>86</v>
      </c>
    </row>
    <row r="71" spans="1:15" ht="90" x14ac:dyDescent="0.25">
      <c r="A71" s="6" t="s">
        <v>445</v>
      </c>
      <c r="B71" s="6">
        <v>10041</v>
      </c>
      <c r="C71" s="6" t="s">
        <v>488</v>
      </c>
      <c r="D71" s="6" t="s">
        <v>14</v>
      </c>
      <c r="E71" s="6" t="s">
        <v>67</v>
      </c>
      <c r="F71" s="6" t="s">
        <v>11</v>
      </c>
      <c r="G71" s="6" t="s">
        <v>12</v>
      </c>
      <c r="H71" s="6" t="s">
        <v>184</v>
      </c>
      <c r="I71" s="6">
        <v>1532</v>
      </c>
      <c r="J71" s="6">
        <v>2022</v>
      </c>
      <c r="K71" s="6" t="s">
        <v>264</v>
      </c>
      <c r="L71" s="6" t="s">
        <v>489</v>
      </c>
      <c r="M71" s="6" t="s">
        <v>490</v>
      </c>
      <c r="N71" s="7">
        <v>440</v>
      </c>
      <c r="O71" s="7" t="s">
        <v>50</v>
      </c>
    </row>
    <row r="72" spans="1:15" ht="112.5" x14ac:dyDescent="0.25">
      <c r="A72" s="6" t="s">
        <v>445</v>
      </c>
      <c r="B72" s="6">
        <v>10213</v>
      </c>
      <c r="C72" s="6" t="s">
        <v>536</v>
      </c>
      <c r="D72" s="6" t="s">
        <v>14</v>
      </c>
      <c r="E72" s="6" t="s">
        <v>25</v>
      </c>
      <c r="F72" s="6" t="s">
        <v>11</v>
      </c>
      <c r="G72" s="6" t="s">
        <v>12</v>
      </c>
      <c r="H72" s="6" t="s">
        <v>184</v>
      </c>
      <c r="I72" s="6">
        <v>54</v>
      </c>
      <c r="J72" s="6">
        <v>2022</v>
      </c>
      <c r="K72" s="6" t="s">
        <v>264</v>
      </c>
      <c r="L72" s="6" t="s">
        <v>253</v>
      </c>
      <c r="M72" s="6" t="s">
        <v>539</v>
      </c>
      <c r="N72" s="7">
        <v>4863.28</v>
      </c>
      <c r="O72" s="7" t="s">
        <v>13</v>
      </c>
    </row>
    <row r="73" spans="1:15" ht="90" x14ac:dyDescent="0.25">
      <c r="A73" s="6" t="s">
        <v>445</v>
      </c>
      <c r="B73" s="6">
        <v>10239</v>
      </c>
      <c r="C73" s="6" t="s">
        <v>117</v>
      </c>
      <c r="D73" s="6" t="s">
        <v>14</v>
      </c>
      <c r="E73" s="6" t="s">
        <v>20</v>
      </c>
      <c r="F73" s="6" t="s">
        <v>11</v>
      </c>
      <c r="G73" s="6" t="s">
        <v>12</v>
      </c>
      <c r="H73" s="6" t="s">
        <v>184</v>
      </c>
      <c r="I73" s="6">
        <v>502</v>
      </c>
      <c r="J73" s="6">
        <v>2022</v>
      </c>
      <c r="K73" s="6" t="s">
        <v>264</v>
      </c>
      <c r="L73" s="6" t="s">
        <v>234</v>
      </c>
      <c r="M73" s="6" t="s">
        <v>544</v>
      </c>
      <c r="N73" s="7">
        <v>2087.2199999999998</v>
      </c>
      <c r="O73" s="7" t="s">
        <v>13</v>
      </c>
    </row>
    <row r="74" spans="1:15" ht="90" x14ac:dyDescent="0.25">
      <c r="A74" s="6" t="s">
        <v>445</v>
      </c>
      <c r="B74" s="6">
        <v>10239</v>
      </c>
      <c r="C74" s="6" t="s">
        <v>117</v>
      </c>
      <c r="D74" s="6" t="s">
        <v>14</v>
      </c>
      <c r="E74" s="6" t="s">
        <v>20</v>
      </c>
      <c r="F74" s="6" t="s">
        <v>11</v>
      </c>
      <c r="G74" s="6" t="s">
        <v>12</v>
      </c>
      <c r="H74" s="6" t="s">
        <v>184</v>
      </c>
      <c r="I74" s="6">
        <v>503</v>
      </c>
      <c r="J74" s="6">
        <v>2022</v>
      </c>
      <c r="K74" s="6" t="s">
        <v>264</v>
      </c>
      <c r="L74" s="6" t="s">
        <v>251</v>
      </c>
      <c r="M74" s="6" t="s">
        <v>545</v>
      </c>
      <c r="N74" s="7">
        <v>6685.6</v>
      </c>
      <c r="O74" s="7" t="s">
        <v>13</v>
      </c>
    </row>
    <row r="75" spans="1:15" ht="90" x14ac:dyDescent="0.25">
      <c r="A75" s="6" t="s">
        <v>445</v>
      </c>
      <c r="B75" s="6">
        <v>10239</v>
      </c>
      <c r="C75" s="6" t="s">
        <v>117</v>
      </c>
      <c r="D75" s="6" t="s">
        <v>14</v>
      </c>
      <c r="E75" s="6" t="s">
        <v>20</v>
      </c>
      <c r="F75" s="6" t="s">
        <v>11</v>
      </c>
      <c r="G75" s="6" t="s">
        <v>12</v>
      </c>
      <c r="H75" s="6" t="s">
        <v>184</v>
      </c>
      <c r="I75" s="6">
        <v>504</v>
      </c>
      <c r="J75" s="6">
        <v>2022</v>
      </c>
      <c r="K75" s="6" t="s">
        <v>264</v>
      </c>
      <c r="L75" s="6" t="s">
        <v>234</v>
      </c>
      <c r="M75" s="6" t="s">
        <v>546</v>
      </c>
      <c r="N75" s="7">
        <v>26829.83</v>
      </c>
      <c r="O75" s="7" t="s">
        <v>13</v>
      </c>
    </row>
    <row r="76" spans="1:15" ht="112.5" x14ac:dyDescent="0.25">
      <c r="A76" s="6" t="s">
        <v>445</v>
      </c>
      <c r="B76" s="6">
        <v>10241</v>
      </c>
      <c r="C76" s="6" t="s">
        <v>119</v>
      </c>
      <c r="D76" s="6" t="s">
        <v>14</v>
      </c>
      <c r="E76" s="6" t="s">
        <v>25</v>
      </c>
      <c r="F76" s="6" t="s">
        <v>11</v>
      </c>
      <c r="G76" s="6" t="s">
        <v>12</v>
      </c>
      <c r="H76" s="6" t="s">
        <v>184</v>
      </c>
      <c r="I76" s="6">
        <v>772</v>
      </c>
      <c r="J76" s="6">
        <v>2022</v>
      </c>
      <c r="K76" s="6" t="s">
        <v>264</v>
      </c>
      <c r="L76" s="6" t="s">
        <v>199</v>
      </c>
      <c r="M76" s="6" t="s">
        <v>548</v>
      </c>
      <c r="N76" s="7">
        <v>948.3</v>
      </c>
      <c r="O76" s="7" t="s">
        <v>13</v>
      </c>
    </row>
    <row r="77" spans="1:15" ht="90" x14ac:dyDescent="0.25">
      <c r="A77" s="6" t="s">
        <v>445</v>
      </c>
      <c r="B77" s="6">
        <v>10365</v>
      </c>
      <c r="C77" s="6" t="s">
        <v>381</v>
      </c>
      <c r="D77" s="6" t="s">
        <v>14</v>
      </c>
      <c r="E77" s="6" t="s">
        <v>67</v>
      </c>
      <c r="F77" s="6" t="s">
        <v>11</v>
      </c>
      <c r="G77" s="6" t="s">
        <v>53</v>
      </c>
      <c r="H77" s="6" t="s">
        <v>184</v>
      </c>
      <c r="I77" s="6">
        <v>623</v>
      </c>
      <c r="J77" s="6">
        <v>2022</v>
      </c>
      <c r="K77" s="6" t="s">
        <v>264</v>
      </c>
      <c r="L77" s="6" t="s">
        <v>353</v>
      </c>
      <c r="M77" s="6" t="s">
        <v>552</v>
      </c>
      <c r="N77" s="7">
        <v>1000</v>
      </c>
      <c r="O77" s="7" t="s">
        <v>93</v>
      </c>
    </row>
    <row r="78" spans="1:15" ht="90" x14ac:dyDescent="0.25">
      <c r="A78" s="6" t="s">
        <v>445</v>
      </c>
      <c r="B78" s="6">
        <v>10365</v>
      </c>
      <c r="C78" s="6" t="s">
        <v>381</v>
      </c>
      <c r="D78" s="6" t="s">
        <v>14</v>
      </c>
      <c r="E78" s="6" t="s">
        <v>67</v>
      </c>
      <c r="F78" s="6" t="s">
        <v>11</v>
      </c>
      <c r="G78" s="6" t="s">
        <v>53</v>
      </c>
      <c r="H78" s="6" t="s">
        <v>184</v>
      </c>
      <c r="I78" s="6">
        <v>658</v>
      </c>
      <c r="J78" s="6">
        <v>2022</v>
      </c>
      <c r="K78" s="6" t="s">
        <v>264</v>
      </c>
      <c r="L78" s="6" t="s">
        <v>555</v>
      </c>
      <c r="M78" s="6" t="s">
        <v>556</v>
      </c>
      <c r="N78" s="7">
        <v>1500</v>
      </c>
      <c r="O78" s="7" t="s">
        <v>93</v>
      </c>
    </row>
    <row r="79" spans="1:15" ht="90" x14ac:dyDescent="0.25">
      <c r="A79" s="6" t="s">
        <v>445</v>
      </c>
      <c r="B79" s="6">
        <v>10365</v>
      </c>
      <c r="C79" s="6" t="s">
        <v>381</v>
      </c>
      <c r="D79" s="6" t="s">
        <v>14</v>
      </c>
      <c r="E79" s="6" t="s">
        <v>67</v>
      </c>
      <c r="F79" s="6" t="s">
        <v>11</v>
      </c>
      <c r="G79" s="6" t="s">
        <v>53</v>
      </c>
      <c r="H79" s="6" t="s">
        <v>184</v>
      </c>
      <c r="I79" s="6">
        <v>1505</v>
      </c>
      <c r="J79" s="6">
        <v>2022</v>
      </c>
      <c r="K79" s="6" t="s">
        <v>264</v>
      </c>
      <c r="L79" s="6" t="s">
        <v>568</v>
      </c>
      <c r="M79" s="6" t="s">
        <v>569</v>
      </c>
      <c r="N79" s="7">
        <v>1000</v>
      </c>
      <c r="O79" s="7" t="s">
        <v>93</v>
      </c>
    </row>
    <row r="80" spans="1:15" ht="90" x14ac:dyDescent="0.25">
      <c r="A80" s="6" t="s">
        <v>445</v>
      </c>
      <c r="B80" s="6">
        <v>10366</v>
      </c>
      <c r="C80" s="6" t="s">
        <v>124</v>
      </c>
      <c r="D80" s="6" t="s">
        <v>14</v>
      </c>
      <c r="E80" s="6" t="s">
        <v>67</v>
      </c>
      <c r="F80" s="6" t="s">
        <v>11</v>
      </c>
      <c r="G80" s="6" t="s">
        <v>53</v>
      </c>
      <c r="H80" s="6" t="s">
        <v>184</v>
      </c>
      <c r="I80" s="6">
        <v>539</v>
      </c>
      <c r="J80" s="6">
        <v>2022</v>
      </c>
      <c r="K80" s="6" t="s">
        <v>264</v>
      </c>
      <c r="L80" s="6" t="s">
        <v>577</v>
      </c>
      <c r="M80" s="6" t="s">
        <v>578</v>
      </c>
      <c r="N80" s="7">
        <v>1000</v>
      </c>
      <c r="O80" s="7" t="s">
        <v>93</v>
      </c>
    </row>
    <row r="81" spans="1:15" ht="90" x14ac:dyDescent="0.25">
      <c r="A81" s="6" t="s">
        <v>445</v>
      </c>
      <c r="B81" s="6">
        <v>10366</v>
      </c>
      <c r="C81" s="6" t="s">
        <v>124</v>
      </c>
      <c r="D81" s="6" t="s">
        <v>14</v>
      </c>
      <c r="E81" s="6" t="s">
        <v>67</v>
      </c>
      <c r="F81" s="6" t="s">
        <v>11</v>
      </c>
      <c r="G81" s="6" t="s">
        <v>53</v>
      </c>
      <c r="H81" s="6" t="s">
        <v>184</v>
      </c>
      <c r="I81" s="6">
        <v>630</v>
      </c>
      <c r="J81" s="6">
        <v>2022</v>
      </c>
      <c r="K81" s="6" t="s">
        <v>264</v>
      </c>
      <c r="L81" s="6" t="s">
        <v>588</v>
      </c>
      <c r="M81" s="6" t="s">
        <v>589</v>
      </c>
      <c r="N81" s="7">
        <v>1500</v>
      </c>
      <c r="O81" s="7" t="s">
        <v>93</v>
      </c>
    </row>
    <row r="82" spans="1:15" ht="90" x14ac:dyDescent="0.25">
      <c r="A82" s="6" t="s">
        <v>445</v>
      </c>
      <c r="B82" s="6">
        <v>10366</v>
      </c>
      <c r="C82" s="6" t="s">
        <v>124</v>
      </c>
      <c r="D82" s="6" t="s">
        <v>14</v>
      </c>
      <c r="E82" s="6" t="s">
        <v>67</v>
      </c>
      <c r="F82" s="6" t="s">
        <v>11</v>
      </c>
      <c r="G82" s="6" t="s">
        <v>53</v>
      </c>
      <c r="H82" s="6" t="s">
        <v>184</v>
      </c>
      <c r="I82" s="6">
        <v>654</v>
      </c>
      <c r="J82" s="6">
        <v>2022</v>
      </c>
      <c r="K82" s="6" t="s">
        <v>264</v>
      </c>
      <c r="L82" s="6" t="s">
        <v>390</v>
      </c>
      <c r="M82" s="6" t="s">
        <v>592</v>
      </c>
      <c r="N82" s="7">
        <v>1000</v>
      </c>
      <c r="O82" s="7" t="s">
        <v>93</v>
      </c>
    </row>
    <row r="83" spans="1:15" ht="90" x14ac:dyDescent="0.25">
      <c r="A83" s="6" t="s">
        <v>445</v>
      </c>
      <c r="B83" s="6">
        <v>10366</v>
      </c>
      <c r="C83" s="6" t="s">
        <v>124</v>
      </c>
      <c r="D83" s="6" t="s">
        <v>14</v>
      </c>
      <c r="E83" s="6" t="s">
        <v>67</v>
      </c>
      <c r="F83" s="6" t="s">
        <v>11</v>
      </c>
      <c r="G83" s="6" t="s">
        <v>53</v>
      </c>
      <c r="H83" s="6" t="s">
        <v>184</v>
      </c>
      <c r="I83" s="6">
        <v>687</v>
      </c>
      <c r="J83" s="6">
        <v>2022</v>
      </c>
      <c r="K83" s="6" t="s">
        <v>264</v>
      </c>
      <c r="L83" s="6" t="s">
        <v>595</v>
      </c>
      <c r="M83" s="6" t="s">
        <v>596</v>
      </c>
      <c r="N83" s="7">
        <v>1000</v>
      </c>
      <c r="O83" s="7" t="s">
        <v>93</v>
      </c>
    </row>
    <row r="84" spans="1:15" ht="90" x14ac:dyDescent="0.25">
      <c r="A84" s="6" t="s">
        <v>445</v>
      </c>
      <c r="B84" s="6">
        <v>10366</v>
      </c>
      <c r="C84" s="6" t="s">
        <v>124</v>
      </c>
      <c r="D84" s="6" t="s">
        <v>14</v>
      </c>
      <c r="E84" s="6" t="s">
        <v>67</v>
      </c>
      <c r="F84" s="6" t="s">
        <v>11</v>
      </c>
      <c r="G84" s="6" t="s">
        <v>53</v>
      </c>
      <c r="H84" s="6" t="s">
        <v>184</v>
      </c>
      <c r="I84" s="6">
        <v>688</v>
      </c>
      <c r="J84" s="6">
        <v>2022</v>
      </c>
      <c r="K84" s="6" t="s">
        <v>264</v>
      </c>
      <c r="L84" s="6" t="s">
        <v>597</v>
      </c>
      <c r="M84" s="6" t="s">
        <v>598</v>
      </c>
      <c r="N84" s="7">
        <v>1000</v>
      </c>
      <c r="O84" s="7" t="s">
        <v>93</v>
      </c>
    </row>
    <row r="85" spans="1:15" ht="90" x14ac:dyDescent="0.25">
      <c r="A85" s="6" t="s">
        <v>445</v>
      </c>
      <c r="B85" s="6">
        <v>10366</v>
      </c>
      <c r="C85" s="6" t="s">
        <v>124</v>
      </c>
      <c r="D85" s="6" t="s">
        <v>14</v>
      </c>
      <c r="E85" s="6" t="s">
        <v>67</v>
      </c>
      <c r="F85" s="6" t="s">
        <v>11</v>
      </c>
      <c r="G85" s="6" t="s">
        <v>53</v>
      </c>
      <c r="H85" s="6" t="s">
        <v>184</v>
      </c>
      <c r="I85" s="6">
        <v>694</v>
      </c>
      <c r="J85" s="6">
        <v>2022</v>
      </c>
      <c r="K85" s="6" t="s">
        <v>264</v>
      </c>
      <c r="L85" s="6" t="s">
        <v>601</v>
      </c>
      <c r="M85" s="6" t="s">
        <v>602</v>
      </c>
      <c r="N85" s="7">
        <v>1000</v>
      </c>
      <c r="O85" s="7" t="s">
        <v>93</v>
      </c>
    </row>
    <row r="86" spans="1:15" ht="90" x14ac:dyDescent="0.25">
      <c r="A86" s="6" t="s">
        <v>445</v>
      </c>
      <c r="B86" s="6">
        <v>10366</v>
      </c>
      <c r="C86" s="6" t="s">
        <v>124</v>
      </c>
      <c r="D86" s="6" t="s">
        <v>14</v>
      </c>
      <c r="E86" s="6" t="s">
        <v>67</v>
      </c>
      <c r="F86" s="6" t="s">
        <v>11</v>
      </c>
      <c r="G86" s="6" t="s">
        <v>53</v>
      </c>
      <c r="H86" s="6" t="s">
        <v>184</v>
      </c>
      <c r="I86" s="6">
        <v>1085</v>
      </c>
      <c r="J86" s="6">
        <v>2022</v>
      </c>
      <c r="K86" s="6" t="s">
        <v>264</v>
      </c>
      <c r="L86" s="6" t="s">
        <v>607</v>
      </c>
      <c r="M86" s="6" t="s">
        <v>608</v>
      </c>
      <c r="N86" s="7">
        <v>973.6</v>
      </c>
      <c r="O86" s="7" t="s">
        <v>93</v>
      </c>
    </row>
    <row r="87" spans="1:15" ht="90" x14ac:dyDescent="0.25">
      <c r="A87" s="6" t="s">
        <v>445</v>
      </c>
      <c r="B87" s="6">
        <v>10366</v>
      </c>
      <c r="C87" s="6" t="s">
        <v>124</v>
      </c>
      <c r="D87" s="6" t="s">
        <v>14</v>
      </c>
      <c r="E87" s="6" t="s">
        <v>67</v>
      </c>
      <c r="F87" s="6" t="s">
        <v>11</v>
      </c>
      <c r="G87" s="6" t="s">
        <v>53</v>
      </c>
      <c r="H87" s="6" t="s">
        <v>184</v>
      </c>
      <c r="I87" s="6">
        <v>1086</v>
      </c>
      <c r="J87" s="6">
        <v>2022</v>
      </c>
      <c r="K87" s="6" t="s">
        <v>264</v>
      </c>
      <c r="L87" s="6" t="s">
        <v>610</v>
      </c>
      <c r="M87" s="6" t="s">
        <v>611</v>
      </c>
      <c r="N87" s="7">
        <v>1500</v>
      </c>
      <c r="O87" s="7" t="s">
        <v>93</v>
      </c>
    </row>
    <row r="88" spans="1:15" ht="90" x14ac:dyDescent="0.25">
      <c r="A88" s="6" t="s">
        <v>445</v>
      </c>
      <c r="B88" s="6">
        <v>10366</v>
      </c>
      <c r="C88" s="6" t="s">
        <v>124</v>
      </c>
      <c r="D88" s="6" t="s">
        <v>14</v>
      </c>
      <c r="E88" s="6" t="s">
        <v>67</v>
      </c>
      <c r="F88" s="6" t="s">
        <v>11</v>
      </c>
      <c r="G88" s="6" t="s">
        <v>53</v>
      </c>
      <c r="H88" s="6" t="s">
        <v>184</v>
      </c>
      <c r="I88" s="6">
        <v>1261</v>
      </c>
      <c r="J88" s="6">
        <v>2022</v>
      </c>
      <c r="K88" s="6" t="s">
        <v>264</v>
      </c>
      <c r="L88" s="6" t="s">
        <v>612</v>
      </c>
      <c r="M88" s="6" t="s">
        <v>613</v>
      </c>
      <c r="N88" s="7">
        <v>1500</v>
      </c>
      <c r="O88" s="7" t="s">
        <v>93</v>
      </c>
    </row>
    <row r="89" spans="1:15" ht="90" x14ac:dyDescent="0.25">
      <c r="A89" s="6" t="s">
        <v>445</v>
      </c>
      <c r="B89" s="6">
        <v>10366</v>
      </c>
      <c r="C89" s="6" t="s">
        <v>124</v>
      </c>
      <c r="D89" s="6" t="s">
        <v>14</v>
      </c>
      <c r="E89" s="6" t="s">
        <v>67</v>
      </c>
      <c r="F89" s="6" t="s">
        <v>11</v>
      </c>
      <c r="G89" s="6" t="s">
        <v>53</v>
      </c>
      <c r="H89" s="6" t="s">
        <v>184</v>
      </c>
      <c r="I89" s="6">
        <v>1262</v>
      </c>
      <c r="J89" s="6">
        <v>2022</v>
      </c>
      <c r="K89" s="6" t="s">
        <v>264</v>
      </c>
      <c r="L89" s="6" t="s">
        <v>614</v>
      </c>
      <c r="M89" s="6" t="s">
        <v>615</v>
      </c>
      <c r="N89" s="7">
        <v>1000</v>
      </c>
      <c r="O89" s="7" t="s">
        <v>93</v>
      </c>
    </row>
    <row r="90" spans="1:15" ht="90" x14ac:dyDescent="0.25">
      <c r="A90" s="6" t="s">
        <v>445</v>
      </c>
      <c r="B90" s="6">
        <v>10366</v>
      </c>
      <c r="C90" s="6" t="s">
        <v>124</v>
      </c>
      <c r="D90" s="6" t="s">
        <v>14</v>
      </c>
      <c r="E90" s="6" t="s">
        <v>67</v>
      </c>
      <c r="F90" s="6" t="s">
        <v>11</v>
      </c>
      <c r="G90" s="6" t="s">
        <v>53</v>
      </c>
      <c r="H90" s="6" t="s">
        <v>184</v>
      </c>
      <c r="I90" s="6">
        <v>1263</v>
      </c>
      <c r="J90" s="6">
        <v>2022</v>
      </c>
      <c r="K90" s="6" t="s">
        <v>264</v>
      </c>
      <c r="L90" s="6" t="s">
        <v>616</v>
      </c>
      <c r="M90" s="6" t="s">
        <v>617</v>
      </c>
      <c r="N90" s="7">
        <v>1000</v>
      </c>
      <c r="O90" s="7" t="s">
        <v>93</v>
      </c>
    </row>
    <row r="91" spans="1:15" ht="90" x14ac:dyDescent="0.25">
      <c r="A91" s="6" t="s">
        <v>445</v>
      </c>
      <c r="B91" s="6">
        <v>10366</v>
      </c>
      <c r="C91" s="6" t="s">
        <v>124</v>
      </c>
      <c r="D91" s="6" t="s">
        <v>14</v>
      </c>
      <c r="E91" s="6" t="s">
        <v>67</v>
      </c>
      <c r="F91" s="6" t="s">
        <v>11</v>
      </c>
      <c r="G91" s="6" t="s">
        <v>53</v>
      </c>
      <c r="H91" s="6" t="s">
        <v>184</v>
      </c>
      <c r="I91" s="6">
        <v>1264</v>
      </c>
      <c r="J91" s="6">
        <v>2022</v>
      </c>
      <c r="K91" s="6" t="s">
        <v>264</v>
      </c>
      <c r="L91" s="6" t="s">
        <v>618</v>
      </c>
      <c r="M91" s="6" t="s">
        <v>619</v>
      </c>
      <c r="N91" s="7">
        <v>1000</v>
      </c>
      <c r="O91" s="7" t="s">
        <v>93</v>
      </c>
    </row>
    <row r="92" spans="1:15" ht="90" x14ac:dyDescent="0.25">
      <c r="A92" s="6" t="s">
        <v>445</v>
      </c>
      <c r="B92" s="6">
        <v>10366</v>
      </c>
      <c r="C92" s="6" t="s">
        <v>124</v>
      </c>
      <c r="D92" s="6" t="s">
        <v>14</v>
      </c>
      <c r="E92" s="6" t="s">
        <v>67</v>
      </c>
      <c r="F92" s="6" t="s">
        <v>11</v>
      </c>
      <c r="G92" s="6" t="s">
        <v>53</v>
      </c>
      <c r="H92" s="6" t="s">
        <v>184</v>
      </c>
      <c r="I92" s="6">
        <v>1265</v>
      </c>
      <c r="J92" s="6">
        <v>2022</v>
      </c>
      <c r="K92" s="6" t="s">
        <v>264</v>
      </c>
      <c r="L92" s="6" t="s">
        <v>620</v>
      </c>
      <c r="M92" s="6" t="s">
        <v>621</v>
      </c>
      <c r="N92" s="7">
        <v>1000</v>
      </c>
      <c r="O92" s="7" t="s">
        <v>93</v>
      </c>
    </row>
    <row r="93" spans="1:15" ht="90" x14ac:dyDescent="0.25">
      <c r="A93" s="6" t="s">
        <v>445</v>
      </c>
      <c r="B93" s="6">
        <v>10366</v>
      </c>
      <c r="C93" s="6" t="s">
        <v>124</v>
      </c>
      <c r="D93" s="6" t="s">
        <v>14</v>
      </c>
      <c r="E93" s="6" t="s">
        <v>67</v>
      </c>
      <c r="F93" s="6" t="s">
        <v>11</v>
      </c>
      <c r="G93" s="6" t="s">
        <v>53</v>
      </c>
      <c r="H93" s="6" t="s">
        <v>184</v>
      </c>
      <c r="I93" s="6">
        <v>1266</v>
      </c>
      <c r="J93" s="6">
        <v>2022</v>
      </c>
      <c r="K93" s="6" t="s">
        <v>264</v>
      </c>
      <c r="L93" s="6" t="s">
        <v>622</v>
      </c>
      <c r="M93" s="6" t="s">
        <v>623</v>
      </c>
      <c r="N93" s="7">
        <v>1000</v>
      </c>
      <c r="O93" s="7" t="s">
        <v>93</v>
      </c>
    </row>
    <row r="94" spans="1:15" ht="90" x14ac:dyDescent="0.25">
      <c r="A94" s="6" t="s">
        <v>445</v>
      </c>
      <c r="B94" s="6">
        <v>10366</v>
      </c>
      <c r="C94" s="6" t="s">
        <v>124</v>
      </c>
      <c r="D94" s="6" t="s">
        <v>14</v>
      </c>
      <c r="E94" s="6" t="s">
        <v>67</v>
      </c>
      <c r="F94" s="6" t="s">
        <v>11</v>
      </c>
      <c r="G94" s="6" t="s">
        <v>53</v>
      </c>
      <c r="H94" s="6" t="s">
        <v>184</v>
      </c>
      <c r="I94" s="6">
        <v>1272</v>
      </c>
      <c r="J94" s="6">
        <v>2022</v>
      </c>
      <c r="K94" s="6" t="s">
        <v>264</v>
      </c>
      <c r="L94" s="6" t="s">
        <v>631</v>
      </c>
      <c r="M94" s="6" t="s">
        <v>632</v>
      </c>
      <c r="N94" s="7">
        <v>1000</v>
      </c>
      <c r="O94" s="7" t="s">
        <v>93</v>
      </c>
    </row>
    <row r="95" spans="1:15" ht="90" x14ac:dyDescent="0.25">
      <c r="A95" s="6" t="s">
        <v>445</v>
      </c>
      <c r="B95" s="6">
        <v>10366</v>
      </c>
      <c r="C95" s="6" t="s">
        <v>124</v>
      </c>
      <c r="D95" s="6" t="s">
        <v>14</v>
      </c>
      <c r="E95" s="6" t="s">
        <v>67</v>
      </c>
      <c r="F95" s="6" t="s">
        <v>11</v>
      </c>
      <c r="G95" s="6" t="s">
        <v>53</v>
      </c>
      <c r="H95" s="6" t="s">
        <v>184</v>
      </c>
      <c r="I95" s="6">
        <v>1509</v>
      </c>
      <c r="J95" s="6">
        <v>2022</v>
      </c>
      <c r="K95" s="6" t="s">
        <v>264</v>
      </c>
      <c r="L95" s="6" t="s">
        <v>640</v>
      </c>
      <c r="M95" s="6" t="s">
        <v>641</v>
      </c>
      <c r="N95" s="7">
        <v>500</v>
      </c>
      <c r="O95" s="7" t="s">
        <v>93</v>
      </c>
    </row>
    <row r="96" spans="1:15" ht="90" x14ac:dyDescent="0.25">
      <c r="A96" s="6" t="s">
        <v>445</v>
      </c>
      <c r="B96" s="6">
        <v>10366</v>
      </c>
      <c r="C96" s="6" t="s">
        <v>124</v>
      </c>
      <c r="D96" s="6" t="s">
        <v>14</v>
      </c>
      <c r="E96" s="6" t="s">
        <v>67</v>
      </c>
      <c r="F96" s="6" t="s">
        <v>11</v>
      </c>
      <c r="G96" s="6" t="s">
        <v>53</v>
      </c>
      <c r="H96" s="6" t="s">
        <v>184</v>
      </c>
      <c r="I96" s="6">
        <v>1510</v>
      </c>
      <c r="J96" s="6">
        <v>2022</v>
      </c>
      <c r="K96" s="6" t="s">
        <v>264</v>
      </c>
      <c r="L96" s="6" t="s">
        <v>642</v>
      </c>
      <c r="M96" s="6" t="s">
        <v>643</v>
      </c>
      <c r="N96" s="7">
        <v>1500</v>
      </c>
      <c r="O96" s="7" t="s">
        <v>93</v>
      </c>
    </row>
    <row r="97" spans="1:15" ht="112.5" x14ac:dyDescent="0.25">
      <c r="A97" s="6" t="s">
        <v>445</v>
      </c>
      <c r="B97" s="6">
        <v>10366</v>
      </c>
      <c r="C97" s="6" t="s">
        <v>124</v>
      </c>
      <c r="D97" s="6" t="s">
        <v>14</v>
      </c>
      <c r="E97" s="6" t="s">
        <v>67</v>
      </c>
      <c r="F97" s="6" t="s">
        <v>11</v>
      </c>
      <c r="G97" s="6" t="s">
        <v>53</v>
      </c>
      <c r="H97" s="6" t="s">
        <v>184</v>
      </c>
      <c r="I97" s="6">
        <v>1548</v>
      </c>
      <c r="J97" s="6">
        <v>2022</v>
      </c>
      <c r="K97" s="6" t="s">
        <v>264</v>
      </c>
      <c r="L97" s="6" t="s">
        <v>644</v>
      </c>
      <c r="M97" s="6" t="s">
        <v>645</v>
      </c>
      <c r="N97" s="7">
        <v>500</v>
      </c>
      <c r="O97" s="7" t="s">
        <v>93</v>
      </c>
    </row>
    <row r="98" spans="1:15" ht="90" x14ac:dyDescent="0.25">
      <c r="A98" s="6" t="s">
        <v>445</v>
      </c>
      <c r="B98" s="6">
        <v>10366</v>
      </c>
      <c r="C98" s="6" t="s">
        <v>124</v>
      </c>
      <c r="D98" s="6" t="s">
        <v>14</v>
      </c>
      <c r="E98" s="6" t="s">
        <v>67</v>
      </c>
      <c r="F98" s="6" t="s">
        <v>11</v>
      </c>
      <c r="G98" s="6" t="s">
        <v>53</v>
      </c>
      <c r="H98" s="6" t="s">
        <v>184</v>
      </c>
      <c r="I98" s="6">
        <v>1549</v>
      </c>
      <c r="J98" s="6">
        <v>2022</v>
      </c>
      <c r="K98" s="6" t="s">
        <v>264</v>
      </c>
      <c r="L98" s="6" t="s">
        <v>646</v>
      </c>
      <c r="M98" s="6" t="s">
        <v>647</v>
      </c>
      <c r="N98" s="7">
        <v>650</v>
      </c>
      <c r="O98" s="7" t="s">
        <v>93</v>
      </c>
    </row>
    <row r="99" spans="1:15" ht="90" x14ac:dyDescent="0.25">
      <c r="A99" s="6" t="s">
        <v>445</v>
      </c>
      <c r="B99" s="6">
        <v>10366</v>
      </c>
      <c r="C99" s="6" t="s">
        <v>124</v>
      </c>
      <c r="D99" s="6" t="s">
        <v>14</v>
      </c>
      <c r="E99" s="6" t="s">
        <v>67</v>
      </c>
      <c r="F99" s="6" t="s">
        <v>11</v>
      </c>
      <c r="G99" s="6" t="s">
        <v>53</v>
      </c>
      <c r="H99" s="6" t="s">
        <v>184</v>
      </c>
      <c r="I99" s="6">
        <v>1550</v>
      </c>
      <c r="J99" s="6">
        <v>2022</v>
      </c>
      <c r="K99" s="6" t="s">
        <v>264</v>
      </c>
      <c r="L99" s="6" t="s">
        <v>648</v>
      </c>
      <c r="M99" s="6" t="s">
        <v>649</v>
      </c>
      <c r="N99" s="7">
        <v>1000</v>
      </c>
      <c r="O99" s="7" t="s">
        <v>93</v>
      </c>
    </row>
    <row r="100" spans="1:15" ht="90" x14ac:dyDescent="0.25">
      <c r="A100" s="6" t="s">
        <v>445</v>
      </c>
      <c r="B100" s="6">
        <v>10366</v>
      </c>
      <c r="C100" s="6" t="s">
        <v>124</v>
      </c>
      <c r="D100" s="6" t="s">
        <v>14</v>
      </c>
      <c r="E100" s="6" t="s">
        <v>67</v>
      </c>
      <c r="F100" s="6" t="s">
        <v>11</v>
      </c>
      <c r="G100" s="6" t="s">
        <v>53</v>
      </c>
      <c r="H100" s="6" t="s">
        <v>184</v>
      </c>
      <c r="I100" s="6">
        <v>1552</v>
      </c>
      <c r="J100" s="6">
        <v>2022</v>
      </c>
      <c r="K100" s="6" t="s">
        <v>264</v>
      </c>
      <c r="L100" s="6" t="s">
        <v>652</v>
      </c>
      <c r="M100" s="6" t="s">
        <v>653</v>
      </c>
      <c r="N100" s="7">
        <v>700</v>
      </c>
      <c r="O100" s="7" t="s">
        <v>93</v>
      </c>
    </row>
    <row r="101" spans="1:15" ht="90" x14ac:dyDescent="0.25">
      <c r="A101" s="6" t="s">
        <v>445</v>
      </c>
      <c r="B101" s="6">
        <v>10366</v>
      </c>
      <c r="C101" s="6" t="s">
        <v>124</v>
      </c>
      <c r="D101" s="6" t="s">
        <v>14</v>
      </c>
      <c r="E101" s="6" t="s">
        <v>67</v>
      </c>
      <c r="F101" s="6" t="s">
        <v>11</v>
      </c>
      <c r="G101" s="6" t="s">
        <v>53</v>
      </c>
      <c r="H101" s="6" t="s">
        <v>184</v>
      </c>
      <c r="I101" s="6">
        <v>1609</v>
      </c>
      <c r="J101" s="6">
        <v>2022</v>
      </c>
      <c r="K101" s="6" t="s">
        <v>264</v>
      </c>
      <c r="L101" s="6" t="s">
        <v>654</v>
      </c>
      <c r="M101" s="6" t="s">
        <v>655</v>
      </c>
      <c r="N101" s="7">
        <v>500</v>
      </c>
      <c r="O101" s="7" t="s">
        <v>93</v>
      </c>
    </row>
    <row r="102" spans="1:15" ht="90" x14ac:dyDescent="0.25">
      <c r="A102" s="6" t="s">
        <v>445</v>
      </c>
      <c r="B102" s="6">
        <v>10366</v>
      </c>
      <c r="C102" s="6" t="s">
        <v>124</v>
      </c>
      <c r="D102" s="6" t="s">
        <v>14</v>
      </c>
      <c r="E102" s="6" t="s">
        <v>67</v>
      </c>
      <c r="F102" s="6" t="s">
        <v>11</v>
      </c>
      <c r="G102" s="6" t="s">
        <v>53</v>
      </c>
      <c r="H102" s="6" t="s">
        <v>184</v>
      </c>
      <c r="I102" s="6">
        <v>1610</v>
      </c>
      <c r="J102" s="6">
        <v>2022</v>
      </c>
      <c r="K102" s="6" t="s">
        <v>264</v>
      </c>
      <c r="L102" s="6" t="s">
        <v>393</v>
      </c>
      <c r="M102" s="6" t="s">
        <v>656</v>
      </c>
      <c r="N102" s="7">
        <v>1000</v>
      </c>
      <c r="O102" s="7" t="s">
        <v>93</v>
      </c>
    </row>
    <row r="103" spans="1:15" ht="90" x14ac:dyDescent="0.25">
      <c r="A103" s="6" t="s">
        <v>445</v>
      </c>
      <c r="B103" s="6">
        <v>10366</v>
      </c>
      <c r="C103" s="6" t="s">
        <v>124</v>
      </c>
      <c r="D103" s="6" t="s">
        <v>14</v>
      </c>
      <c r="E103" s="6" t="s">
        <v>67</v>
      </c>
      <c r="F103" s="6" t="s">
        <v>11</v>
      </c>
      <c r="G103" s="6" t="s">
        <v>53</v>
      </c>
      <c r="H103" s="6" t="s">
        <v>184</v>
      </c>
      <c r="I103" s="6">
        <v>1611</v>
      </c>
      <c r="J103" s="6">
        <v>2022</v>
      </c>
      <c r="K103" s="6" t="s">
        <v>264</v>
      </c>
      <c r="L103" s="6" t="s">
        <v>657</v>
      </c>
      <c r="M103" s="6" t="s">
        <v>658</v>
      </c>
      <c r="N103" s="7">
        <v>1000</v>
      </c>
      <c r="O103" s="7" t="s">
        <v>93</v>
      </c>
    </row>
    <row r="104" spans="1:15" ht="90" x14ac:dyDescent="0.25">
      <c r="A104" s="6" t="s">
        <v>445</v>
      </c>
      <c r="B104" s="6">
        <v>10366</v>
      </c>
      <c r="C104" s="6" t="s">
        <v>124</v>
      </c>
      <c r="D104" s="6" t="s">
        <v>14</v>
      </c>
      <c r="E104" s="6" t="s">
        <v>67</v>
      </c>
      <c r="F104" s="6" t="s">
        <v>11</v>
      </c>
      <c r="G104" s="6" t="s">
        <v>53</v>
      </c>
      <c r="H104" s="6" t="s">
        <v>184</v>
      </c>
      <c r="I104" s="6">
        <v>1612</v>
      </c>
      <c r="J104" s="6">
        <v>2022</v>
      </c>
      <c r="K104" s="6" t="s">
        <v>264</v>
      </c>
      <c r="L104" s="6" t="s">
        <v>659</v>
      </c>
      <c r="M104" s="6" t="s">
        <v>660</v>
      </c>
      <c r="N104" s="7">
        <v>1500</v>
      </c>
      <c r="O104" s="7" t="s">
        <v>93</v>
      </c>
    </row>
    <row r="105" spans="1:15" ht="90" x14ac:dyDescent="0.25">
      <c r="A105" s="6" t="s">
        <v>445</v>
      </c>
      <c r="B105" s="6">
        <v>10366</v>
      </c>
      <c r="C105" s="6" t="s">
        <v>124</v>
      </c>
      <c r="D105" s="6" t="s">
        <v>14</v>
      </c>
      <c r="E105" s="6" t="s">
        <v>67</v>
      </c>
      <c r="F105" s="6" t="s">
        <v>11</v>
      </c>
      <c r="G105" s="6" t="s">
        <v>53</v>
      </c>
      <c r="H105" s="6" t="s">
        <v>184</v>
      </c>
      <c r="I105" s="6">
        <v>1614</v>
      </c>
      <c r="J105" s="6">
        <v>2022</v>
      </c>
      <c r="K105" s="6" t="s">
        <v>264</v>
      </c>
      <c r="L105" s="6" t="s">
        <v>663</v>
      </c>
      <c r="M105" s="6" t="s">
        <v>664</v>
      </c>
      <c r="N105" s="7">
        <v>400</v>
      </c>
      <c r="O105" s="7" t="s">
        <v>93</v>
      </c>
    </row>
    <row r="106" spans="1:15" ht="90" x14ac:dyDescent="0.25">
      <c r="A106" s="6" t="s">
        <v>445</v>
      </c>
      <c r="B106" s="6">
        <v>10366</v>
      </c>
      <c r="C106" s="6" t="s">
        <v>124</v>
      </c>
      <c r="D106" s="6" t="s">
        <v>14</v>
      </c>
      <c r="E106" s="6" t="s">
        <v>67</v>
      </c>
      <c r="F106" s="6" t="s">
        <v>11</v>
      </c>
      <c r="G106" s="6" t="s">
        <v>53</v>
      </c>
      <c r="H106" s="6" t="s">
        <v>184</v>
      </c>
      <c r="I106" s="6">
        <v>1615</v>
      </c>
      <c r="J106" s="6">
        <v>2022</v>
      </c>
      <c r="K106" s="6" t="s">
        <v>264</v>
      </c>
      <c r="L106" s="6" t="s">
        <v>665</v>
      </c>
      <c r="M106" s="6" t="s">
        <v>666</v>
      </c>
      <c r="N106" s="7">
        <v>400</v>
      </c>
      <c r="O106" s="7" t="s">
        <v>93</v>
      </c>
    </row>
    <row r="107" spans="1:15" ht="90" x14ac:dyDescent="0.25">
      <c r="A107" s="6" t="s">
        <v>445</v>
      </c>
      <c r="B107" s="6">
        <v>10522</v>
      </c>
      <c r="C107" s="6" t="s">
        <v>109</v>
      </c>
      <c r="D107" s="6" t="s">
        <v>9</v>
      </c>
      <c r="E107" s="6" t="s">
        <v>10</v>
      </c>
      <c r="F107" s="6" t="s">
        <v>11</v>
      </c>
      <c r="G107" s="6" t="s">
        <v>53</v>
      </c>
      <c r="H107" s="6">
        <v>202241</v>
      </c>
      <c r="I107" s="6">
        <v>664</v>
      </c>
      <c r="J107" s="6">
        <v>2022</v>
      </c>
      <c r="K107" s="6" t="s">
        <v>264</v>
      </c>
      <c r="L107" s="6" t="s">
        <v>652</v>
      </c>
      <c r="M107" s="6" t="s">
        <v>676</v>
      </c>
      <c r="N107" s="7">
        <v>5000</v>
      </c>
      <c r="O107" s="7" t="s">
        <v>93</v>
      </c>
    </row>
    <row r="108" spans="1:15" ht="90" x14ac:dyDescent="0.25">
      <c r="A108" s="6" t="s">
        <v>445</v>
      </c>
      <c r="B108" s="6">
        <v>10522</v>
      </c>
      <c r="C108" s="6" t="s">
        <v>109</v>
      </c>
      <c r="D108" s="6" t="s">
        <v>9</v>
      </c>
      <c r="E108" s="6" t="s">
        <v>10</v>
      </c>
      <c r="F108" s="6" t="s">
        <v>11</v>
      </c>
      <c r="G108" s="6" t="s">
        <v>53</v>
      </c>
      <c r="H108" s="6">
        <v>202227</v>
      </c>
      <c r="I108" s="6">
        <v>1003</v>
      </c>
      <c r="J108" s="6">
        <v>2022</v>
      </c>
      <c r="K108" s="6" t="s">
        <v>264</v>
      </c>
      <c r="L108" s="6" t="s">
        <v>682</v>
      </c>
      <c r="M108" s="6" t="s">
        <v>683</v>
      </c>
      <c r="N108" s="7">
        <v>1194.49</v>
      </c>
      <c r="O108" s="7" t="s">
        <v>93</v>
      </c>
    </row>
    <row r="109" spans="1:15" ht="90" x14ac:dyDescent="0.25">
      <c r="A109" s="6" t="s">
        <v>445</v>
      </c>
      <c r="B109" s="6">
        <v>10522</v>
      </c>
      <c r="C109" s="6" t="s">
        <v>109</v>
      </c>
      <c r="D109" s="6" t="s">
        <v>9</v>
      </c>
      <c r="E109" s="6" t="s">
        <v>10</v>
      </c>
      <c r="F109" s="6" t="s">
        <v>11</v>
      </c>
      <c r="G109" s="6" t="s">
        <v>53</v>
      </c>
      <c r="H109" s="6">
        <v>202227</v>
      </c>
      <c r="I109" s="6">
        <v>1016</v>
      </c>
      <c r="J109" s="6">
        <v>2022</v>
      </c>
      <c r="K109" s="6" t="s">
        <v>264</v>
      </c>
      <c r="L109" s="6" t="s">
        <v>689</v>
      </c>
      <c r="M109" s="6" t="s">
        <v>690</v>
      </c>
      <c r="N109" s="7">
        <v>3141.36</v>
      </c>
      <c r="O109" s="7" t="s">
        <v>93</v>
      </c>
    </row>
    <row r="110" spans="1:15" ht="90" x14ac:dyDescent="0.25">
      <c r="A110" s="6" t="s">
        <v>445</v>
      </c>
      <c r="B110" s="6">
        <v>10524</v>
      </c>
      <c r="C110" s="6" t="s">
        <v>706</v>
      </c>
      <c r="D110" s="6" t="s">
        <v>9</v>
      </c>
      <c r="E110" s="6" t="s">
        <v>10</v>
      </c>
      <c r="F110" s="6" t="s">
        <v>11</v>
      </c>
      <c r="G110" s="6" t="s">
        <v>12</v>
      </c>
      <c r="H110" s="6" t="s">
        <v>184</v>
      </c>
      <c r="I110" s="6">
        <v>1517</v>
      </c>
      <c r="J110" s="6">
        <v>2022</v>
      </c>
      <c r="K110" s="6" t="s">
        <v>264</v>
      </c>
      <c r="L110" s="6" t="s">
        <v>707</v>
      </c>
      <c r="M110" s="6" t="s">
        <v>708</v>
      </c>
      <c r="N110" s="7">
        <v>4501.8</v>
      </c>
      <c r="O110" s="7" t="s">
        <v>50</v>
      </c>
    </row>
    <row r="111" spans="1:15" ht="90" x14ac:dyDescent="0.25">
      <c r="A111" s="6" t="s">
        <v>445</v>
      </c>
      <c r="B111" s="6">
        <v>10638</v>
      </c>
      <c r="C111" s="6" t="s">
        <v>709</v>
      </c>
      <c r="D111" s="6" t="s">
        <v>14</v>
      </c>
      <c r="E111" s="6" t="s">
        <v>52</v>
      </c>
      <c r="F111" s="6" t="s">
        <v>11</v>
      </c>
      <c r="G111" s="6" t="s">
        <v>12</v>
      </c>
      <c r="H111" s="6" t="s">
        <v>184</v>
      </c>
      <c r="I111" s="6">
        <v>1558</v>
      </c>
      <c r="J111" s="6">
        <v>2022</v>
      </c>
      <c r="K111" s="6" t="s">
        <v>264</v>
      </c>
      <c r="L111" s="6" t="s">
        <v>710</v>
      </c>
      <c r="M111" s="6" t="s">
        <v>711</v>
      </c>
      <c r="N111" s="7">
        <v>500</v>
      </c>
      <c r="O111" s="7" t="s">
        <v>13</v>
      </c>
    </row>
    <row r="112" spans="1:15" ht="112.5" x14ac:dyDescent="0.25">
      <c r="A112" s="6" t="s">
        <v>276</v>
      </c>
      <c r="B112" s="6">
        <v>10577</v>
      </c>
      <c r="C112" s="6" t="s">
        <v>21</v>
      </c>
      <c r="D112" s="6" t="s">
        <v>14</v>
      </c>
      <c r="E112" s="6" t="s">
        <v>20</v>
      </c>
      <c r="F112" s="6" t="s">
        <v>11</v>
      </c>
      <c r="G112" s="6" t="s">
        <v>12</v>
      </c>
      <c r="H112" s="6" t="s">
        <v>184</v>
      </c>
      <c r="I112" s="6">
        <v>438</v>
      </c>
      <c r="J112" s="6">
        <v>2022</v>
      </c>
      <c r="K112" s="6" t="s">
        <v>264</v>
      </c>
      <c r="L112" s="6" t="s">
        <v>195</v>
      </c>
      <c r="M112" s="6" t="s">
        <v>712</v>
      </c>
      <c r="N112" s="7">
        <v>12200</v>
      </c>
      <c r="O112" s="7" t="s">
        <v>13</v>
      </c>
    </row>
    <row r="113" spans="1:15" ht="90" x14ac:dyDescent="0.25">
      <c r="A113" s="6" t="s">
        <v>276</v>
      </c>
      <c r="B113" s="6">
        <v>10577</v>
      </c>
      <c r="C113" s="6" t="s">
        <v>21</v>
      </c>
      <c r="D113" s="6" t="s">
        <v>14</v>
      </c>
      <c r="E113" s="6" t="s">
        <v>20</v>
      </c>
      <c r="F113" s="6" t="s">
        <v>11</v>
      </c>
      <c r="G113" s="6" t="s">
        <v>12</v>
      </c>
      <c r="H113" s="6" t="s">
        <v>184</v>
      </c>
      <c r="I113" s="6">
        <v>439</v>
      </c>
      <c r="J113" s="6">
        <v>2022</v>
      </c>
      <c r="K113" s="6" t="s">
        <v>264</v>
      </c>
      <c r="L113" s="6" t="s">
        <v>195</v>
      </c>
      <c r="M113" s="6" t="s">
        <v>713</v>
      </c>
      <c r="N113" s="7">
        <v>5734</v>
      </c>
      <c r="O113" s="7" t="s">
        <v>13</v>
      </c>
    </row>
    <row r="114" spans="1:15" ht="112.5" x14ac:dyDescent="0.25">
      <c r="A114" s="6" t="s">
        <v>276</v>
      </c>
      <c r="B114" s="6">
        <v>10661</v>
      </c>
      <c r="C114" s="6" t="s">
        <v>721</v>
      </c>
      <c r="D114" s="6" t="s">
        <v>14</v>
      </c>
      <c r="E114" s="6" t="s">
        <v>67</v>
      </c>
      <c r="F114" s="6" t="s">
        <v>11</v>
      </c>
      <c r="G114" s="6" t="s">
        <v>53</v>
      </c>
      <c r="H114" s="6">
        <v>202238</v>
      </c>
      <c r="I114" s="6">
        <v>661</v>
      </c>
      <c r="J114" s="6">
        <v>2022</v>
      </c>
      <c r="K114" s="6" t="s">
        <v>264</v>
      </c>
      <c r="L114" s="6" t="s">
        <v>722</v>
      </c>
      <c r="M114" s="6" t="s">
        <v>723</v>
      </c>
      <c r="N114" s="7">
        <v>13500</v>
      </c>
      <c r="O114" s="7" t="s">
        <v>93</v>
      </c>
    </row>
    <row r="115" spans="1:15" ht="112.5" x14ac:dyDescent="0.25">
      <c r="A115" s="6" t="s">
        <v>276</v>
      </c>
      <c r="B115" s="6">
        <v>10215</v>
      </c>
      <c r="C115" s="6" t="s">
        <v>282</v>
      </c>
      <c r="D115" s="6" t="s">
        <v>14</v>
      </c>
      <c r="E115" s="6" t="s">
        <v>25</v>
      </c>
      <c r="F115" s="6" t="s">
        <v>11</v>
      </c>
      <c r="G115" s="6" t="s">
        <v>12</v>
      </c>
      <c r="H115" s="6" t="s">
        <v>184</v>
      </c>
      <c r="I115" s="6">
        <v>1036</v>
      </c>
      <c r="J115" s="6">
        <v>2022</v>
      </c>
      <c r="K115" s="6" t="s">
        <v>264</v>
      </c>
      <c r="L115" s="6" t="s">
        <v>195</v>
      </c>
      <c r="M115" s="6" t="s">
        <v>729</v>
      </c>
      <c r="N115" s="7">
        <v>908.32</v>
      </c>
      <c r="O115" s="7" t="s">
        <v>13</v>
      </c>
    </row>
    <row r="116" spans="1:15" ht="112.5" x14ac:dyDescent="0.25">
      <c r="A116" s="6" t="s">
        <v>276</v>
      </c>
      <c r="B116" s="6">
        <v>10215</v>
      </c>
      <c r="C116" s="6" t="s">
        <v>282</v>
      </c>
      <c r="D116" s="6" t="s">
        <v>14</v>
      </c>
      <c r="E116" s="6" t="s">
        <v>25</v>
      </c>
      <c r="F116" s="6" t="s">
        <v>11</v>
      </c>
      <c r="G116" s="6" t="s">
        <v>12</v>
      </c>
      <c r="H116" s="6" t="s">
        <v>184</v>
      </c>
      <c r="I116" s="6">
        <v>1037</v>
      </c>
      <c r="J116" s="6">
        <v>2022</v>
      </c>
      <c r="K116" s="6" t="s">
        <v>264</v>
      </c>
      <c r="L116" s="6" t="s">
        <v>195</v>
      </c>
      <c r="M116" s="6" t="s">
        <v>730</v>
      </c>
      <c r="N116" s="7">
        <v>7480.41</v>
      </c>
      <c r="O116" s="7" t="s">
        <v>13</v>
      </c>
    </row>
    <row r="117" spans="1:15" ht="112.5" x14ac:dyDescent="0.25">
      <c r="A117" s="6" t="s">
        <v>276</v>
      </c>
      <c r="B117" s="6">
        <v>10215</v>
      </c>
      <c r="C117" s="6" t="s">
        <v>282</v>
      </c>
      <c r="D117" s="6" t="s">
        <v>14</v>
      </c>
      <c r="E117" s="6" t="s">
        <v>25</v>
      </c>
      <c r="F117" s="6" t="s">
        <v>11</v>
      </c>
      <c r="G117" s="6" t="s">
        <v>12</v>
      </c>
      <c r="H117" s="6" t="s">
        <v>184</v>
      </c>
      <c r="I117" s="6">
        <v>1038</v>
      </c>
      <c r="J117" s="6">
        <v>2022</v>
      </c>
      <c r="K117" s="6" t="s">
        <v>264</v>
      </c>
      <c r="L117" s="6" t="s">
        <v>195</v>
      </c>
      <c r="M117" s="6" t="s">
        <v>731</v>
      </c>
      <c r="N117" s="7">
        <v>1505.72</v>
      </c>
      <c r="O117" s="7" t="s">
        <v>13</v>
      </c>
    </row>
    <row r="118" spans="1:15" ht="112.5" x14ac:dyDescent="0.25">
      <c r="A118" s="6" t="s">
        <v>276</v>
      </c>
      <c r="B118" s="6">
        <v>10216</v>
      </c>
      <c r="C118" s="6" t="s">
        <v>285</v>
      </c>
      <c r="D118" s="6" t="s">
        <v>14</v>
      </c>
      <c r="E118" s="6" t="s">
        <v>25</v>
      </c>
      <c r="F118" s="6" t="s">
        <v>11</v>
      </c>
      <c r="G118" s="6" t="s">
        <v>12</v>
      </c>
      <c r="H118" s="6" t="s">
        <v>184</v>
      </c>
      <c r="I118" s="6">
        <v>547</v>
      </c>
      <c r="J118" s="6">
        <v>2022</v>
      </c>
      <c r="K118" s="6" t="s">
        <v>264</v>
      </c>
      <c r="L118" s="6" t="s">
        <v>185</v>
      </c>
      <c r="M118" s="6" t="s">
        <v>733</v>
      </c>
      <c r="N118" s="7">
        <v>946.68</v>
      </c>
      <c r="O118" s="7" t="s">
        <v>13</v>
      </c>
    </row>
    <row r="119" spans="1:15" ht="112.5" x14ac:dyDescent="0.25">
      <c r="A119" s="6" t="s">
        <v>276</v>
      </c>
      <c r="B119" s="6">
        <v>10216</v>
      </c>
      <c r="C119" s="6" t="s">
        <v>285</v>
      </c>
      <c r="D119" s="6" t="s">
        <v>14</v>
      </c>
      <c r="E119" s="6" t="s">
        <v>25</v>
      </c>
      <c r="F119" s="6" t="s">
        <v>11</v>
      </c>
      <c r="G119" s="6" t="s">
        <v>12</v>
      </c>
      <c r="H119" s="6" t="s">
        <v>184</v>
      </c>
      <c r="I119" s="6">
        <v>1192</v>
      </c>
      <c r="J119" s="6">
        <v>2022</v>
      </c>
      <c r="K119" s="6" t="s">
        <v>264</v>
      </c>
      <c r="L119" s="6" t="s">
        <v>185</v>
      </c>
      <c r="M119" s="6" t="s">
        <v>734</v>
      </c>
      <c r="N119" s="7">
        <v>238.81</v>
      </c>
      <c r="O119" s="7" t="s">
        <v>13</v>
      </c>
    </row>
    <row r="120" spans="1:15" ht="112.5" x14ac:dyDescent="0.25">
      <c r="A120" s="6" t="s">
        <v>276</v>
      </c>
      <c r="B120" s="6">
        <v>10216</v>
      </c>
      <c r="C120" s="6" t="s">
        <v>285</v>
      </c>
      <c r="D120" s="6" t="s">
        <v>14</v>
      </c>
      <c r="E120" s="6" t="s">
        <v>25</v>
      </c>
      <c r="F120" s="6" t="s">
        <v>11</v>
      </c>
      <c r="G120" s="6" t="s">
        <v>12</v>
      </c>
      <c r="H120" s="6" t="s">
        <v>184</v>
      </c>
      <c r="I120" s="6">
        <v>1193</v>
      </c>
      <c r="J120" s="6">
        <v>2022</v>
      </c>
      <c r="K120" s="6" t="s">
        <v>264</v>
      </c>
      <c r="L120" s="6" t="s">
        <v>185</v>
      </c>
      <c r="M120" s="6" t="s">
        <v>735</v>
      </c>
      <c r="N120" s="7">
        <v>272.33999999999997</v>
      </c>
      <c r="O120" s="7" t="s">
        <v>13</v>
      </c>
    </row>
    <row r="121" spans="1:15" ht="112.5" x14ac:dyDescent="0.25">
      <c r="A121" s="6" t="s">
        <v>276</v>
      </c>
      <c r="B121" s="6">
        <v>10216</v>
      </c>
      <c r="C121" s="6" t="s">
        <v>285</v>
      </c>
      <c r="D121" s="6" t="s">
        <v>14</v>
      </c>
      <c r="E121" s="6" t="s">
        <v>25</v>
      </c>
      <c r="F121" s="6" t="s">
        <v>11</v>
      </c>
      <c r="G121" s="6" t="s">
        <v>12</v>
      </c>
      <c r="H121" s="6" t="s">
        <v>184</v>
      </c>
      <c r="I121" s="6">
        <v>1194</v>
      </c>
      <c r="J121" s="6">
        <v>2022</v>
      </c>
      <c r="K121" s="6" t="s">
        <v>264</v>
      </c>
      <c r="L121" s="6" t="s">
        <v>185</v>
      </c>
      <c r="M121" s="6" t="s">
        <v>736</v>
      </c>
      <c r="N121" s="7">
        <v>3814.98</v>
      </c>
      <c r="O121" s="7" t="s">
        <v>13</v>
      </c>
    </row>
    <row r="122" spans="1:15" ht="112.5" x14ac:dyDescent="0.25">
      <c r="A122" s="6" t="s">
        <v>276</v>
      </c>
      <c r="B122" s="6">
        <v>10216</v>
      </c>
      <c r="C122" s="6" t="s">
        <v>285</v>
      </c>
      <c r="D122" s="6" t="s">
        <v>14</v>
      </c>
      <c r="E122" s="6" t="s">
        <v>25</v>
      </c>
      <c r="F122" s="6" t="s">
        <v>11</v>
      </c>
      <c r="G122" s="6" t="s">
        <v>12</v>
      </c>
      <c r="H122" s="6" t="s">
        <v>184</v>
      </c>
      <c r="I122" s="6">
        <v>1216</v>
      </c>
      <c r="J122" s="6">
        <v>2022</v>
      </c>
      <c r="K122" s="6" t="s">
        <v>264</v>
      </c>
      <c r="L122" s="6" t="s">
        <v>185</v>
      </c>
      <c r="M122" s="6" t="s">
        <v>737</v>
      </c>
      <c r="N122" s="7">
        <v>582.66</v>
      </c>
      <c r="O122" s="7" t="s">
        <v>13</v>
      </c>
    </row>
    <row r="123" spans="1:15" ht="112.5" x14ac:dyDescent="0.25">
      <c r="A123" s="6" t="s">
        <v>276</v>
      </c>
      <c r="B123" s="6">
        <v>10219</v>
      </c>
      <c r="C123" s="6" t="s">
        <v>35</v>
      </c>
      <c r="D123" s="6" t="s">
        <v>14</v>
      </c>
      <c r="E123" s="6" t="s">
        <v>25</v>
      </c>
      <c r="F123" s="6" t="s">
        <v>11</v>
      </c>
      <c r="G123" s="6" t="s">
        <v>12</v>
      </c>
      <c r="H123" s="6" t="s">
        <v>184</v>
      </c>
      <c r="I123" s="6">
        <v>720</v>
      </c>
      <c r="J123" s="6">
        <v>2022</v>
      </c>
      <c r="K123" s="6" t="s">
        <v>264</v>
      </c>
      <c r="L123" s="6" t="s">
        <v>195</v>
      </c>
      <c r="M123" s="6" t="s">
        <v>290</v>
      </c>
      <c r="N123" s="7">
        <v>3683.04</v>
      </c>
      <c r="O123" s="7" t="s">
        <v>50</v>
      </c>
    </row>
    <row r="124" spans="1:15" ht="112.5" x14ac:dyDescent="0.25">
      <c r="A124" s="6" t="s">
        <v>276</v>
      </c>
      <c r="B124" s="6">
        <v>10219</v>
      </c>
      <c r="C124" s="6" t="s">
        <v>35</v>
      </c>
      <c r="D124" s="6" t="s">
        <v>14</v>
      </c>
      <c r="E124" s="6" t="s">
        <v>25</v>
      </c>
      <c r="F124" s="6" t="s">
        <v>11</v>
      </c>
      <c r="G124" s="6" t="s">
        <v>12</v>
      </c>
      <c r="H124" s="6" t="s">
        <v>184</v>
      </c>
      <c r="I124" s="6">
        <v>1136</v>
      </c>
      <c r="J124" s="6">
        <v>2022</v>
      </c>
      <c r="K124" s="6" t="s">
        <v>264</v>
      </c>
      <c r="L124" s="6" t="s">
        <v>185</v>
      </c>
      <c r="M124" s="6" t="s">
        <v>738</v>
      </c>
      <c r="N124" s="7">
        <v>7559.12</v>
      </c>
      <c r="O124" s="7" t="s">
        <v>50</v>
      </c>
    </row>
    <row r="125" spans="1:15" ht="90" x14ac:dyDescent="0.25">
      <c r="A125" s="6" t="s">
        <v>276</v>
      </c>
      <c r="B125" s="6">
        <v>10267</v>
      </c>
      <c r="C125" s="6" t="s">
        <v>291</v>
      </c>
      <c r="D125" s="6" t="s">
        <v>14</v>
      </c>
      <c r="E125" s="6" t="s">
        <v>20</v>
      </c>
      <c r="F125" s="6" t="s">
        <v>11</v>
      </c>
      <c r="G125" s="6" t="s">
        <v>12</v>
      </c>
      <c r="H125" s="6" t="s">
        <v>184</v>
      </c>
      <c r="I125" s="6">
        <v>1522</v>
      </c>
      <c r="J125" s="6">
        <v>2022</v>
      </c>
      <c r="K125" s="6" t="s">
        <v>264</v>
      </c>
      <c r="L125" s="6" t="s">
        <v>740</v>
      </c>
      <c r="M125" s="6" t="s">
        <v>741</v>
      </c>
      <c r="N125" s="7">
        <v>456.28</v>
      </c>
      <c r="O125" s="7" t="s">
        <v>50</v>
      </c>
    </row>
    <row r="126" spans="1:15" ht="90" x14ac:dyDescent="0.25">
      <c r="A126" s="6" t="s">
        <v>276</v>
      </c>
      <c r="B126" s="6">
        <v>10267</v>
      </c>
      <c r="C126" s="6" t="s">
        <v>291</v>
      </c>
      <c r="D126" s="6" t="s">
        <v>14</v>
      </c>
      <c r="E126" s="6" t="s">
        <v>20</v>
      </c>
      <c r="F126" s="6" t="s">
        <v>11</v>
      </c>
      <c r="G126" s="6" t="s">
        <v>12</v>
      </c>
      <c r="H126" s="6" t="s">
        <v>184</v>
      </c>
      <c r="I126" s="6">
        <v>1525</v>
      </c>
      <c r="J126" s="6">
        <v>2022</v>
      </c>
      <c r="K126" s="6" t="s">
        <v>264</v>
      </c>
      <c r="L126" s="6" t="s">
        <v>742</v>
      </c>
      <c r="M126" s="6" t="s">
        <v>741</v>
      </c>
      <c r="N126" s="7">
        <v>2658.62</v>
      </c>
      <c r="O126" s="7" t="s">
        <v>50</v>
      </c>
    </row>
    <row r="127" spans="1:15" ht="90" x14ac:dyDescent="0.25">
      <c r="A127" s="6" t="s">
        <v>276</v>
      </c>
      <c r="B127" s="6">
        <v>10269</v>
      </c>
      <c r="C127" s="6" t="s">
        <v>19</v>
      </c>
      <c r="D127" s="6" t="s">
        <v>14</v>
      </c>
      <c r="E127" s="6" t="s">
        <v>20</v>
      </c>
      <c r="F127" s="6" t="s">
        <v>11</v>
      </c>
      <c r="G127" s="6" t="s">
        <v>12</v>
      </c>
      <c r="H127" s="6" t="s">
        <v>184</v>
      </c>
      <c r="I127" s="6">
        <v>1270</v>
      </c>
      <c r="J127" s="6">
        <v>2022</v>
      </c>
      <c r="K127" s="6" t="s">
        <v>264</v>
      </c>
      <c r="L127" s="6" t="s">
        <v>187</v>
      </c>
      <c r="M127" s="6" t="s">
        <v>744</v>
      </c>
      <c r="N127" s="7">
        <v>44552.63</v>
      </c>
      <c r="O127" s="7" t="s">
        <v>746</v>
      </c>
    </row>
    <row r="128" spans="1:15" ht="90" x14ac:dyDescent="0.25">
      <c r="A128" s="6" t="s">
        <v>276</v>
      </c>
      <c r="B128" s="6">
        <v>10271</v>
      </c>
      <c r="C128" s="6" t="s">
        <v>747</v>
      </c>
      <c r="D128" s="6" t="s">
        <v>14</v>
      </c>
      <c r="E128" s="6" t="s">
        <v>20</v>
      </c>
      <c r="F128" s="6" t="s">
        <v>11</v>
      </c>
      <c r="G128" s="6" t="s">
        <v>12</v>
      </c>
      <c r="H128" s="6" t="s">
        <v>184</v>
      </c>
      <c r="I128" s="6">
        <v>669</v>
      </c>
      <c r="J128" s="6">
        <v>2022</v>
      </c>
      <c r="K128" s="6" t="s">
        <v>264</v>
      </c>
      <c r="L128" s="6" t="s">
        <v>295</v>
      </c>
      <c r="M128" s="6" t="s">
        <v>750</v>
      </c>
      <c r="N128" s="7">
        <v>7833.57</v>
      </c>
      <c r="O128" s="7" t="s">
        <v>50</v>
      </c>
    </row>
    <row r="129" spans="1:15" ht="90" x14ac:dyDescent="0.25">
      <c r="A129" s="6" t="s">
        <v>276</v>
      </c>
      <c r="B129" s="6">
        <v>10271</v>
      </c>
      <c r="C129" s="6" t="s">
        <v>747</v>
      </c>
      <c r="D129" s="6" t="s">
        <v>14</v>
      </c>
      <c r="E129" s="6" t="s">
        <v>20</v>
      </c>
      <c r="F129" s="6" t="s">
        <v>11</v>
      </c>
      <c r="G129" s="6" t="s">
        <v>12</v>
      </c>
      <c r="H129" s="6" t="s">
        <v>184</v>
      </c>
      <c r="I129" s="6">
        <v>1149</v>
      </c>
      <c r="J129" s="6">
        <v>2022</v>
      </c>
      <c r="K129" s="6" t="s">
        <v>264</v>
      </c>
      <c r="L129" s="6" t="s">
        <v>754</v>
      </c>
      <c r="M129" s="6" t="s">
        <v>755</v>
      </c>
      <c r="N129" s="7">
        <v>3294</v>
      </c>
      <c r="O129" s="7" t="s">
        <v>50</v>
      </c>
    </row>
    <row r="130" spans="1:15" ht="90" x14ac:dyDescent="0.25">
      <c r="A130" s="6" t="s">
        <v>276</v>
      </c>
      <c r="B130" s="6">
        <v>10271</v>
      </c>
      <c r="C130" s="6" t="s">
        <v>747</v>
      </c>
      <c r="D130" s="6" t="s">
        <v>14</v>
      </c>
      <c r="E130" s="6" t="s">
        <v>20</v>
      </c>
      <c r="F130" s="6" t="s">
        <v>11</v>
      </c>
      <c r="G130" s="6" t="s">
        <v>12</v>
      </c>
      <c r="H130" s="6" t="s">
        <v>184</v>
      </c>
      <c r="I130" s="6">
        <v>1208</v>
      </c>
      <c r="J130" s="6">
        <v>2022</v>
      </c>
      <c r="K130" s="6" t="s">
        <v>264</v>
      </c>
      <c r="L130" s="6" t="s">
        <v>188</v>
      </c>
      <c r="M130" s="6" t="s">
        <v>759</v>
      </c>
      <c r="N130" s="7">
        <v>1201.76</v>
      </c>
      <c r="O130" s="7" t="s">
        <v>50</v>
      </c>
    </row>
    <row r="131" spans="1:15" ht="90" x14ac:dyDescent="0.25">
      <c r="A131" s="6" t="s">
        <v>276</v>
      </c>
      <c r="B131" s="6">
        <v>10271</v>
      </c>
      <c r="C131" s="6" t="s">
        <v>747</v>
      </c>
      <c r="D131" s="6" t="s">
        <v>14</v>
      </c>
      <c r="E131" s="6" t="s">
        <v>20</v>
      </c>
      <c r="F131" s="6" t="s">
        <v>11</v>
      </c>
      <c r="G131" s="6" t="s">
        <v>12</v>
      </c>
      <c r="H131" s="6" t="s">
        <v>184</v>
      </c>
      <c r="I131" s="6">
        <v>1231</v>
      </c>
      <c r="J131" s="6">
        <v>2022</v>
      </c>
      <c r="K131" s="6" t="s">
        <v>264</v>
      </c>
      <c r="L131" s="6" t="s">
        <v>760</v>
      </c>
      <c r="M131" s="6" t="s">
        <v>761</v>
      </c>
      <c r="N131" s="7">
        <v>169.95</v>
      </c>
      <c r="O131" s="7" t="s">
        <v>13</v>
      </c>
    </row>
    <row r="132" spans="1:15" ht="112.5" x14ac:dyDescent="0.25">
      <c r="A132" s="6" t="s">
        <v>276</v>
      </c>
      <c r="B132" s="6">
        <v>10271</v>
      </c>
      <c r="C132" s="6" t="s">
        <v>747</v>
      </c>
      <c r="D132" s="6" t="s">
        <v>14</v>
      </c>
      <c r="E132" s="6" t="s">
        <v>20</v>
      </c>
      <c r="F132" s="6" t="s">
        <v>11</v>
      </c>
      <c r="G132" s="6" t="s">
        <v>12</v>
      </c>
      <c r="H132" s="6">
        <v>202261</v>
      </c>
      <c r="I132" s="6">
        <v>1487</v>
      </c>
      <c r="J132" s="6">
        <v>2022</v>
      </c>
      <c r="K132" s="6" t="s">
        <v>264</v>
      </c>
      <c r="L132" s="6" t="s">
        <v>762</v>
      </c>
      <c r="M132" s="6" t="s">
        <v>763</v>
      </c>
      <c r="N132" s="7">
        <v>3994.95</v>
      </c>
      <c r="O132" s="7" t="s">
        <v>13</v>
      </c>
    </row>
    <row r="133" spans="1:15" ht="112.5" x14ac:dyDescent="0.25">
      <c r="A133" s="6" t="s">
        <v>276</v>
      </c>
      <c r="B133" s="6">
        <v>10272</v>
      </c>
      <c r="C133" s="6" t="s">
        <v>37</v>
      </c>
      <c r="D133" s="6" t="s">
        <v>14</v>
      </c>
      <c r="E133" s="6" t="s">
        <v>20</v>
      </c>
      <c r="F133" s="6" t="s">
        <v>11</v>
      </c>
      <c r="G133" s="6" t="s">
        <v>12</v>
      </c>
      <c r="H133" s="6" t="s">
        <v>184</v>
      </c>
      <c r="I133" s="6">
        <v>499</v>
      </c>
      <c r="J133" s="6">
        <v>2022</v>
      </c>
      <c r="K133" s="6" t="s">
        <v>264</v>
      </c>
      <c r="L133" s="6" t="s">
        <v>764</v>
      </c>
      <c r="M133" s="6" t="s">
        <v>765</v>
      </c>
      <c r="N133" s="7">
        <v>11.97</v>
      </c>
      <c r="O133" s="7" t="s">
        <v>13</v>
      </c>
    </row>
    <row r="134" spans="1:15" ht="112.5" x14ac:dyDescent="0.25">
      <c r="A134" s="6" t="s">
        <v>276</v>
      </c>
      <c r="B134" s="6">
        <v>10272</v>
      </c>
      <c r="C134" s="6" t="s">
        <v>37</v>
      </c>
      <c r="D134" s="6" t="s">
        <v>14</v>
      </c>
      <c r="E134" s="6" t="s">
        <v>20</v>
      </c>
      <c r="F134" s="6" t="s">
        <v>11</v>
      </c>
      <c r="G134" s="6" t="s">
        <v>12</v>
      </c>
      <c r="H134" s="6" t="s">
        <v>184</v>
      </c>
      <c r="I134" s="6">
        <v>752</v>
      </c>
      <c r="J134" s="6">
        <v>2022</v>
      </c>
      <c r="K134" s="6" t="s">
        <v>264</v>
      </c>
      <c r="L134" s="6" t="s">
        <v>764</v>
      </c>
      <c r="M134" s="6" t="s">
        <v>296</v>
      </c>
      <c r="N134" s="7">
        <v>7.98</v>
      </c>
      <c r="O134" s="7" t="s">
        <v>13</v>
      </c>
    </row>
    <row r="135" spans="1:15" ht="90" x14ac:dyDescent="0.25">
      <c r="A135" s="6" t="s">
        <v>276</v>
      </c>
      <c r="B135" s="6">
        <v>10272</v>
      </c>
      <c r="C135" s="6" t="s">
        <v>37</v>
      </c>
      <c r="D135" s="6" t="s">
        <v>14</v>
      </c>
      <c r="E135" s="6" t="s">
        <v>20</v>
      </c>
      <c r="F135" s="6" t="s">
        <v>11</v>
      </c>
      <c r="G135" s="6" t="s">
        <v>12</v>
      </c>
      <c r="H135" s="6" t="s">
        <v>184</v>
      </c>
      <c r="I135" s="6">
        <v>1223</v>
      </c>
      <c r="J135" s="6">
        <v>2022</v>
      </c>
      <c r="K135" s="6" t="s">
        <v>264</v>
      </c>
      <c r="L135" s="6" t="s">
        <v>764</v>
      </c>
      <c r="M135" s="6" t="s">
        <v>766</v>
      </c>
      <c r="N135" s="7">
        <v>799.15</v>
      </c>
      <c r="O135" s="7" t="s">
        <v>13</v>
      </c>
    </row>
    <row r="136" spans="1:15" ht="112.5" x14ac:dyDescent="0.25">
      <c r="A136" s="6" t="s">
        <v>276</v>
      </c>
      <c r="B136" s="6">
        <v>10277</v>
      </c>
      <c r="C136" s="6" t="s">
        <v>38</v>
      </c>
      <c r="D136" s="6" t="s">
        <v>14</v>
      </c>
      <c r="E136" s="6" t="s">
        <v>20</v>
      </c>
      <c r="F136" s="6" t="s">
        <v>11</v>
      </c>
      <c r="G136" s="6" t="s">
        <v>12</v>
      </c>
      <c r="H136" s="6" t="s">
        <v>184</v>
      </c>
      <c r="I136" s="6">
        <v>498</v>
      </c>
      <c r="J136" s="6">
        <v>2022</v>
      </c>
      <c r="K136" s="6" t="s">
        <v>264</v>
      </c>
      <c r="L136" s="6" t="s">
        <v>764</v>
      </c>
      <c r="M136" s="6" t="s">
        <v>767</v>
      </c>
      <c r="N136" s="7">
        <v>15041.37</v>
      </c>
      <c r="O136" s="7" t="s">
        <v>13</v>
      </c>
    </row>
    <row r="137" spans="1:15" ht="112.5" x14ac:dyDescent="0.25">
      <c r="A137" s="6" t="s">
        <v>276</v>
      </c>
      <c r="B137" s="6">
        <v>10277</v>
      </c>
      <c r="C137" s="6" t="s">
        <v>38</v>
      </c>
      <c r="D137" s="6" t="s">
        <v>14</v>
      </c>
      <c r="E137" s="6" t="s">
        <v>20</v>
      </c>
      <c r="F137" s="6" t="s">
        <v>11</v>
      </c>
      <c r="G137" s="6" t="s">
        <v>12</v>
      </c>
      <c r="H137" s="6" t="s">
        <v>184</v>
      </c>
      <c r="I137" s="6">
        <v>753</v>
      </c>
      <c r="J137" s="6">
        <v>2022</v>
      </c>
      <c r="K137" s="6" t="s">
        <v>264</v>
      </c>
      <c r="L137" s="6" t="s">
        <v>764</v>
      </c>
      <c r="M137" s="6" t="s">
        <v>298</v>
      </c>
      <c r="N137" s="7">
        <v>9617.93</v>
      </c>
      <c r="O137" s="7" t="s">
        <v>13</v>
      </c>
    </row>
    <row r="138" spans="1:15" ht="90" x14ac:dyDescent="0.25">
      <c r="A138" s="6" t="s">
        <v>276</v>
      </c>
      <c r="B138" s="6">
        <v>10277</v>
      </c>
      <c r="C138" s="6" t="s">
        <v>38</v>
      </c>
      <c r="D138" s="6" t="s">
        <v>14</v>
      </c>
      <c r="E138" s="6" t="s">
        <v>20</v>
      </c>
      <c r="F138" s="6" t="s">
        <v>11</v>
      </c>
      <c r="G138" s="6" t="s">
        <v>12</v>
      </c>
      <c r="H138" s="6" t="s">
        <v>184</v>
      </c>
      <c r="I138" s="6">
        <v>1220</v>
      </c>
      <c r="J138" s="6">
        <v>2022</v>
      </c>
      <c r="K138" s="6" t="s">
        <v>264</v>
      </c>
      <c r="L138" s="6" t="s">
        <v>764</v>
      </c>
      <c r="M138" s="6" t="s">
        <v>768</v>
      </c>
      <c r="N138" s="7">
        <v>7757.74</v>
      </c>
      <c r="O138" s="7" t="s">
        <v>13</v>
      </c>
    </row>
    <row r="139" spans="1:15" ht="90" x14ac:dyDescent="0.25">
      <c r="A139" s="6" t="s">
        <v>276</v>
      </c>
      <c r="B139" s="6">
        <v>10280</v>
      </c>
      <c r="C139" s="6" t="s">
        <v>44</v>
      </c>
      <c r="D139" s="6" t="s">
        <v>14</v>
      </c>
      <c r="E139" s="6" t="s">
        <v>20</v>
      </c>
      <c r="F139" s="6" t="s">
        <v>11</v>
      </c>
      <c r="G139" s="6" t="s">
        <v>12</v>
      </c>
      <c r="H139" s="6">
        <v>202125</v>
      </c>
      <c r="I139" s="6">
        <v>897</v>
      </c>
      <c r="J139" s="6">
        <v>2022</v>
      </c>
      <c r="K139" s="6" t="s">
        <v>264</v>
      </c>
      <c r="L139" s="6" t="s">
        <v>300</v>
      </c>
      <c r="M139" s="6" t="s">
        <v>770</v>
      </c>
      <c r="N139" s="7">
        <v>4247.7299999999996</v>
      </c>
      <c r="O139" s="7" t="s">
        <v>50</v>
      </c>
    </row>
    <row r="140" spans="1:15" ht="112.5" x14ac:dyDescent="0.25">
      <c r="A140" s="6" t="s">
        <v>276</v>
      </c>
      <c r="B140" s="6">
        <v>10280</v>
      </c>
      <c r="C140" s="6" t="s">
        <v>44</v>
      </c>
      <c r="D140" s="6" t="s">
        <v>14</v>
      </c>
      <c r="E140" s="6" t="s">
        <v>20</v>
      </c>
      <c r="F140" s="6" t="s">
        <v>11</v>
      </c>
      <c r="G140" s="6" t="s">
        <v>12</v>
      </c>
      <c r="H140" s="6" t="s">
        <v>184</v>
      </c>
      <c r="I140" s="6">
        <v>900</v>
      </c>
      <c r="J140" s="6">
        <v>2022</v>
      </c>
      <c r="K140" s="6" t="s">
        <v>264</v>
      </c>
      <c r="L140" s="6" t="s">
        <v>300</v>
      </c>
      <c r="M140" s="6" t="s">
        <v>771</v>
      </c>
      <c r="N140" s="7">
        <v>3000</v>
      </c>
      <c r="O140" s="7" t="s">
        <v>13</v>
      </c>
    </row>
    <row r="141" spans="1:15" ht="90" x14ac:dyDescent="0.25">
      <c r="A141" s="6" t="s">
        <v>276</v>
      </c>
      <c r="B141" s="6">
        <v>10280</v>
      </c>
      <c r="C141" s="6" t="s">
        <v>44</v>
      </c>
      <c r="D141" s="6" t="s">
        <v>14</v>
      </c>
      <c r="E141" s="6" t="s">
        <v>20</v>
      </c>
      <c r="F141" s="6" t="s">
        <v>11</v>
      </c>
      <c r="G141" s="6" t="s">
        <v>12</v>
      </c>
      <c r="H141" s="6" t="s">
        <v>184</v>
      </c>
      <c r="I141" s="6">
        <v>1152</v>
      </c>
      <c r="J141" s="6">
        <v>2022</v>
      </c>
      <c r="K141" s="6" t="s">
        <v>264</v>
      </c>
      <c r="L141" s="6" t="s">
        <v>234</v>
      </c>
      <c r="M141" s="6" t="s">
        <v>772</v>
      </c>
      <c r="N141" s="7">
        <v>3901.27</v>
      </c>
      <c r="O141" s="7" t="s">
        <v>13</v>
      </c>
    </row>
    <row r="142" spans="1:15" ht="90" x14ac:dyDescent="0.25">
      <c r="A142" s="6" t="s">
        <v>276</v>
      </c>
      <c r="B142" s="6">
        <v>10280</v>
      </c>
      <c r="C142" s="6" t="s">
        <v>44</v>
      </c>
      <c r="D142" s="6" t="s">
        <v>14</v>
      </c>
      <c r="E142" s="6" t="s">
        <v>20</v>
      </c>
      <c r="F142" s="6" t="s">
        <v>11</v>
      </c>
      <c r="G142" s="6" t="s">
        <v>12</v>
      </c>
      <c r="H142" s="6" t="s">
        <v>184</v>
      </c>
      <c r="I142" s="6">
        <v>1153</v>
      </c>
      <c r="J142" s="6">
        <v>2022</v>
      </c>
      <c r="K142" s="6" t="s">
        <v>264</v>
      </c>
      <c r="L142" s="6" t="s">
        <v>234</v>
      </c>
      <c r="M142" s="6" t="s">
        <v>773</v>
      </c>
      <c r="N142" s="7">
        <v>1220</v>
      </c>
      <c r="O142" s="7" t="s">
        <v>13</v>
      </c>
    </row>
    <row r="143" spans="1:15" ht="90" x14ac:dyDescent="0.25">
      <c r="A143" s="6" t="s">
        <v>276</v>
      </c>
      <c r="B143" s="6">
        <v>10280</v>
      </c>
      <c r="C143" s="6" t="s">
        <v>44</v>
      </c>
      <c r="D143" s="6" t="s">
        <v>14</v>
      </c>
      <c r="E143" s="6" t="s">
        <v>20</v>
      </c>
      <c r="F143" s="6" t="s">
        <v>11</v>
      </c>
      <c r="G143" s="6" t="s">
        <v>12</v>
      </c>
      <c r="H143" s="6" t="s">
        <v>184</v>
      </c>
      <c r="I143" s="6">
        <v>1229</v>
      </c>
      <c r="J143" s="6">
        <v>2022</v>
      </c>
      <c r="K143" s="6" t="s">
        <v>264</v>
      </c>
      <c r="L143" s="6" t="s">
        <v>235</v>
      </c>
      <c r="M143" s="6" t="s">
        <v>761</v>
      </c>
      <c r="N143" s="7">
        <v>466.14</v>
      </c>
      <c r="O143" s="7" t="s">
        <v>13</v>
      </c>
    </row>
    <row r="144" spans="1:15" ht="90" x14ac:dyDescent="0.25">
      <c r="A144" s="6" t="s">
        <v>276</v>
      </c>
      <c r="B144" s="6">
        <v>10281</v>
      </c>
      <c r="C144" s="6" t="s">
        <v>46</v>
      </c>
      <c r="D144" s="6" t="s">
        <v>14</v>
      </c>
      <c r="E144" s="6" t="s">
        <v>20</v>
      </c>
      <c r="F144" s="6" t="s">
        <v>11</v>
      </c>
      <c r="G144" s="6" t="s">
        <v>12</v>
      </c>
      <c r="H144" s="6" t="s">
        <v>184</v>
      </c>
      <c r="I144" s="6">
        <v>1533</v>
      </c>
      <c r="J144" s="6">
        <v>2022</v>
      </c>
      <c r="K144" s="6" t="s">
        <v>264</v>
      </c>
      <c r="L144" s="6" t="s">
        <v>775</v>
      </c>
      <c r="M144" s="6" t="s">
        <v>776</v>
      </c>
      <c r="N144" s="7">
        <v>2488.8000000000002</v>
      </c>
      <c r="O144" s="7" t="s">
        <v>50</v>
      </c>
    </row>
    <row r="145" spans="1:15" ht="112.5" x14ac:dyDescent="0.25">
      <c r="A145" s="6" t="s">
        <v>276</v>
      </c>
      <c r="B145" s="6">
        <v>10281</v>
      </c>
      <c r="C145" s="6" t="s">
        <v>46</v>
      </c>
      <c r="D145" s="6" t="s">
        <v>14</v>
      </c>
      <c r="E145" s="6" t="s">
        <v>20</v>
      </c>
      <c r="F145" s="6" t="s">
        <v>11</v>
      </c>
      <c r="G145" s="6" t="s">
        <v>12</v>
      </c>
      <c r="H145" s="6" t="s">
        <v>184</v>
      </c>
      <c r="I145" s="6">
        <v>1556</v>
      </c>
      <c r="J145" s="6">
        <v>2022</v>
      </c>
      <c r="K145" s="6" t="s">
        <v>264</v>
      </c>
      <c r="L145" s="6" t="s">
        <v>185</v>
      </c>
      <c r="M145" s="6" t="s">
        <v>777</v>
      </c>
      <c r="N145" s="7">
        <v>112821.08</v>
      </c>
      <c r="O145" s="7" t="s">
        <v>778</v>
      </c>
    </row>
    <row r="146" spans="1:15" ht="90" x14ac:dyDescent="0.25">
      <c r="A146" s="6" t="s">
        <v>276</v>
      </c>
      <c r="B146" s="6">
        <v>10325</v>
      </c>
      <c r="C146" s="6" t="s">
        <v>162</v>
      </c>
      <c r="D146" s="6" t="s">
        <v>14</v>
      </c>
      <c r="E146" s="6" t="s">
        <v>67</v>
      </c>
      <c r="F146" s="6" t="s">
        <v>11</v>
      </c>
      <c r="G146" s="6" t="s">
        <v>12</v>
      </c>
      <c r="H146" s="6" t="s">
        <v>184</v>
      </c>
      <c r="I146" s="6">
        <v>306</v>
      </c>
      <c r="J146" s="6">
        <v>2022</v>
      </c>
      <c r="K146" s="6" t="s">
        <v>264</v>
      </c>
      <c r="L146" s="6" t="s">
        <v>781</v>
      </c>
      <c r="M146" s="6" t="s">
        <v>782</v>
      </c>
      <c r="N146" s="7">
        <v>250.1</v>
      </c>
      <c r="O146" s="7" t="s">
        <v>50</v>
      </c>
    </row>
    <row r="147" spans="1:15" ht="112.5" x14ac:dyDescent="0.25">
      <c r="A147" s="6" t="s">
        <v>276</v>
      </c>
      <c r="B147" s="6">
        <v>10325</v>
      </c>
      <c r="C147" s="6" t="s">
        <v>162</v>
      </c>
      <c r="D147" s="6" t="s">
        <v>14</v>
      </c>
      <c r="E147" s="6" t="s">
        <v>67</v>
      </c>
      <c r="F147" s="6" t="s">
        <v>11</v>
      </c>
      <c r="G147" s="6" t="s">
        <v>12</v>
      </c>
      <c r="H147" s="6">
        <v>20224</v>
      </c>
      <c r="I147" s="6">
        <v>494</v>
      </c>
      <c r="J147" s="6">
        <v>2022</v>
      </c>
      <c r="K147" s="6" t="s">
        <v>264</v>
      </c>
      <c r="L147" s="6" t="s">
        <v>224</v>
      </c>
      <c r="M147" s="6" t="s">
        <v>785</v>
      </c>
      <c r="N147" s="7">
        <v>5298.18</v>
      </c>
      <c r="O147" s="7" t="s">
        <v>50</v>
      </c>
    </row>
    <row r="148" spans="1:15" ht="112.5" x14ac:dyDescent="0.25">
      <c r="A148" s="6" t="s">
        <v>276</v>
      </c>
      <c r="B148" s="6">
        <v>10325</v>
      </c>
      <c r="C148" s="6" t="s">
        <v>162</v>
      </c>
      <c r="D148" s="6" t="s">
        <v>14</v>
      </c>
      <c r="E148" s="6" t="s">
        <v>67</v>
      </c>
      <c r="F148" s="6" t="s">
        <v>11</v>
      </c>
      <c r="G148" s="6" t="s">
        <v>12</v>
      </c>
      <c r="H148" s="6">
        <v>20223</v>
      </c>
      <c r="I148" s="6">
        <v>505</v>
      </c>
      <c r="J148" s="6">
        <v>2022</v>
      </c>
      <c r="K148" s="6" t="s">
        <v>264</v>
      </c>
      <c r="L148" s="6" t="s">
        <v>786</v>
      </c>
      <c r="M148" s="6" t="s">
        <v>787</v>
      </c>
      <c r="N148" s="7">
        <v>27316.06</v>
      </c>
      <c r="O148" s="7" t="s">
        <v>50</v>
      </c>
    </row>
    <row r="149" spans="1:15" ht="112.5" x14ac:dyDescent="0.25">
      <c r="A149" s="6" t="s">
        <v>276</v>
      </c>
      <c r="B149" s="6">
        <v>10325</v>
      </c>
      <c r="C149" s="6" t="s">
        <v>162</v>
      </c>
      <c r="D149" s="6" t="s">
        <v>14</v>
      </c>
      <c r="E149" s="6" t="s">
        <v>67</v>
      </c>
      <c r="F149" s="6" t="s">
        <v>11</v>
      </c>
      <c r="G149" s="6" t="s">
        <v>12</v>
      </c>
      <c r="H149" s="6">
        <v>20226</v>
      </c>
      <c r="I149" s="6">
        <v>513</v>
      </c>
      <c r="J149" s="6">
        <v>2022</v>
      </c>
      <c r="K149" s="6" t="s">
        <v>264</v>
      </c>
      <c r="L149" s="6" t="s">
        <v>788</v>
      </c>
      <c r="M149" s="6" t="s">
        <v>789</v>
      </c>
      <c r="N149" s="7">
        <v>4775.97</v>
      </c>
      <c r="O149" s="7" t="s">
        <v>13</v>
      </c>
    </row>
    <row r="150" spans="1:15" ht="90" x14ac:dyDescent="0.25">
      <c r="A150" s="6" t="s">
        <v>276</v>
      </c>
      <c r="B150" s="6">
        <v>10325</v>
      </c>
      <c r="C150" s="6" t="s">
        <v>162</v>
      </c>
      <c r="D150" s="6" t="s">
        <v>14</v>
      </c>
      <c r="E150" s="6" t="s">
        <v>67</v>
      </c>
      <c r="F150" s="6" t="s">
        <v>11</v>
      </c>
      <c r="G150" s="6" t="s">
        <v>12</v>
      </c>
      <c r="H150" s="6">
        <v>202226</v>
      </c>
      <c r="I150" s="6">
        <v>1046</v>
      </c>
      <c r="J150" s="6">
        <v>2022</v>
      </c>
      <c r="K150" s="6" t="s">
        <v>264</v>
      </c>
      <c r="L150" s="6" t="s">
        <v>225</v>
      </c>
      <c r="M150" s="6" t="s">
        <v>790</v>
      </c>
      <c r="N150" s="7">
        <v>3018.15</v>
      </c>
      <c r="O150" s="7" t="s">
        <v>13</v>
      </c>
    </row>
    <row r="151" spans="1:15" ht="90" x14ac:dyDescent="0.25">
      <c r="A151" s="6" t="s">
        <v>276</v>
      </c>
      <c r="B151" s="6">
        <v>10325</v>
      </c>
      <c r="C151" s="6" t="s">
        <v>162</v>
      </c>
      <c r="D151" s="6" t="s">
        <v>14</v>
      </c>
      <c r="E151" s="6" t="s">
        <v>67</v>
      </c>
      <c r="F151" s="6" t="s">
        <v>11</v>
      </c>
      <c r="G151" s="6" t="s">
        <v>12</v>
      </c>
      <c r="H151" s="6">
        <v>202128</v>
      </c>
      <c r="I151" s="6">
        <v>1243</v>
      </c>
      <c r="J151" s="6">
        <v>2022</v>
      </c>
      <c r="K151" s="6" t="s">
        <v>264</v>
      </c>
      <c r="L151" s="6" t="s">
        <v>226</v>
      </c>
      <c r="M151" s="6" t="s">
        <v>791</v>
      </c>
      <c r="N151" s="7">
        <v>104</v>
      </c>
      <c r="O151" s="7" t="s">
        <v>50</v>
      </c>
    </row>
    <row r="152" spans="1:15" ht="90" x14ac:dyDescent="0.25">
      <c r="A152" s="6" t="s">
        <v>276</v>
      </c>
      <c r="B152" s="6">
        <v>10325</v>
      </c>
      <c r="C152" s="6" t="s">
        <v>162</v>
      </c>
      <c r="D152" s="6" t="s">
        <v>14</v>
      </c>
      <c r="E152" s="6" t="s">
        <v>67</v>
      </c>
      <c r="F152" s="6" t="s">
        <v>11</v>
      </c>
      <c r="G152" s="6" t="s">
        <v>12</v>
      </c>
      <c r="H152" s="6">
        <v>202252</v>
      </c>
      <c r="I152" s="6">
        <v>1246</v>
      </c>
      <c r="J152" s="6">
        <v>2022</v>
      </c>
      <c r="K152" s="6" t="s">
        <v>264</v>
      </c>
      <c r="L152" s="6" t="s">
        <v>226</v>
      </c>
      <c r="M152" s="6" t="s">
        <v>792</v>
      </c>
      <c r="N152" s="7">
        <v>2217.8200000000002</v>
      </c>
      <c r="O152" s="7" t="s">
        <v>50</v>
      </c>
    </row>
    <row r="153" spans="1:15" ht="90" x14ac:dyDescent="0.25">
      <c r="A153" s="6" t="s">
        <v>276</v>
      </c>
      <c r="B153" s="6">
        <v>10325</v>
      </c>
      <c r="C153" s="6" t="s">
        <v>162</v>
      </c>
      <c r="D153" s="6" t="s">
        <v>14</v>
      </c>
      <c r="E153" s="6" t="s">
        <v>67</v>
      </c>
      <c r="F153" s="6" t="s">
        <v>11</v>
      </c>
      <c r="G153" s="6" t="s">
        <v>12</v>
      </c>
      <c r="H153" s="6">
        <v>202133</v>
      </c>
      <c r="I153" s="6">
        <v>1296</v>
      </c>
      <c r="J153" s="6">
        <v>2022</v>
      </c>
      <c r="K153" s="6" t="s">
        <v>264</v>
      </c>
      <c r="L153" s="6" t="s">
        <v>305</v>
      </c>
      <c r="M153" s="6" t="s">
        <v>793</v>
      </c>
      <c r="N153" s="7">
        <v>73000.72</v>
      </c>
      <c r="O153" s="7" t="s">
        <v>50</v>
      </c>
    </row>
    <row r="154" spans="1:15" ht="90" x14ac:dyDescent="0.25">
      <c r="A154" s="6" t="s">
        <v>276</v>
      </c>
      <c r="B154" s="6">
        <v>10326</v>
      </c>
      <c r="C154" s="6" t="s">
        <v>165</v>
      </c>
      <c r="D154" s="6" t="s">
        <v>14</v>
      </c>
      <c r="E154" s="6" t="s">
        <v>67</v>
      </c>
      <c r="F154" s="6" t="s">
        <v>11</v>
      </c>
      <c r="G154" s="6" t="s">
        <v>53</v>
      </c>
      <c r="H154" s="6" t="s">
        <v>184</v>
      </c>
      <c r="I154" s="6">
        <v>1367</v>
      </c>
      <c r="J154" s="6">
        <v>2022</v>
      </c>
      <c r="K154" s="6" t="s">
        <v>264</v>
      </c>
      <c r="L154" s="6" t="s">
        <v>306</v>
      </c>
      <c r="M154" s="6" t="s">
        <v>794</v>
      </c>
      <c r="N154" s="7">
        <v>5700.22</v>
      </c>
      <c r="O154" s="7" t="s">
        <v>50</v>
      </c>
    </row>
    <row r="155" spans="1:15" ht="90" x14ac:dyDescent="0.25">
      <c r="A155" s="6" t="s">
        <v>276</v>
      </c>
      <c r="B155" s="6">
        <v>10326</v>
      </c>
      <c r="C155" s="6" t="s">
        <v>165</v>
      </c>
      <c r="D155" s="6" t="s">
        <v>14</v>
      </c>
      <c r="E155" s="6" t="s">
        <v>67</v>
      </c>
      <c r="F155" s="6" t="s">
        <v>11</v>
      </c>
      <c r="G155" s="6" t="s">
        <v>53</v>
      </c>
      <c r="H155" s="6" t="s">
        <v>184</v>
      </c>
      <c r="I155" s="6">
        <v>1368</v>
      </c>
      <c r="J155" s="6">
        <v>2022</v>
      </c>
      <c r="K155" s="6" t="s">
        <v>264</v>
      </c>
      <c r="L155" s="6" t="s">
        <v>213</v>
      </c>
      <c r="M155" s="6" t="s">
        <v>795</v>
      </c>
      <c r="N155" s="7">
        <v>9623.34</v>
      </c>
      <c r="O155" s="7" t="s">
        <v>50</v>
      </c>
    </row>
    <row r="156" spans="1:15" ht="90" x14ac:dyDescent="0.25">
      <c r="A156" s="6" t="s">
        <v>276</v>
      </c>
      <c r="B156" s="6">
        <v>10326</v>
      </c>
      <c r="C156" s="6" t="s">
        <v>165</v>
      </c>
      <c r="D156" s="6" t="s">
        <v>14</v>
      </c>
      <c r="E156" s="6" t="s">
        <v>67</v>
      </c>
      <c r="F156" s="6" t="s">
        <v>11</v>
      </c>
      <c r="G156" s="6" t="s">
        <v>53</v>
      </c>
      <c r="H156" s="6" t="s">
        <v>184</v>
      </c>
      <c r="I156" s="6">
        <v>1369</v>
      </c>
      <c r="J156" s="6">
        <v>2022</v>
      </c>
      <c r="K156" s="6" t="s">
        <v>264</v>
      </c>
      <c r="L156" s="6" t="s">
        <v>217</v>
      </c>
      <c r="M156" s="6" t="s">
        <v>796</v>
      </c>
      <c r="N156" s="7">
        <v>6832.9</v>
      </c>
      <c r="O156" s="7" t="s">
        <v>50</v>
      </c>
    </row>
    <row r="157" spans="1:15" ht="90" x14ac:dyDescent="0.25">
      <c r="A157" s="6" t="s">
        <v>276</v>
      </c>
      <c r="B157" s="6">
        <v>10326</v>
      </c>
      <c r="C157" s="6" t="s">
        <v>165</v>
      </c>
      <c r="D157" s="6" t="s">
        <v>14</v>
      </c>
      <c r="E157" s="6" t="s">
        <v>67</v>
      </c>
      <c r="F157" s="6" t="s">
        <v>11</v>
      </c>
      <c r="G157" s="6" t="s">
        <v>53</v>
      </c>
      <c r="H157" s="6" t="s">
        <v>184</v>
      </c>
      <c r="I157" s="6">
        <v>1370</v>
      </c>
      <c r="J157" s="6">
        <v>2022</v>
      </c>
      <c r="K157" s="6" t="s">
        <v>264</v>
      </c>
      <c r="L157" s="6" t="s">
        <v>214</v>
      </c>
      <c r="M157" s="6" t="s">
        <v>797</v>
      </c>
      <c r="N157" s="7">
        <v>10905.58</v>
      </c>
      <c r="O157" s="7" t="s">
        <v>50</v>
      </c>
    </row>
    <row r="158" spans="1:15" ht="90" x14ac:dyDescent="0.25">
      <c r="A158" s="6" t="s">
        <v>276</v>
      </c>
      <c r="B158" s="6">
        <v>10326</v>
      </c>
      <c r="C158" s="6" t="s">
        <v>165</v>
      </c>
      <c r="D158" s="6" t="s">
        <v>14</v>
      </c>
      <c r="E158" s="6" t="s">
        <v>67</v>
      </c>
      <c r="F158" s="6" t="s">
        <v>11</v>
      </c>
      <c r="G158" s="6" t="s">
        <v>53</v>
      </c>
      <c r="H158" s="6" t="s">
        <v>184</v>
      </c>
      <c r="I158" s="6">
        <v>1371</v>
      </c>
      <c r="J158" s="6">
        <v>2022</v>
      </c>
      <c r="K158" s="6" t="s">
        <v>264</v>
      </c>
      <c r="L158" s="6" t="s">
        <v>216</v>
      </c>
      <c r="M158" s="6" t="s">
        <v>799</v>
      </c>
      <c r="N158" s="7">
        <v>5922.92</v>
      </c>
      <c r="O158" s="7" t="s">
        <v>50</v>
      </c>
    </row>
    <row r="159" spans="1:15" ht="90" x14ac:dyDescent="0.25">
      <c r="A159" s="6" t="s">
        <v>276</v>
      </c>
      <c r="B159" s="6">
        <v>10326</v>
      </c>
      <c r="C159" s="6" t="s">
        <v>165</v>
      </c>
      <c r="D159" s="6" t="s">
        <v>14</v>
      </c>
      <c r="E159" s="6" t="s">
        <v>67</v>
      </c>
      <c r="F159" s="6" t="s">
        <v>11</v>
      </c>
      <c r="G159" s="6" t="s">
        <v>53</v>
      </c>
      <c r="H159" s="6" t="s">
        <v>184</v>
      </c>
      <c r="I159" s="6">
        <v>1372</v>
      </c>
      <c r="J159" s="6">
        <v>2022</v>
      </c>
      <c r="K159" s="6" t="s">
        <v>264</v>
      </c>
      <c r="L159" s="6" t="s">
        <v>218</v>
      </c>
      <c r="M159" s="6" t="s">
        <v>800</v>
      </c>
      <c r="N159" s="7">
        <v>11214.01</v>
      </c>
      <c r="O159" s="7" t="s">
        <v>50</v>
      </c>
    </row>
    <row r="160" spans="1:15" ht="90" x14ac:dyDescent="0.25">
      <c r="A160" s="6" t="s">
        <v>276</v>
      </c>
      <c r="B160" s="6">
        <v>10326</v>
      </c>
      <c r="C160" s="6" t="s">
        <v>165</v>
      </c>
      <c r="D160" s="6" t="s">
        <v>14</v>
      </c>
      <c r="E160" s="6" t="s">
        <v>67</v>
      </c>
      <c r="F160" s="6" t="s">
        <v>11</v>
      </c>
      <c r="G160" s="6" t="s">
        <v>53</v>
      </c>
      <c r="H160" s="6" t="s">
        <v>184</v>
      </c>
      <c r="I160" s="6">
        <v>1373</v>
      </c>
      <c r="J160" s="6">
        <v>2022</v>
      </c>
      <c r="K160" s="6" t="s">
        <v>264</v>
      </c>
      <c r="L160" s="6" t="s">
        <v>211</v>
      </c>
      <c r="M160" s="6" t="s">
        <v>801</v>
      </c>
      <c r="N160" s="7">
        <v>5065.93</v>
      </c>
      <c r="O160" s="7" t="s">
        <v>50</v>
      </c>
    </row>
    <row r="161" spans="1:15" ht="90" x14ac:dyDescent="0.25">
      <c r="A161" s="6" t="s">
        <v>276</v>
      </c>
      <c r="B161" s="6">
        <v>10326</v>
      </c>
      <c r="C161" s="6" t="s">
        <v>165</v>
      </c>
      <c r="D161" s="6" t="s">
        <v>14</v>
      </c>
      <c r="E161" s="6" t="s">
        <v>67</v>
      </c>
      <c r="F161" s="6" t="s">
        <v>11</v>
      </c>
      <c r="G161" s="6" t="s">
        <v>53</v>
      </c>
      <c r="H161" s="6" t="s">
        <v>184</v>
      </c>
      <c r="I161" s="6">
        <v>1374</v>
      </c>
      <c r="J161" s="6">
        <v>2022</v>
      </c>
      <c r="K161" s="6" t="s">
        <v>264</v>
      </c>
      <c r="L161" s="6" t="s">
        <v>220</v>
      </c>
      <c r="M161" s="6" t="s">
        <v>802</v>
      </c>
      <c r="N161" s="7">
        <v>4544.4799999999996</v>
      </c>
      <c r="O161" s="7" t="s">
        <v>50</v>
      </c>
    </row>
    <row r="162" spans="1:15" ht="90" x14ac:dyDescent="0.25">
      <c r="A162" s="6" t="s">
        <v>276</v>
      </c>
      <c r="B162" s="6">
        <v>10326</v>
      </c>
      <c r="C162" s="6" t="s">
        <v>165</v>
      </c>
      <c r="D162" s="6" t="s">
        <v>14</v>
      </c>
      <c r="E162" s="6" t="s">
        <v>67</v>
      </c>
      <c r="F162" s="6" t="s">
        <v>11</v>
      </c>
      <c r="G162" s="6" t="s">
        <v>53</v>
      </c>
      <c r="H162" s="6" t="s">
        <v>184</v>
      </c>
      <c r="I162" s="6">
        <v>1375</v>
      </c>
      <c r="J162" s="6">
        <v>2022</v>
      </c>
      <c r="K162" s="6" t="s">
        <v>264</v>
      </c>
      <c r="L162" s="6" t="s">
        <v>222</v>
      </c>
      <c r="M162" s="6" t="s">
        <v>803</v>
      </c>
      <c r="N162" s="7">
        <v>7552.7</v>
      </c>
      <c r="O162" s="7" t="s">
        <v>50</v>
      </c>
    </row>
    <row r="163" spans="1:15" ht="90" x14ac:dyDescent="0.25">
      <c r="A163" s="6" t="s">
        <v>276</v>
      </c>
      <c r="B163" s="6">
        <v>10326</v>
      </c>
      <c r="C163" s="6" t="s">
        <v>165</v>
      </c>
      <c r="D163" s="6" t="s">
        <v>14</v>
      </c>
      <c r="E163" s="6" t="s">
        <v>67</v>
      </c>
      <c r="F163" s="6" t="s">
        <v>11</v>
      </c>
      <c r="G163" s="6" t="s">
        <v>53</v>
      </c>
      <c r="H163" s="6" t="s">
        <v>184</v>
      </c>
      <c r="I163" s="6">
        <v>1376</v>
      </c>
      <c r="J163" s="6">
        <v>2022</v>
      </c>
      <c r="K163" s="6" t="s">
        <v>264</v>
      </c>
      <c r="L163" s="6" t="s">
        <v>210</v>
      </c>
      <c r="M163" s="6" t="s">
        <v>804</v>
      </c>
      <c r="N163" s="7">
        <v>15823.32</v>
      </c>
      <c r="O163" s="7" t="s">
        <v>50</v>
      </c>
    </row>
    <row r="164" spans="1:15" ht="90" x14ac:dyDescent="0.25">
      <c r="A164" s="6" t="s">
        <v>276</v>
      </c>
      <c r="B164" s="6">
        <v>10326</v>
      </c>
      <c r="C164" s="6" t="s">
        <v>165</v>
      </c>
      <c r="D164" s="6" t="s">
        <v>14</v>
      </c>
      <c r="E164" s="6" t="s">
        <v>67</v>
      </c>
      <c r="F164" s="6" t="s">
        <v>11</v>
      </c>
      <c r="G164" s="6" t="s">
        <v>53</v>
      </c>
      <c r="H164" s="6" t="s">
        <v>184</v>
      </c>
      <c r="I164" s="6">
        <v>1377</v>
      </c>
      <c r="J164" s="6">
        <v>2022</v>
      </c>
      <c r="K164" s="6" t="s">
        <v>264</v>
      </c>
      <c r="L164" s="6" t="s">
        <v>219</v>
      </c>
      <c r="M164" s="6" t="s">
        <v>805</v>
      </c>
      <c r="N164" s="7">
        <v>5251.38</v>
      </c>
      <c r="O164" s="7" t="s">
        <v>50</v>
      </c>
    </row>
    <row r="165" spans="1:15" ht="90" x14ac:dyDescent="0.25">
      <c r="A165" s="6" t="s">
        <v>276</v>
      </c>
      <c r="B165" s="6">
        <v>10326</v>
      </c>
      <c r="C165" s="6" t="s">
        <v>165</v>
      </c>
      <c r="D165" s="6" t="s">
        <v>14</v>
      </c>
      <c r="E165" s="6" t="s">
        <v>67</v>
      </c>
      <c r="F165" s="6" t="s">
        <v>11</v>
      </c>
      <c r="G165" s="6" t="s">
        <v>53</v>
      </c>
      <c r="H165" s="6" t="s">
        <v>184</v>
      </c>
      <c r="I165" s="6">
        <v>1378</v>
      </c>
      <c r="J165" s="6">
        <v>2022</v>
      </c>
      <c r="K165" s="6" t="s">
        <v>264</v>
      </c>
      <c r="L165" s="6" t="s">
        <v>221</v>
      </c>
      <c r="M165" s="6" t="s">
        <v>806</v>
      </c>
      <c r="N165" s="7">
        <v>5881.4</v>
      </c>
      <c r="O165" s="7" t="s">
        <v>50</v>
      </c>
    </row>
    <row r="166" spans="1:15" ht="90" x14ac:dyDescent="0.25">
      <c r="A166" s="6" t="s">
        <v>276</v>
      </c>
      <c r="B166" s="6">
        <v>10326</v>
      </c>
      <c r="C166" s="6" t="s">
        <v>165</v>
      </c>
      <c r="D166" s="6" t="s">
        <v>14</v>
      </c>
      <c r="E166" s="6" t="s">
        <v>67</v>
      </c>
      <c r="F166" s="6" t="s">
        <v>11</v>
      </c>
      <c r="G166" s="6" t="s">
        <v>53</v>
      </c>
      <c r="H166" s="6" t="s">
        <v>184</v>
      </c>
      <c r="I166" s="6">
        <v>1379</v>
      </c>
      <c r="J166" s="6">
        <v>2022</v>
      </c>
      <c r="K166" s="6" t="s">
        <v>264</v>
      </c>
      <c r="L166" s="6" t="s">
        <v>212</v>
      </c>
      <c r="M166" s="6" t="s">
        <v>807</v>
      </c>
      <c r="N166" s="7">
        <v>4021.46</v>
      </c>
      <c r="O166" s="7" t="s">
        <v>50</v>
      </c>
    </row>
    <row r="167" spans="1:15" ht="90" x14ac:dyDescent="0.25">
      <c r="A167" s="6" t="s">
        <v>276</v>
      </c>
      <c r="B167" s="6">
        <v>10326</v>
      </c>
      <c r="C167" s="6" t="s">
        <v>165</v>
      </c>
      <c r="D167" s="6" t="s">
        <v>14</v>
      </c>
      <c r="E167" s="6" t="s">
        <v>67</v>
      </c>
      <c r="F167" s="6" t="s">
        <v>11</v>
      </c>
      <c r="G167" s="6" t="s">
        <v>53</v>
      </c>
      <c r="H167" s="6" t="s">
        <v>184</v>
      </c>
      <c r="I167" s="6">
        <v>1380</v>
      </c>
      <c r="J167" s="6">
        <v>2022</v>
      </c>
      <c r="K167" s="6" t="s">
        <v>264</v>
      </c>
      <c r="L167" s="6" t="s">
        <v>223</v>
      </c>
      <c r="M167" s="6" t="s">
        <v>808</v>
      </c>
      <c r="N167" s="7">
        <v>5473.57</v>
      </c>
      <c r="O167" s="7" t="s">
        <v>50</v>
      </c>
    </row>
    <row r="168" spans="1:15" ht="90" x14ac:dyDescent="0.25">
      <c r="A168" s="6" t="s">
        <v>276</v>
      </c>
      <c r="B168" s="6">
        <v>10326</v>
      </c>
      <c r="C168" s="6" t="s">
        <v>165</v>
      </c>
      <c r="D168" s="6" t="s">
        <v>14</v>
      </c>
      <c r="E168" s="6" t="s">
        <v>67</v>
      </c>
      <c r="F168" s="6" t="s">
        <v>11</v>
      </c>
      <c r="G168" s="6" t="s">
        <v>53</v>
      </c>
      <c r="H168" s="6" t="s">
        <v>184</v>
      </c>
      <c r="I168" s="6">
        <v>1381</v>
      </c>
      <c r="J168" s="6">
        <v>2022</v>
      </c>
      <c r="K168" s="6" t="s">
        <v>264</v>
      </c>
      <c r="L168" s="6" t="s">
        <v>215</v>
      </c>
      <c r="M168" s="6" t="s">
        <v>809</v>
      </c>
      <c r="N168" s="7">
        <v>10857.98</v>
      </c>
      <c r="O168" s="7" t="s">
        <v>50</v>
      </c>
    </row>
    <row r="169" spans="1:15" ht="90" x14ac:dyDescent="0.25">
      <c r="A169" s="6" t="s">
        <v>276</v>
      </c>
      <c r="B169" s="6">
        <v>10560</v>
      </c>
      <c r="C169" s="6" t="s">
        <v>54</v>
      </c>
      <c r="D169" s="6" t="s">
        <v>14</v>
      </c>
      <c r="E169" s="6" t="s">
        <v>20</v>
      </c>
      <c r="F169" s="6" t="s">
        <v>11</v>
      </c>
      <c r="G169" s="6" t="s">
        <v>12</v>
      </c>
      <c r="H169" s="6" t="s">
        <v>184</v>
      </c>
      <c r="I169" s="6">
        <v>110</v>
      </c>
      <c r="J169" s="6">
        <v>2022</v>
      </c>
      <c r="K169" s="6" t="s">
        <v>264</v>
      </c>
      <c r="L169" s="6" t="s">
        <v>203</v>
      </c>
      <c r="M169" s="6" t="s">
        <v>812</v>
      </c>
      <c r="N169" s="7">
        <v>53.18</v>
      </c>
      <c r="O169" s="7" t="s">
        <v>50</v>
      </c>
    </row>
    <row r="170" spans="1:15" ht="90" x14ac:dyDescent="0.25">
      <c r="A170" s="6" t="s">
        <v>276</v>
      </c>
      <c r="B170" s="6">
        <v>10560</v>
      </c>
      <c r="C170" s="6" t="s">
        <v>54</v>
      </c>
      <c r="D170" s="6" t="s">
        <v>14</v>
      </c>
      <c r="E170" s="6" t="s">
        <v>20</v>
      </c>
      <c r="F170" s="6" t="s">
        <v>11</v>
      </c>
      <c r="G170" s="6" t="s">
        <v>12</v>
      </c>
      <c r="H170" s="6" t="s">
        <v>184</v>
      </c>
      <c r="I170" s="6">
        <v>730</v>
      </c>
      <c r="J170" s="6">
        <v>2022</v>
      </c>
      <c r="K170" s="6" t="s">
        <v>264</v>
      </c>
      <c r="L170" s="6" t="s">
        <v>203</v>
      </c>
      <c r="M170" s="6" t="s">
        <v>311</v>
      </c>
      <c r="N170" s="7">
        <v>428.21</v>
      </c>
      <c r="O170" s="7" t="s">
        <v>50</v>
      </c>
    </row>
    <row r="171" spans="1:15" ht="90" x14ac:dyDescent="0.25">
      <c r="A171" s="6" t="s">
        <v>276</v>
      </c>
      <c r="B171" s="6">
        <v>10577</v>
      </c>
      <c r="C171" s="6" t="s">
        <v>21</v>
      </c>
      <c r="D171" s="6" t="s">
        <v>14</v>
      </c>
      <c r="E171" s="6" t="s">
        <v>20</v>
      </c>
      <c r="F171" s="6" t="s">
        <v>11</v>
      </c>
      <c r="G171" s="6" t="s">
        <v>12</v>
      </c>
      <c r="H171" s="6" t="s">
        <v>184</v>
      </c>
      <c r="I171" s="6">
        <v>302</v>
      </c>
      <c r="J171" s="6">
        <v>2022</v>
      </c>
      <c r="K171" s="6" t="s">
        <v>264</v>
      </c>
      <c r="L171" s="6" t="s">
        <v>312</v>
      </c>
      <c r="M171" s="6" t="s">
        <v>816</v>
      </c>
      <c r="N171" s="7">
        <v>2081.9299999999998</v>
      </c>
      <c r="O171" s="7" t="s">
        <v>13</v>
      </c>
    </row>
    <row r="172" spans="1:15" ht="90" x14ac:dyDescent="0.25">
      <c r="A172" s="6" t="s">
        <v>276</v>
      </c>
      <c r="B172" s="6">
        <v>10577</v>
      </c>
      <c r="C172" s="6" t="s">
        <v>21</v>
      </c>
      <c r="D172" s="6" t="s">
        <v>14</v>
      </c>
      <c r="E172" s="6" t="s">
        <v>20</v>
      </c>
      <c r="F172" s="6" t="s">
        <v>11</v>
      </c>
      <c r="G172" s="6" t="s">
        <v>12</v>
      </c>
      <c r="H172" s="6" t="s">
        <v>184</v>
      </c>
      <c r="I172" s="6">
        <v>311</v>
      </c>
      <c r="J172" s="6">
        <v>2022</v>
      </c>
      <c r="K172" s="6" t="s">
        <v>264</v>
      </c>
      <c r="L172" s="6" t="s">
        <v>312</v>
      </c>
      <c r="M172" s="6" t="s">
        <v>817</v>
      </c>
      <c r="N172" s="7">
        <v>9288.61</v>
      </c>
      <c r="O172" s="7" t="s">
        <v>13</v>
      </c>
    </row>
    <row r="173" spans="1:15" ht="112.5" x14ac:dyDescent="0.25">
      <c r="A173" s="6" t="s">
        <v>276</v>
      </c>
      <c r="B173" s="6">
        <v>10577</v>
      </c>
      <c r="C173" s="6" t="s">
        <v>21</v>
      </c>
      <c r="D173" s="6" t="s">
        <v>14</v>
      </c>
      <c r="E173" s="6" t="s">
        <v>20</v>
      </c>
      <c r="F173" s="6" t="s">
        <v>11</v>
      </c>
      <c r="G173" s="6" t="s">
        <v>12</v>
      </c>
      <c r="H173" s="6" t="s">
        <v>184</v>
      </c>
      <c r="I173" s="6">
        <v>500</v>
      </c>
      <c r="J173" s="6">
        <v>2022</v>
      </c>
      <c r="K173" s="6" t="s">
        <v>264</v>
      </c>
      <c r="L173" s="6" t="s">
        <v>1144</v>
      </c>
      <c r="M173" s="6" t="s">
        <v>818</v>
      </c>
      <c r="N173" s="7">
        <v>492.01</v>
      </c>
      <c r="O173" s="7" t="s">
        <v>13</v>
      </c>
    </row>
    <row r="174" spans="1:15" ht="112.5" x14ac:dyDescent="0.25">
      <c r="A174" s="6" t="s">
        <v>276</v>
      </c>
      <c r="B174" s="6">
        <v>10577</v>
      </c>
      <c r="C174" s="6" t="s">
        <v>21</v>
      </c>
      <c r="D174" s="6" t="s">
        <v>14</v>
      </c>
      <c r="E174" s="6" t="s">
        <v>20</v>
      </c>
      <c r="F174" s="6" t="s">
        <v>11</v>
      </c>
      <c r="G174" s="6" t="s">
        <v>12</v>
      </c>
      <c r="H174" s="6" t="s">
        <v>184</v>
      </c>
      <c r="I174" s="6">
        <v>745</v>
      </c>
      <c r="J174" s="6">
        <v>2022</v>
      </c>
      <c r="K174" s="6" t="s">
        <v>264</v>
      </c>
      <c r="L174" s="6" t="s">
        <v>1144</v>
      </c>
      <c r="M174" s="6" t="s">
        <v>819</v>
      </c>
      <c r="N174" s="7">
        <v>328.01</v>
      </c>
      <c r="O174" s="7" t="s">
        <v>13</v>
      </c>
    </row>
    <row r="175" spans="1:15" ht="90" x14ac:dyDescent="0.25">
      <c r="A175" s="6" t="s">
        <v>276</v>
      </c>
      <c r="B175" s="6">
        <v>10577</v>
      </c>
      <c r="C175" s="6" t="s">
        <v>21</v>
      </c>
      <c r="D175" s="6" t="s">
        <v>14</v>
      </c>
      <c r="E175" s="6" t="s">
        <v>20</v>
      </c>
      <c r="F175" s="6" t="s">
        <v>11</v>
      </c>
      <c r="G175" s="6" t="s">
        <v>12</v>
      </c>
      <c r="H175" s="6">
        <v>202010</v>
      </c>
      <c r="I175" s="6">
        <v>1138</v>
      </c>
      <c r="J175" s="6">
        <v>2022</v>
      </c>
      <c r="K175" s="6" t="s">
        <v>264</v>
      </c>
      <c r="L175" s="6" t="s">
        <v>196</v>
      </c>
      <c r="M175" s="6" t="s">
        <v>314</v>
      </c>
      <c r="N175" s="7">
        <v>4631.33</v>
      </c>
      <c r="O175" s="7" t="s">
        <v>50</v>
      </c>
    </row>
    <row r="176" spans="1:15" ht="90" x14ac:dyDescent="0.25">
      <c r="A176" s="6" t="s">
        <v>276</v>
      </c>
      <c r="B176" s="6">
        <v>10577</v>
      </c>
      <c r="C176" s="6" t="s">
        <v>21</v>
      </c>
      <c r="D176" s="6" t="s">
        <v>14</v>
      </c>
      <c r="E176" s="6" t="s">
        <v>20</v>
      </c>
      <c r="F176" s="6" t="s">
        <v>11</v>
      </c>
      <c r="G176" s="6" t="s">
        <v>12</v>
      </c>
      <c r="H176" s="6" t="s">
        <v>184</v>
      </c>
      <c r="I176" s="6">
        <v>1219</v>
      </c>
      <c r="J176" s="6">
        <v>2022</v>
      </c>
      <c r="K176" s="6" t="s">
        <v>264</v>
      </c>
      <c r="L176" s="6" t="s">
        <v>1144</v>
      </c>
      <c r="M176" s="6" t="s">
        <v>768</v>
      </c>
      <c r="N176" s="7">
        <v>32800.379999999997</v>
      </c>
      <c r="O176" s="7" t="s">
        <v>13</v>
      </c>
    </row>
    <row r="177" spans="1:15" ht="112.5" x14ac:dyDescent="0.25">
      <c r="A177" s="6" t="s">
        <v>276</v>
      </c>
      <c r="B177" s="6">
        <v>10578</v>
      </c>
      <c r="C177" s="6" t="s">
        <v>55</v>
      </c>
      <c r="D177" s="6" t="s">
        <v>14</v>
      </c>
      <c r="E177" s="6" t="s">
        <v>20</v>
      </c>
      <c r="F177" s="6" t="s">
        <v>11</v>
      </c>
      <c r="G177" s="6" t="s">
        <v>12</v>
      </c>
      <c r="H177" s="6" t="s">
        <v>184</v>
      </c>
      <c r="I177" s="6">
        <v>497</v>
      </c>
      <c r="J177" s="6">
        <v>2022</v>
      </c>
      <c r="K177" s="6" t="s">
        <v>264</v>
      </c>
      <c r="L177" s="6" t="s">
        <v>1144</v>
      </c>
      <c r="M177" s="6" t="s">
        <v>820</v>
      </c>
      <c r="N177" s="7">
        <v>49.69</v>
      </c>
      <c r="O177" s="7" t="s">
        <v>13</v>
      </c>
    </row>
    <row r="178" spans="1:15" ht="90" x14ac:dyDescent="0.25">
      <c r="A178" s="6" t="s">
        <v>276</v>
      </c>
      <c r="B178" s="6">
        <v>10578</v>
      </c>
      <c r="C178" s="6" t="s">
        <v>55</v>
      </c>
      <c r="D178" s="6" t="s">
        <v>14</v>
      </c>
      <c r="E178" s="6" t="s">
        <v>20</v>
      </c>
      <c r="F178" s="6" t="s">
        <v>11</v>
      </c>
      <c r="G178" s="6" t="s">
        <v>12</v>
      </c>
      <c r="H178" s="6" t="s">
        <v>184</v>
      </c>
      <c r="I178" s="6">
        <v>582</v>
      </c>
      <c r="J178" s="6">
        <v>2022</v>
      </c>
      <c r="K178" s="6" t="s">
        <v>264</v>
      </c>
      <c r="L178" s="6" t="s">
        <v>194</v>
      </c>
      <c r="M178" s="6" t="s">
        <v>821</v>
      </c>
      <c r="N178" s="7">
        <v>2081.83</v>
      </c>
      <c r="O178" s="7" t="s">
        <v>13</v>
      </c>
    </row>
    <row r="179" spans="1:15" ht="90" x14ac:dyDescent="0.25">
      <c r="A179" s="6" t="s">
        <v>276</v>
      </c>
      <c r="B179" s="6">
        <v>10578</v>
      </c>
      <c r="C179" s="6" t="s">
        <v>55</v>
      </c>
      <c r="D179" s="6" t="s">
        <v>14</v>
      </c>
      <c r="E179" s="6" t="s">
        <v>20</v>
      </c>
      <c r="F179" s="6" t="s">
        <v>11</v>
      </c>
      <c r="G179" s="6" t="s">
        <v>12</v>
      </c>
      <c r="H179" s="6" t="s">
        <v>184</v>
      </c>
      <c r="I179" s="6">
        <v>645</v>
      </c>
      <c r="J179" s="6">
        <v>2022</v>
      </c>
      <c r="K179" s="6" t="s">
        <v>264</v>
      </c>
      <c r="L179" s="6" t="s">
        <v>185</v>
      </c>
      <c r="M179" s="6" t="s">
        <v>822</v>
      </c>
      <c r="N179" s="7">
        <v>5948.11</v>
      </c>
      <c r="O179" s="7" t="s">
        <v>13</v>
      </c>
    </row>
    <row r="180" spans="1:15" ht="112.5" x14ac:dyDescent="0.25">
      <c r="A180" s="6" t="s">
        <v>276</v>
      </c>
      <c r="B180" s="6">
        <v>10578</v>
      </c>
      <c r="C180" s="6" t="s">
        <v>55</v>
      </c>
      <c r="D180" s="6" t="s">
        <v>14</v>
      </c>
      <c r="E180" s="6" t="s">
        <v>20</v>
      </c>
      <c r="F180" s="6" t="s">
        <v>11</v>
      </c>
      <c r="G180" s="6" t="s">
        <v>12</v>
      </c>
      <c r="H180" s="6" t="s">
        <v>184</v>
      </c>
      <c r="I180" s="6">
        <v>747</v>
      </c>
      <c r="J180" s="6">
        <v>2022</v>
      </c>
      <c r="K180" s="6" t="s">
        <v>264</v>
      </c>
      <c r="L180" s="6" t="s">
        <v>1144</v>
      </c>
      <c r="M180" s="6" t="s">
        <v>823</v>
      </c>
      <c r="N180" s="7">
        <v>33.130000000000003</v>
      </c>
      <c r="O180" s="7" t="s">
        <v>13</v>
      </c>
    </row>
    <row r="181" spans="1:15" ht="90" x14ac:dyDescent="0.25">
      <c r="A181" s="6" t="s">
        <v>276</v>
      </c>
      <c r="B181" s="6">
        <v>10578</v>
      </c>
      <c r="C181" s="6" t="s">
        <v>55</v>
      </c>
      <c r="D181" s="6" t="s">
        <v>14</v>
      </c>
      <c r="E181" s="6" t="s">
        <v>20</v>
      </c>
      <c r="F181" s="6" t="s">
        <v>11</v>
      </c>
      <c r="G181" s="6" t="s">
        <v>12</v>
      </c>
      <c r="H181" s="6" t="s">
        <v>184</v>
      </c>
      <c r="I181" s="6">
        <v>1222</v>
      </c>
      <c r="J181" s="6">
        <v>2022</v>
      </c>
      <c r="K181" s="6" t="s">
        <v>264</v>
      </c>
      <c r="L181" s="6" t="s">
        <v>1144</v>
      </c>
      <c r="M181" s="6" t="s">
        <v>768</v>
      </c>
      <c r="N181" s="7">
        <v>3312.62</v>
      </c>
      <c r="O181" s="7" t="s">
        <v>13</v>
      </c>
    </row>
    <row r="182" spans="1:15" ht="90" x14ac:dyDescent="0.25">
      <c r="A182" s="6" t="s">
        <v>276</v>
      </c>
      <c r="B182" s="6">
        <v>10579</v>
      </c>
      <c r="C182" s="6" t="s">
        <v>824</v>
      </c>
      <c r="D182" s="6" t="s">
        <v>14</v>
      </c>
      <c r="E182" s="6" t="s">
        <v>67</v>
      </c>
      <c r="F182" s="6" t="s">
        <v>11</v>
      </c>
      <c r="G182" s="6" t="s">
        <v>12</v>
      </c>
      <c r="H182" s="6" t="s">
        <v>184</v>
      </c>
      <c r="I182" s="6">
        <v>1472</v>
      </c>
      <c r="J182" s="6">
        <v>2022</v>
      </c>
      <c r="K182" s="6" t="s">
        <v>264</v>
      </c>
      <c r="L182" s="6" t="s">
        <v>825</v>
      </c>
      <c r="M182" s="6" t="s">
        <v>826</v>
      </c>
      <c r="N182" s="7">
        <v>1999.99</v>
      </c>
      <c r="O182" s="7" t="s">
        <v>50</v>
      </c>
    </row>
    <row r="183" spans="1:15" ht="112.5" x14ac:dyDescent="0.25">
      <c r="A183" s="6" t="s">
        <v>850</v>
      </c>
      <c r="B183" s="6">
        <v>10702</v>
      </c>
      <c r="C183" s="6" t="s">
        <v>855</v>
      </c>
      <c r="D183" s="6" t="s">
        <v>856</v>
      </c>
      <c r="E183" s="6" t="s">
        <v>857</v>
      </c>
      <c r="F183" s="6" t="s">
        <v>11</v>
      </c>
      <c r="G183" s="6" t="s">
        <v>12</v>
      </c>
      <c r="H183" s="6" t="s">
        <v>184</v>
      </c>
      <c r="I183" s="6">
        <v>1096</v>
      </c>
      <c r="J183" s="6">
        <v>2022</v>
      </c>
      <c r="K183" s="6" t="s">
        <v>264</v>
      </c>
      <c r="L183" s="6" t="s">
        <v>858</v>
      </c>
      <c r="M183" s="6" t="s">
        <v>859</v>
      </c>
      <c r="N183" s="7">
        <v>9953.98</v>
      </c>
      <c r="O183" s="7" t="s">
        <v>50</v>
      </c>
    </row>
    <row r="184" spans="1:15" ht="112.5" x14ac:dyDescent="0.25">
      <c r="A184" s="6" t="s">
        <v>850</v>
      </c>
      <c r="B184" s="6">
        <v>10032</v>
      </c>
      <c r="C184" s="6" t="s">
        <v>8</v>
      </c>
      <c r="D184" s="6" t="s">
        <v>9</v>
      </c>
      <c r="E184" s="6" t="s">
        <v>10</v>
      </c>
      <c r="F184" s="6" t="s">
        <v>11</v>
      </c>
      <c r="G184" s="6" t="s">
        <v>12</v>
      </c>
      <c r="H184" s="6" t="s">
        <v>184</v>
      </c>
      <c r="I184" s="6">
        <v>511</v>
      </c>
      <c r="J184" s="6">
        <v>2022</v>
      </c>
      <c r="K184" s="6" t="s">
        <v>264</v>
      </c>
      <c r="L184" s="6" t="s">
        <v>863</v>
      </c>
      <c r="M184" s="6" t="s">
        <v>864</v>
      </c>
      <c r="N184" s="7">
        <v>250</v>
      </c>
      <c r="O184" s="7" t="s">
        <v>86</v>
      </c>
    </row>
    <row r="185" spans="1:15" ht="112.5" x14ac:dyDescent="0.25">
      <c r="A185" s="6" t="s">
        <v>850</v>
      </c>
      <c r="B185" s="6">
        <v>10032</v>
      </c>
      <c r="C185" s="6" t="s">
        <v>8</v>
      </c>
      <c r="D185" s="6" t="s">
        <v>9</v>
      </c>
      <c r="E185" s="6" t="s">
        <v>10</v>
      </c>
      <c r="F185" s="6" t="s">
        <v>11</v>
      </c>
      <c r="G185" s="6" t="s">
        <v>12</v>
      </c>
      <c r="H185" s="6" t="s">
        <v>184</v>
      </c>
      <c r="I185" s="6">
        <v>1398</v>
      </c>
      <c r="J185" s="6">
        <v>2022</v>
      </c>
      <c r="K185" s="6" t="s">
        <v>264</v>
      </c>
      <c r="L185" s="6" t="s">
        <v>865</v>
      </c>
      <c r="M185" s="6" t="s">
        <v>866</v>
      </c>
      <c r="N185" s="7">
        <v>250</v>
      </c>
      <c r="O185" s="7" t="s">
        <v>86</v>
      </c>
    </row>
    <row r="186" spans="1:15" ht="112.5" x14ac:dyDescent="0.25">
      <c r="A186" s="6" t="s">
        <v>850</v>
      </c>
      <c r="B186" s="6">
        <v>10032</v>
      </c>
      <c r="C186" s="6" t="s">
        <v>8</v>
      </c>
      <c r="D186" s="6" t="s">
        <v>9</v>
      </c>
      <c r="E186" s="6" t="s">
        <v>10</v>
      </c>
      <c r="F186" s="6" t="s">
        <v>11</v>
      </c>
      <c r="G186" s="6" t="s">
        <v>12</v>
      </c>
      <c r="H186" s="6" t="s">
        <v>184</v>
      </c>
      <c r="I186" s="6">
        <v>1406</v>
      </c>
      <c r="J186" s="6">
        <v>2022</v>
      </c>
      <c r="K186" s="6" t="s">
        <v>264</v>
      </c>
      <c r="L186" s="6" t="s">
        <v>867</v>
      </c>
      <c r="M186" s="6" t="s">
        <v>868</v>
      </c>
      <c r="N186" s="7">
        <v>250</v>
      </c>
      <c r="O186" s="7" t="s">
        <v>86</v>
      </c>
    </row>
    <row r="187" spans="1:15" ht="112.5" x14ac:dyDescent="0.25">
      <c r="A187" s="6" t="s">
        <v>850</v>
      </c>
      <c r="B187" s="6">
        <v>10052</v>
      </c>
      <c r="C187" s="6" t="s">
        <v>869</v>
      </c>
      <c r="D187" s="6" t="s">
        <v>9</v>
      </c>
      <c r="E187" s="6" t="s">
        <v>10</v>
      </c>
      <c r="F187" s="6" t="s">
        <v>11</v>
      </c>
      <c r="G187" s="6" t="s">
        <v>53</v>
      </c>
      <c r="H187" s="6">
        <v>202143</v>
      </c>
      <c r="I187" s="6">
        <v>1171</v>
      </c>
      <c r="J187" s="6">
        <v>2022</v>
      </c>
      <c r="K187" s="6" t="s">
        <v>264</v>
      </c>
      <c r="L187" s="6" t="s">
        <v>870</v>
      </c>
      <c r="M187" s="6" t="s">
        <v>871</v>
      </c>
      <c r="N187" s="7">
        <v>13000</v>
      </c>
      <c r="O187" s="7" t="s">
        <v>86</v>
      </c>
    </row>
    <row r="188" spans="1:15" ht="112.5" x14ac:dyDescent="0.25">
      <c r="A188" s="6" t="s">
        <v>850</v>
      </c>
      <c r="B188" s="6">
        <v>10135</v>
      </c>
      <c r="C188" s="6" t="s">
        <v>113</v>
      </c>
      <c r="D188" s="6" t="s">
        <v>14</v>
      </c>
      <c r="E188" s="6" t="s">
        <v>25</v>
      </c>
      <c r="F188" s="6" t="s">
        <v>11</v>
      </c>
      <c r="G188" s="6" t="s">
        <v>12</v>
      </c>
      <c r="H188" s="6" t="s">
        <v>184</v>
      </c>
      <c r="I188" s="6">
        <v>318</v>
      </c>
      <c r="J188" s="6">
        <v>2022</v>
      </c>
      <c r="K188" s="6" t="s">
        <v>264</v>
      </c>
      <c r="L188" s="6" t="s">
        <v>875</v>
      </c>
      <c r="M188" s="6" t="s">
        <v>876</v>
      </c>
      <c r="N188" s="7">
        <v>4720.22</v>
      </c>
      <c r="O188" s="7" t="s">
        <v>50</v>
      </c>
    </row>
    <row r="189" spans="1:15" ht="112.5" x14ac:dyDescent="0.25">
      <c r="A189" s="6" t="s">
        <v>850</v>
      </c>
      <c r="B189" s="6">
        <v>10244</v>
      </c>
      <c r="C189" s="6" t="s">
        <v>120</v>
      </c>
      <c r="D189" s="6" t="s">
        <v>14</v>
      </c>
      <c r="E189" s="6" t="s">
        <v>25</v>
      </c>
      <c r="F189" s="6" t="s">
        <v>11</v>
      </c>
      <c r="G189" s="6" t="s">
        <v>12</v>
      </c>
      <c r="H189" s="6">
        <v>202021</v>
      </c>
      <c r="I189" s="6">
        <v>1139</v>
      </c>
      <c r="J189" s="6">
        <v>2022</v>
      </c>
      <c r="K189" s="6" t="s">
        <v>264</v>
      </c>
      <c r="L189" s="6" t="s">
        <v>248</v>
      </c>
      <c r="M189" s="6" t="s">
        <v>358</v>
      </c>
      <c r="N189" s="7">
        <v>2315.4299999999998</v>
      </c>
      <c r="O189" s="7" t="s">
        <v>50</v>
      </c>
    </row>
    <row r="190" spans="1:15" ht="112.5" x14ac:dyDescent="0.25">
      <c r="A190" s="6" t="s">
        <v>850</v>
      </c>
      <c r="B190" s="6">
        <v>10259</v>
      </c>
      <c r="C190" s="6" t="s">
        <v>121</v>
      </c>
      <c r="D190" s="6" t="s">
        <v>14</v>
      </c>
      <c r="E190" s="6" t="s">
        <v>25</v>
      </c>
      <c r="F190" s="6" t="s">
        <v>11</v>
      </c>
      <c r="G190" s="6" t="s">
        <v>12</v>
      </c>
      <c r="H190" s="6" t="s">
        <v>184</v>
      </c>
      <c r="I190" s="6">
        <v>1225</v>
      </c>
      <c r="J190" s="6">
        <v>2022</v>
      </c>
      <c r="K190" s="6" t="s">
        <v>264</v>
      </c>
      <c r="L190" s="6" t="s">
        <v>238</v>
      </c>
      <c r="M190" s="6" t="s">
        <v>359</v>
      </c>
      <c r="N190" s="7">
        <v>14483.05</v>
      </c>
      <c r="O190" s="7" t="s">
        <v>50</v>
      </c>
    </row>
    <row r="191" spans="1:15" ht="112.5" x14ac:dyDescent="0.25">
      <c r="A191" s="6" t="s">
        <v>850</v>
      </c>
      <c r="B191" s="6">
        <v>10260</v>
      </c>
      <c r="C191" s="6" t="s">
        <v>122</v>
      </c>
      <c r="D191" s="6" t="s">
        <v>14</v>
      </c>
      <c r="E191" s="6" t="s">
        <v>25</v>
      </c>
      <c r="F191" s="6" t="s">
        <v>11</v>
      </c>
      <c r="G191" s="6" t="s">
        <v>12</v>
      </c>
      <c r="H191" s="6" t="s">
        <v>184</v>
      </c>
      <c r="I191" s="6">
        <v>266</v>
      </c>
      <c r="J191" s="6">
        <v>2022</v>
      </c>
      <c r="K191" s="6" t="s">
        <v>264</v>
      </c>
      <c r="L191" s="6" t="s">
        <v>237</v>
      </c>
      <c r="M191" s="6" t="s">
        <v>877</v>
      </c>
      <c r="N191" s="7">
        <v>523.29</v>
      </c>
      <c r="O191" s="7" t="s">
        <v>50</v>
      </c>
    </row>
    <row r="192" spans="1:15" ht="112.5" x14ac:dyDescent="0.25">
      <c r="A192" s="6" t="s">
        <v>850</v>
      </c>
      <c r="B192" s="6">
        <v>10260</v>
      </c>
      <c r="C192" s="6" t="s">
        <v>122</v>
      </c>
      <c r="D192" s="6" t="s">
        <v>14</v>
      </c>
      <c r="E192" s="6" t="s">
        <v>25</v>
      </c>
      <c r="F192" s="6" t="s">
        <v>11</v>
      </c>
      <c r="G192" s="6" t="s">
        <v>12</v>
      </c>
      <c r="H192" s="6" t="s">
        <v>184</v>
      </c>
      <c r="I192" s="6">
        <v>278</v>
      </c>
      <c r="J192" s="6">
        <v>2022</v>
      </c>
      <c r="K192" s="6" t="s">
        <v>264</v>
      </c>
      <c r="L192" s="6" t="s">
        <v>237</v>
      </c>
      <c r="M192" s="6" t="s">
        <v>878</v>
      </c>
      <c r="N192" s="7">
        <v>59393.21</v>
      </c>
      <c r="O192" s="7" t="s">
        <v>50</v>
      </c>
    </row>
    <row r="193" spans="1:15" ht="112.5" x14ac:dyDescent="0.25">
      <c r="A193" s="6" t="s">
        <v>850</v>
      </c>
      <c r="B193" s="6">
        <v>10261</v>
      </c>
      <c r="C193" s="6" t="s">
        <v>123</v>
      </c>
      <c r="D193" s="6" t="s">
        <v>14</v>
      </c>
      <c r="E193" s="6" t="s">
        <v>25</v>
      </c>
      <c r="F193" s="6" t="s">
        <v>11</v>
      </c>
      <c r="G193" s="6" t="s">
        <v>12</v>
      </c>
      <c r="H193" s="6" t="s">
        <v>184</v>
      </c>
      <c r="I193" s="6">
        <v>319</v>
      </c>
      <c r="J193" s="6">
        <v>2022</v>
      </c>
      <c r="K193" s="6" t="s">
        <v>264</v>
      </c>
      <c r="L193" s="6" t="s">
        <v>875</v>
      </c>
      <c r="M193" s="6" t="s">
        <v>879</v>
      </c>
      <c r="N193" s="7">
        <v>65198.55</v>
      </c>
      <c r="O193" s="7" t="s">
        <v>50</v>
      </c>
    </row>
    <row r="194" spans="1:15" ht="112.5" x14ac:dyDescent="0.25">
      <c r="A194" s="6" t="s">
        <v>850</v>
      </c>
      <c r="B194" s="6">
        <v>10548</v>
      </c>
      <c r="C194" s="6" t="s">
        <v>880</v>
      </c>
      <c r="D194" s="6" t="s">
        <v>856</v>
      </c>
      <c r="E194" s="6" t="s">
        <v>857</v>
      </c>
      <c r="F194" s="6" t="s">
        <v>11</v>
      </c>
      <c r="G194" s="6" t="s">
        <v>53</v>
      </c>
      <c r="H194" s="6">
        <v>202239</v>
      </c>
      <c r="I194" s="6">
        <v>1592</v>
      </c>
      <c r="J194" s="6">
        <v>2022</v>
      </c>
      <c r="K194" s="6" t="s">
        <v>264</v>
      </c>
      <c r="L194" s="6" t="s">
        <v>881</v>
      </c>
      <c r="M194" s="6" t="s">
        <v>882</v>
      </c>
      <c r="N194" s="7">
        <v>5000</v>
      </c>
      <c r="O194" s="7" t="s">
        <v>86</v>
      </c>
    </row>
    <row r="195" spans="1:15" ht="112.5" x14ac:dyDescent="0.25">
      <c r="A195" s="6" t="s">
        <v>850</v>
      </c>
      <c r="B195" s="6">
        <v>10548</v>
      </c>
      <c r="C195" s="6" t="s">
        <v>880</v>
      </c>
      <c r="D195" s="6" t="s">
        <v>856</v>
      </c>
      <c r="E195" s="6" t="s">
        <v>857</v>
      </c>
      <c r="F195" s="6" t="s">
        <v>11</v>
      </c>
      <c r="G195" s="6" t="s">
        <v>53</v>
      </c>
      <c r="H195" s="6">
        <v>202239</v>
      </c>
      <c r="I195" s="6">
        <v>1593</v>
      </c>
      <c r="J195" s="6">
        <v>2022</v>
      </c>
      <c r="K195" s="6" t="s">
        <v>264</v>
      </c>
      <c r="L195" s="6" t="s">
        <v>883</v>
      </c>
      <c r="M195" s="6" t="s">
        <v>884</v>
      </c>
      <c r="N195" s="7">
        <v>15000</v>
      </c>
      <c r="O195" s="7" t="s">
        <v>86</v>
      </c>
    </row>
    <row r="196" spans="1:15" ht="112.5" x14ac:dyDescent="0.25">
      <c r="A196" s="6" t="s">
        <v>850</v>
      </c>
      <c r="B196" s="6">
        <v>10548</v>
      </c>
      <c r="C196" s="6" t="s">
        <v>880</v>
      </c>
      <c r="D196" s="6" t="s">
        <v>856</v>
      </c>
      <c r="E196" s="6" t="s">
        <v>857</v>
      </c>
      <c r="F196" s="6" t="s">
        <v>11</v>
      </c>
      <c r="G196" s="6" t="s">
        <v>53</v>
      </c>
      <c r="H196" s="6">
        <v>202239</v>
      </c>
      <c r="I196" s="6">
        <v>1594</v>
      </c>
      <c r="J196" s="6">
        <v>2022</v>
      </c>
      <c r="K196" s="6" t="s">
        <v>264</v>
      </c>
      <c r="L196" s="6" t="s">
        <v>885</v>
      </c>
      <c r="M196" s="6" t="s">
        <v>886</v>
      </c>
      <c r="N196" s="7">
        <v>5000</v>
      </c>
      <c r="O196" s="7" t="s">
        <v>86</v>
      </c>
    </row>
    <row r="197" spans="1:15" ht="112.5" x14ac:dyDescent="0.25">
      <c r="A197" s="6" t="s">
        <v>850</v>
      </c>
      <c r="B197" s="6">
        <v>10548</v>
      </c>
      <c r="C197" s="6" t="s">
        <v>880</v>
      </c>
      <c r="D197" s="6" t="s">
        <v>856</v>
      </c>
      <c r="E197" s="6" t="s">
        <v>857</v>
      </c>
      <c r="F197" s="6" t="s">
        <v>11</v>
      </c>
      <c r="G197" s="6" t="s">
        <v>53</v>
      </c>
      <c r="H197" s="6">
        <v>202239</v>
      </c>
      <c r="I197" s="6">
        <v>1595</v>
      </c>
      <c r="J197" s="6">
        <v>2022</v>
      </c>
      <c r="K197" s="6" t="s">
        <v>264</v>
      </c>
      <c r="L197" s="6" t="s">
        <v>887</v>
      </c>
      <c r="M197" s="6" t="s">
        <v>888</v>
      </c>
      <c r="N197" s="7">
        <v>15000</v>
      </c>
      <c r="O197" s="7" t="s">
        <v>86</v>
      </c>
    </row>
    <row r="198" spans="1:15" ht="112.5" x14ac:dyDescent="0.25">
      <c r="A198" s="6" t="s">
        <v>850</v>
      </c>
      <c r="B198" s="6">
        <v>10548</v>
      </c>
      <c r="C198" s="6" t="s">
        <v>880</v>
      </c>
      <c r="D198" s="6" t="s">
        <v>856</v>
      </c>
      <c r="E198" s="6" t="s">
        <v>857</v>
      </c>
      <c r="F198" s="6" t="s">
        <v>11</v>
      </c>
      <c r="G198" s="6" t="s">
        <v>53</v>
      </c>
      <c r="H198" s="6">
        <v>202239</v>
      </c>
      <c r="I198" s="6">
        <v>1596</v>
      </c>
      <c r="J198" s="6">
        <v>2022</v>
      </c>
      <c r="K198" s="6" t="s">
        <v>264</v>
      </c>
      <c r="L198" s="6" t="s">
        <v>889</v>
      </c>
      <c r="M198" s="6" t="s">
        <v>890</v>
      </c>
      <c r="N198" s="7">
        <v>5000</v>
      </c>
      <c r="O198" s="7" t="s">
        <v>86</v>
      </c>
    </row>
    <row r="199" spans="1:15" ht="112.5" x14ac:dyDescent="0.25">
      <c r="A199" s="6" t="s">
        <v>850</v>
      </c>
      <c r="B199" s="6">
        <v>10548</v>
      </c>
      <c r="C199" s="6" t="s">
        <v>880</v>
      </c>
      <c r="D199" s="6" t="s">
        <v>856</v>
      </c>
      <c r="E199" s="6" t="s">
        <v>857</v>
      </c>
      <c r="F199" s="6" t="s">
        <v>11</v>
      </c>
      <c r="G199" s="6" t="s">
        <v>53</v>
      </c>
      <c r="H199" s="6">
        <v>202239</v>
      </c>
      <c r="I199" s="6">
        <v>1597</v>
      </c>
      <c r="J199" s="6">
        <v>2022</v>
      </c>
      <c r="K199" s="6" t="s">
        <v>264</v>
      </c>
      <c r="L199" s="6" t="s">
        <v>891</v>
      </c>
      <c r="M199" s="6" t="s">
        <v>892</v>
      </c>
      <c r="N199" s="7">
        <v>15000</v>
      </c>
      <c r="O199" s="7" t="s">
        <v>86</v>
      </c>
    </row>
    <row r="200" spans="1:15" ht="112.5" x14ac:dyDescent="0.25">
      <c r="A200" s="6" t="s">
        <v>850</v>
      </c>
      <c r="B200" s="6">
        <v>10548</v>
      </c>
      <c r="C200" s="6" t="s">
        <v>880</v>
      </c>
      <c r="D200" s="6" t="s">
        <v>856</v>
      </c>
      <c r="E200" s="6" t="s">
        <v>857</v>
      </c>
      <c r="F200" s="6" t="s">
        <v>11</v>
      </c>
      <c r="G200" s="6" t="s">
        <v>53</v>
      </c>
      <c r="H200" s="6">
        <v>202239</v>
      </c>
      <c r="I200" s="6">
        <v>1598</v>
      </c>
      <c r="J200" s="6">
        <v>2022</v>
      </c>
      <c r="K200" s="6" t="s">
        <v>264</v>
      </c>
      <c r="L200" s="6" t="s">
        <v>893</v>
      </c>
      <c r="M200" s="6" t="s">
        <v>894</v>
      </c>
      <c r="N200" s="7">
        <v>5000</v>
      </c>
      <c r="O200" s="7" t="s">
        <v>86</v>
      </c>
    </row>
    <row r="201" spans="1:15" ht="112.5" x14ac:dyDescent="0.25">
      <c r="A201" s="6" t="s">
        <v>850</v>
      </c>
      <c r="B201" s="6">
        <v>10548</v>
      </c>
      <c r="C201" s="6" t="s">
        <v>880</v>
      </c>
      <c r="D201" s="6" t="s">
        <v>856</v>
      </c>
      <c r="E201" s="6" t="s">
        <v>857</v>
      </c>
      <c r="F201" s="6" t="s">
        <v>11</v>
      </c>
      <c r="G201" s="6" t="s">
        <v>53</v>
      </c>
      <c r="H201" s="6">
        <v>202239</v>
      </c>
      <c r="I201" s="6">
        <v>1599</v>
      </c>
      <c r="J201" s="6">
        <v>2022</v>
      </c>
      <c r="K201" s="6" t="s">
        <v>264</v>
      </c>
      <c r="L201" s="6" t="s">
        <v>895</v>
      </c>
      <c r="M201" s="6" t="s">
        <v>896</v>
      </c>
      <c r="N201" s="7">
        <v>15000</v>
      </c>
      <c r="O201" s="7" t="s">
        <v>86</v>
      </c>
    </row>
    <row r="202" spans="1:15" ht="112.5" x14ac:dyDescent="0.25">
      <c r="A202" s="6" t="s">
        <v>850</v>
      </c>
      <c r="B202" s="6">
        <v>10548</v>
      </c>
      <c r="C202" s="6" t="s">
        <v>880</v>
      </c>
      <c r="D202" s="6" t="s">
        <v>856</v>
      </c>
      <c r="E202" s="6" t="s">
        <v>857</v>
      </c>
      <c r="F202" s="6" t="s">
        <v>11</v>
      </c>
      <c r="G202" s="6" t="s">
        <v>53</v>
      </c>
      <c r="H202" s="6">
        <v>202239</v>
      </c>
      <c r="I202" s="6">
        <v>1600</v>
      </c>
      <c r="J202" s="6">
        <v>2022</v>
      </c>
      <c r="K202" s="6" t="s">
        <v>264</v>
      </c>
      <c r="L202" s="6" t="s">
        <v>897</v>
      </c>
      <c r="M202" s="6" t="s">
        <v>898</v>
      </c>
      <c r="N202" s="7">
        <v>5000</v>
      </c>
      <c r="O202" s="7" t="s">
        <v>86</v>
      </c>
    </row>
    <row r="203" spans="1:15" ht="90" x14ac:dyDescent="0.25">
      <c r="A203" s="6" t="s">
        <v>330</v>
      </c>
      <c r="B203" s="6">
        <v>10143</v>
      </c>
      <c r="C203" s="6" t="s">
        <v>94</v>
      </c>
      <c r="D203" s="6" t="s">
        <v>14</v>
      </c>
      <c r="E203" s="6" t="s">
        <v>67</v>
      </c>
      <c r="F203" s="6" t="s">
        <v>11</v>
      </c>
      <c r="G203" s="6" t="s">
        <v>12</v>
      </c>
      <c r="H203" s="6" t="s">
        <v>184</v>
      </c>
      <c r="I203" s="6">
        <v>826</v>
      </c>
      <c r="J203" s="6">
        <v>2022</v>
      </c>
      <c r="K203" s="6" t="s">
        <v>264</v>
      </c>
      <c r="L203" s="6" t="s">
        <v>332</v>
      </c>
      <c r="M203" s="6" t="s">
        <v>902</v>
      </c>
      <c r="N203" s="7">
        <v>147.41999999999999</v>
      </c>
      <c r="O203" s="7" t="s">
        <v>13</v>
      </c>
    </row>
    <row r="204" spans="1:15" ht="90" x14ac:dyDescent="0.25">
      <c r="A204" s="6" t="s">
        <v>330</v>
      </c>
      <c r="B204" s="6">
        <v>10143</v>
      </c>
      <c r="C204" s="6" t="s">
        <v>94</v>
      </c>
      <c r="D204" s="6" t="s">
        <v>14</v>
      </c>
      <c r="E204" s="6" t="s">
        <v>67</v>
      </c>
      <c r="F204" s="6" t="s">
        <v>11</v>
      </c>
      <c r="G204" s="6" t="s">
        <v>12</v>
      </c>
      <c r="H204" s="6" t="s">
        <v>184</v>
      </c>
      <c r="I204" s="6">
        <v>827</v>
      </c>
      <c r="J204" s="6">
        <v>2022</v>
      </c>
      <c r="K204" s="6" t="s">
        <v>264</v>
      </c>
      <c r="L204" s="6" t="s">
        <v>333</v>
      </c>
      <c r="M204" s="6" t="s">
        <v>904</v>
      </c>
      <c r="N204" s="7">
        <v>179.85</v>
      </c>
      <c r="O204" s="7" t="s">
        <v>50</v>
      </c>
    </row>
    <row r="205" spans="1:15" ht="90" x14ac:dyDescent="0.25">
      <c r="A205" s="6" t="s">
        <v>330</v>
      </c>
      <c r="B205" s="6">
        <v>10143</v>
      </c>
      <c r="C205" s="6" t="s">
        <v>94</v>
      </c>
      <c r="D205" s="6" t="s">
        <v>14</v>
      </c>
      <c r="E205" s="6" t="s">
        <v>67</v>
      </c>
      <c r="F205" s="6" t="s">
        <v>11</v>
      </c>
      <c r="G205" s="6" t="s">
        <v>12</v>
      </c>
      <c r="H205" s="6" t="s">
        <v>184</v>
      </c>
      <c r="I205" s="6">
        <v>828</v>
      </c>
      <c r="J205" s="6">
        <v>2022</v>
      </c>
      <c r="K205" s="6" t="s">
        <v>264</v>
      </c>
      <c r="L205" s="6" t="s">
        <v>334</v>
      </c>
      <c r="M205" s="6" t="s">
        <v>906</v>
      </c>
      <c r="N205" s="7">
        <v>147.41999999999999</v>
      </c>
      <c r="O205" s="7" t="s">
        <v>13</v>
      </c>
    </row>
    <row r="206" spans="1:15" ht="90" x14ac:dyDescent="0.25">
      <c r="A206" s="6" t="s">
        <v>330</v>
      </c>
      <c r="B206" s="6">
        <v>10143</v>
      </c>
      <c r="C206" s="6" t="s">
        <v>94</v>
      </c>
      <c r="D206" s="6" t="s">
        <v>14</v>
      </c>
      <c r="E206" s="6" t="s">
        <v>67</v>
      </c>
      <c r="F206" s="6" t="s">
        <v>11</v>
      </c>
      <c r="G206" s="6" t="s">
        <v>12</v>
      </c>
      <c r="H206" s="6" t="s">
        <v>184</v>
      </c>
      <c r="I206" s="6">
        <v>829</v>
      </c>
      <c r="J206" s="6">
        <v>2022</v>
      </c>
      <c r="K206" s="6" t="s">
        <v>264</v>
      </c>
      <c r="L206" s="6" t="s">
        <v>335</v>
      </c>
      <c r="M206" s="6" t="s">
        <v>907</v>
      </c>
      <c r="N206" s="7">
        <v>187.05</v>
      </c>
      <c r="O206" s="7" t="s">
        <v>50</v>
      </c>
    </row>
    <row r="207" spans="1:15" ht="90" x14ac:dyDescent="0.25">
      <c r="A207" s="6" t="s">
        <v>330</v>
      </c>
      <c r="B207" s="6">
        <v>10143</v>
      </c>
      <c r="C207" s="6" t="s">
        <v>94</v>
      </c>
      <c r="D207" s="6" t="s">
        <v>14</v>
      </c>
      <c r="E207" s="6" t="s">
        <v>67</v>
      </c>
      <c r="F207" s="6" t="s">
        <v>11</v>
      </c>
      <c r="G207" s="6" t="s">
        <v>12</v>
      </c>
      <c r="H207" s="6" t="s">
        <v>184</v>
      </c>
      <c r="I207" s="6">
        <v>830</v>
      </c>
      <c r="J207" s="6">
        <v>2022</v>
      </c>
      <c r="K207" s="6" t="s">
        <v>264</v>
      </c>
      <c r="L207" s="6" t="s">
        <v>336</v>
      </c>
      <c r="M207" s="6" t="s">
        <v>909</v>
      </c>
      <c r="N207" s="7">
        <v>147.41999999999999</v>
      </c>
      <c r="O207" s="7" t="s">
        <v>13</v>
      </c>
    </row>
    <row r="208" spans="1:15" ht="90" x14ac:dyDescent="0.25">
      <c r="A208" s="6" t="s">
        <v>330</v>
      </c>
      <c r="B208" s="6">
        <v>10143</v>
      </c>
      <c r="C208" s="6" t="s">
        <v>94</v>
      </c>
      <c r="D208" s="6" t="s">
        <v>14</v>
      </c>
      <c r="E208" s="6" t="s">
        <v>67</v>
      </c>
      <c r="F208" s="6" t="s">
        <v>11</v>
      </c>
      <c r="G208" s="6" t="s">
        <v>12</v>
      </c>
      <c r="H208" s="6" t="s">
        <v>184</v>
      </c>
      <c r="I208" s="6">
        <v>831</v>
      </c>
      <c r="J208" s="6">
        <v>2022</v>
      </c>
      <c r="K208" s="6" t="s">
        <v>264</v>
      </c>
      <c r="L208" s="6" t="s">
        <v>337</v>
      </c>
      <c r="M208" s="6" t="s">
        <v>910</v>
      </c>
      <c r="N208" s="7">
        <v>147.41999999999999</v>
      </c>
      <c r="O208" s="7" t="s">
        <v>13</v>
      </c>
    </row>
    <row r="209" spans="1:15" ht="90" x14ac:dyDescent="0.25">
      <c r="A209" s="6" t="s">
        <v>330</v>
      </c>
      <c r="B209" s="6">
        <v>10143</v>
      </c>
      <c r="C209" s="6" t="s">
        <v>94</v>
      </c>
      <c r="D209" s="6" t="s">
        <v>14</v>
      </c>
      <c r="E209" s="6" t="s">
        <v>67</v>
      </c>
      <c r="F209" s="6" t="s">
        <v>11</v>
      </c>
      <c r="G209" s="6" t="s">
        <v>12</v>
      </c>
      <c r="H209" s="6" t="s">
        <v>184</v>
      </c>
      <c r="I209" s="6">
        <v>832</v>
      </c>
      <c r="J209" s="6">
        <v>2022</v>
      </c>
      <c r="K209" s="6" t="s">
        <v>264</v>
      </c>
      <c r="L209" s="6" t="s">
        <v>338</v>
      </c>
      <c r="M209" s="6" t="s">
        <v>911</v>
      </c>
      <c r="N209" s="7">
        <v>147.41999999999999</v>
      </c>
      <c r="O209" s="7" t="s">
        <v>13</v>
      </c>
    </row>
    <row r="210" spans="1:15" ht="90" x14ac:dyDescent="0.25">
      <c r="A210" s="6" t="s">
        <v>330</v>
      </c>
      <c r="B210" s="6">
        <v>10143</v>
      </c>
      <c r="C210" s="6" t="s">
        <v>94</v>
      </c>
      <c r="D210" s="6" t="s">
        <v>14</v>
      </c>
      <c r="E210" s="6" t="s">
        <v>67</v>
      </c>
      <c r="F210" s="6" t="s">
        <v>11</v>
      </c>
      <c r="G210" s="6" t="s">
        <v>12</v>
      </c>
      <c r="H210" s="6" t="s">
        <v>184</v>
      </c>
      <c r="I210" s="6">
        <v>833</v>
      </c>
      <c r="J210" s="6">
        <v>2022</v>
      </c>
      <c r="K210" s="6" t="s">
        <v>264</v>
      </c>
      <c r="L210" s="6" t="s">
        <v>339</v>
      </c>
      <c r="M210" s="6" t="s">
        <v>912</v>
      </c>
      <c r="N210" s="7">
        <v>147.41999999999999</v>
      </c>
      <c r="O210" s="7" t="s">
        <v>13</v>
      </c>
    </row>
    <row r="211" spans="1:15" ht="90" x14ac:dyDescent="0.25">
      <c r="A211" s="6" t="s">
        <v>330</v>
      </c>
      <c r="B211" s="6">
        <v>10143</v>
      </c>
      <c r="C211" s="6" t="s">
        <v>94</v>
      </c>
      <c r="D211" s="6" t="s">
        <v>14</v>
      </c>
      <c r="E211" s="6" t="s">
        <v>67</v>
      </c>
      <c r="F211" s="6" t="s">
        <v>11</v>
      </c>
      <c r="G211" s="6" t="s">
        <v>12</v>
      </c>
      <c r="H211" s="6" t="s">
        <v>184</v>
      </c>
      <c r="I211" s="6">
        <v>834</v>
      </c>
      <c r="J211" s="6">
        <v>2022</v>
      </c>
      <c r="K211" s="6" t="s">
        <v>264</v>
      </c>
      <c r="L211" s="6" t="s">
        <v>340</v>
      </c>
      <c r="M211" s="6" t="s">
        <v>913</v>
      </c>
      <c r="N211" s="7">
        <v>147.41999999999999</v>
      </c>
      <c r="O211" s="7" t="s">
        <v>13</v>
      </c>
    </row>
    <row r="212" spans="1:15" ht="90" x14ac:dyDescent="0.25">
      <c r="A212" s="6" t="s">
        <v>330</v>
      </c>
      <c r="B212" s="6">
        <v>10143</v>
      </c>
      <c r="C212" s="6" t="s">
        <v>94</v>
      </c>
      <c r="D212" s="6" t="s">
        <v>14</v>
      </c>
      <c r="E212" s="6" t="s">
        <v>67</v>
      </c>
      <c r="F212" s="6" t="s">
        <v>11</v>
      </c>
      <c r="G212" s="6" t="s">
        <v>12</v>
      </c>
      <c r="H212" s="6" t="s">
        <v>184</v>
      </c>
      <c r="I212" s="6">
        <v>835</v>
      </c>
      <c r="J212" s="6">
        <v>2022</v>
      </c>
      <c r="K212" s="6" t="s">
        <v>264</v>
      </c>
      <c r="L212" s="6" t="s">
        <v>341</v>
      </c>
      <c r="M212" s="6" t="s">
        <v>914</v>
      </c>
      <c r="N212" s="7">
        <v>147.41999999999999</v>
      </c>
      <c r="O212" s="7" t="s">
        <v>13</v>
      </c>
    </row>
    <row r="213" spans="1:15" ht="90" x14ac:dyDescent="0.25">
      <c r="A213" s="6" t="s">
        <v>330</v>
      </c>
      <c r="B213" s="6">
        <v>10143</v>
      </c>
      <c r="C213" s="6" t="s">
        <v>94</v>
      </c>
      <c r="D213" s="6" t="s">
        <v>14</v>
      </c>
      <c r="E213" s="6" t="s">
        <v>67</v>
      </c>
      <c r="F213" s="6" t="s">
        <v>11</v>
      </c>
      <c r="G213" s="6" t="s">
        <v>12</v>
      </c>
      <c r="H213" s="6" t="s">
        <v>184</v>
      </c>
      <c r="I213" s="6">
        <v>836</v>
      </c>
      <c r="J213" s="6">
        <v>2022</v>
      </c>
      <c r="K213" s="6" t="s">
        <v>264</v>
      </c>
      <c r="L213" s="6" t="s">
        <v>342</v>
      </c>
      <c r="M213" s="6" t="s">
        <v>916</v>
      </c>
      <c r="N213" s="7">
        <v>147.41999999999999</v>
      </c>
      <c r="O213" s="7" t="s">
        <v>13</v>
      </c>
    </row>
    <row r="214" spans="1:15" ht="90" x14ac:dyDescent="0.25">
      <c r="A214" s="6" t="s">
        <v>330</v>
      </c>
      <c r="B214" s="6">
        <v>10143</v>
      </c>
      <c r="C214" s="6" t="s">
        <v>94</v>
      </c>
      <c r="D214" s="6" t="s">
        <v>14</v>
      </c>
      <c r="E214" s="6" t="s">
        <v>67</v>
      </c>
      <c r="F214" s="6" t="s">
        <v>11</v>
      </c>
      <c r="G214" s="6" t="s">
        <v>12</v>
      </c>
      <c r="H214" s="6" t="s">
        <v>184</v>
      </c>
      <c r="I214" s="6">
        <v>837</v>
      </c>
      <c r="J214" s="6">
        <v>2022</v>
      </c>
      <c r="K214" s="6" t="s">
        <v>264</v>
      </c>
      <c r="L214" s="6" t="s">
        <v>343</v>
      </c>
      <c r="M214" s="6" t="s">
        <v>917</v>
      </c>
      <c r="N214" s="7">
        <v>147.41999999999999</v>
      </c>
      <c r="O214" s="7" t="s">
        <v>13</v>
      </c>
    </row>
    <row r="215" spans="1:15" ht="90" x14ac:dyDescent="0.25">
      <c r="A215" s="6" t="s">
        <v>330</v>
      </c>
      <c r="B215" s="6">
        <v>10143</v>
      </c>
      <c r="C215" s="6" t="s">
        <v>94</v>
      </c>
      <c r="D215" s="6" t="s">
        <v>14</v>
      </c>
      <c r="E215" s="6" t="s">
        <v>67</v>
      </c>
      <c r="F215" s="6" t="s">
        <v>11</v>
      </c>
      <c r="G215" s="6" t="s">
        <v>12</v>
      </c>
      <c r="H215" s="6" t="s">
        <v>184</v>
      </c>
      <c r="I215" s="6">
        <v>838</v>
      </c>
      <c r="J215" s="6">
        <v>2022</v>
      </c>
      <c r="K215" s="6" t="s">
        <v>264</v>
      </c>
      <c r="L215" s="6" t="s">
        <v>344</v>
      </c>
      <c r="M215" s="6" t="s">
        <v>918</v>
      </c>
      <c r="N215" s="7">
        <v>147.41999999999999</v>
      </c>
      <c r="O215" s="7" t="s">
        <v>13</v>
      </c>
    </row>
    <row r="216" spans="1:15" ht="90" x14ac:dyDescent="0.25">
      <c r="A216" s="6" t="s">
        <v>330</v>
      </c>
      <c r="B216" s="6">
        <v>10143</v>
      </c>
      <c r="C216" s="6" t="s">
        <v>94</v>
      </c>
      <c r="D216" s="6" t="s">
        <v>14</v>
      </c>
      <c r="E216" s="6" t="s">
        <v>67</v>
      </c>
      <c r="F216" s="6" t="s">
        <v>11</v>
      </c>
      <c r="G216" s="6" t="s">
        <v>12</v>
      </c>
      <c r="H216" s="6" t="s">
        <v>184</v>
      </c>
      <c r="I216" s="6">
        <v>839</v>
      </c>
      <c r="J216" s="6">
        <v>2022</v>
      </c>
      <c r="K216" s="6" t="s">
        <v>264</v>
      </c>
      <c r="L216" s="6" t="s">
        <v>345</v>
      </c>
      <c r="M216" s="6" t="s">
        <v>919</v>
      </c>
      <c r="N216" s="7">
        <v>147.41999999999999</v>
      </c>
      <c r="O216" s="7" t="s">
        <v>13</v>
      </c>
    </row>
    <row r="217" spans="1:15" ht="90" x14ac:dyDescent="0.25">
      <c r="A217" s="6" t="s">
        <v>330</v>
      </c>
      <c r="B217" s="6">
        <v>10143</v>
      </c>
      <c r="C217" s="6" t="s">
        <v>94</v>
      </c>
      <c r="D217" s="6" t="s">
        <v>14</v>
      </c>
      <c r="E217" s="6" t="s">
        <v>67</v>
      </c>
      <c r="F217" s="6" t="s">
        <v>11</v>
      </c>
      <c r="G217" s="6" t="s">
        <v>12</v>
      </c>
      <c r="H217" s="6" t="s">
        <v>184</v>
      </c>
      <c r="I217" s="6">
        <v>840</v>
      </c>
      <c r="J217" s="6">
        <v>2022</v>
      </c>
      <c r="K217" s="6" t="s">
        <v>264</v>
      </c>
      <c r="L217" s="6" t="s">
        <v>346</v>
      </c>
      <c r="M217" s="6" t="s">
        <v>920</v>
      </c>
      <c r="N217" s="7">
        <v>537.59</v>
      </c>
      <c r="O217" s="7" t="s">
        <v>13</v>
      </c>
    </row>
    <row r="218" spans="1:15" ht="90" x14ac:dyDescent="0.25">
      <c r="A218" s="6" t="s">
        <v>330</v>
      </c>
      <c r="B218" s="6">
        <v>10143</v>
      </c>
      <c r="C218" s="6" t="s">
        <v>94</v>
      </c>
      <c r="D218" s="6" t="s">
        <v>14</v>
      </c>
      <c r="E218" s="6" t="s">
        <v>67</v>
      </c>
      <c r="F218" s="6" t="s">
        <v>11</v>
      </c>
      <c r="G218" s="6" t="s">
        <v>12</v>
      </c>
      <c r="H218" s="6" t="s">
        <v>184</v>
      </c>
      <c r="I218" s="6">
        <v>841</v>
      </c>
      <c r="J218" s="6">
        <v>2022</v>
      </c>
      <c r="K218" s="6" t="s">
        <v>264</v>
      </c>
      <c r="L218" s="6" t="s">
        <v>347</v>
      </c>
      <c r="M218" s="6" t="s">
        <v>921</v>
      </c>
      <c r="N218" s="7">
        <v>147.41999999999999</v>
      </c>
      <c r="O218" s="7" t="s">
        <v>13</v>
      </c>
    </row>
    <row r="219" spans="1:15" ht="90" x14ac:dyDescent="0.25">
      <c r="A219" s="6" t="s">
        <v>330</v>
      </c>
      <c r="B219" s="6">
        <v>10143</v>
      </c>
      <c r="C219" s="6" t="s">
        <v>94</v>
      </c>
      <c r="D219" s="6" t="s">
        <v>14</v>
      </c>
      <c r="E219" s="6" t="s">
        <v>67</v>
      </c>
      <c r="F219" s="6" t="s">
        <v>11</v>
      </c>
      <c r="G219" s="6" t="s">
        <v>12</v>
      </c>
      <c r="H219" s="6" t="s">
        <v>184</v>
      </c>
      <c r="I219" s="6">
        <v>842</v>
      </c>
      <c r="J219" s="6">
        <v>2022</v>
      </c>
      <c r="K219" s="6" t="s">
        <v>264</v>
      </c>
      <c r="L219" s="6" t="s">
        <v>348</v>
      </c>
      <c r="M219" s="6" t="s">
        <v>922</v>
      </c>
      <c r="N219" s="7">
        <v>537.59</v>
      </c>
      <c r="O219" s="7" t="s">
        <v>13</v>
      </c>
    </row>
    <row r="220" spans="1:15" ht="90" x14ac:dyDescent="0.25">
      <c r="A220" s="6" t="s">
        <v>330</v>
      </c>
      <c r="B220" s="6">
        <v>10143</v>
      </c>
      <c r="C220" s="6" t="s">
        <v>94</v>
      </c>
      <c r="D220" s="6" t="s">
        <v>14</v>
      </c>
      <c r="E220" s="6" t="s">
        <v>67</v>
      </c>
      <c r="F220" s="6" t="s">
        <v>11</v>
      </c>
      <c r="G220" s="6" t="s">
        <v>12</v>
      </c>
      <c r="H220" s="6" t="s">
        <v>184</v>
      </c>
      <c r="I220" s="6">
        <v>843</v>
      </c>
      <c r="J220" s="6">
        <v>2022</v>
      </c>
      <c r="K220" s="6" t="s">
        <v>264</v>
      </c>
      <c r="L220" s="6" t="s">
        <v>349</v>
      </c>
      <c r="M220" s="6" t="s">
        <v>923</v>
      </c>
      <c r="N220" s="7">
        <v>147.41999999999999</v>
      </c>
      <c r="O220" s="7" t="s">
        <v>13</v>
      </c>
    </row>
    <row r="221" spans="1:15" ht="90" x14ac:dyDescent="0.25">
      <c r="A221" s="6" t="s">
        <v>330</v>
      </c>
      <c r="B221" s="6">
        <v>10143</v>
      </c>
      <c r="C221" s="6" t="s">
        <v>94</v>
      </c>
      <c r="D221" s="6" t="s">
        <v>14</v>
      </c>
      <c r="E221" s="6" t="s">
        <v>67</v>
      </c>
      <c r="F221" s="6" t="s">
        <v>11</v>
      </c>
      <c r="G221" s="6" t="s">
        <v>12</v>
      </c>
      <c r="H221" s="6" t="s">
        <v>184</v>
      </c>
      <c r="I221" s="6">
        <v>844</v>
      </c>
      <c r="J221" s="6">
        <v>2022</v>
      </c>
      <c r="K221" s="6" t="s">
        <v>264</v>
      </c>
      <c r="L221" s="6" t="s">
        <v>350</v>
      </c>
      <c r="M221" s="6" t="s">
        <v>924</v>
      </c>
      <c r="N221" s="7">
        <v>147.41999999999999</v>
      </c>
      <c r="O221" s="7" t="s">
        <v>13</v>
      </c>
    </row>
    <row r="222" spans="1:15" ht="90" x14ac:dyDescent="0.25">
      <c r="A222" s="6" t="s">
        <v>330</v>
      </c>
      <c r="B222" s="6">
        <v>10143</v>
      </c>
      <c r="C222" s="6" t="s">
        <v>94</v>
      </c>
      <c r="D222" s="6" t="s">
        <v>14</v>
      </c>
      <c r="E222" s="6" t="s">
        <v>67</v>
      </c>
      <c r="F222" s="6" t="s">
        <v>11</v>
      </c>
      <c r="G222" s="6" t="s">
        <v>12</v>
      </c>
      <c r="H222" s="6" t="s">
        <v>184</v>
      </c>
      <c r="I222" s="6">
        <v>845</v>
      </c>
      <c r="J222" s="6">
        <v>2022</v>
      </c>
      <c r="K222" s="6" t="s">
        <v>264</v>
      </c>
      <c r="L222" s="6" t="s">
        <v>351</v>
      </c>
      <c r="M222" s="6" t="s">
        <v>925</v>
      </c>
      <c r="N222" s="7">
        <v>1119.18</v>
      </c>
      <c r="O222" s="7" t="s">
        <v>13</v>
      </c>
    </row>
    <row r="223" spans="1:15" ht="90" x14ac:dyDescent="0.25">
      <c r="A223" s="6" t="s">
        <v>330</v>
      </c>
      <c r="B223" s="6">
        <v>10144</v>
      </c>
      <c r="C223" s="6" t="s">
        <v>95</v>
      </c>
      <c r="D223" s="6" t="s">
        <v>14</v>
      </c>
      <c r="E223" s="6" t="s">
        <v>67</v>
      </c>
      <c r="F223" s="6" t="s">
        <v>11</v>
      </c>
      <c r="G223" s="6" t="s">
        <v>12</v>
      </c>
      <c r="H223" s="6" t="s">
        <v>184</v>
      </c>
      <c r="I223" s="6">
        <v>626</v>
      </c>
      <c r="J223" s="6">
        <v>2022</v>
      </c>
      <c r="K223" s="6" t="s">
        <v>264</v>
      </c>
      <c r="L223" s="6" t="s">
        <v>261</v>
      </c>
      <c r="M223" s="6" t="s">
        <v>96</v>
      </c>
      <c r="N223" s="7">
        <v>808.11</v>
      </c>
      <c r="O223" s="7" t="s">
        <v>13</v>
      </c>
    </row>
    <row r="224" spans="1:15" ht="90" x14ac:dyDescent="0.25">
      <c r="A224" s="6" t="s">
        <v>330</v>
      </c>
      <c r="B224" s="6">
        <v>10147</v>
      </c>
      <c r="C224" s="6" t="s">
        <v>97</v>
      </c>
      <c r="D224" s="6" t="s">
        <v>14</v>
      </c>
      <c r="E224" s="6" t="s">
        <v>67</v>
      </c>
      <c r="F224" s="6" t="s">
        <v>11</v>
      </c>
      <c r="G224" s="6" t="s">
        <v>12</v>
      </c>
      <c r="H224" s="6" t="s">
        <v>184</v>
      </c>
      <c r="I224" s="6">
        <v>627</v>
      </c>
      <c r="J224" s="6">
        <v>2022</v>
      </c>
      <c r="K224" s="6" t="s">
        <v>264</v>
      </c>
      <c r="L224" s="6" t="s">
        <v>261</v>
      </c>
      <c r="M224" s="6" t="s">
        <v>98</v>
      </c>
      <c r="N224" s="7">
        <v>140.6</v>
      </c>
      <c r="O224" s="7" t="s">
        <v>13</v>
      </c>
    </row>
    <row r="225" spans="1:15" ht="90" x14ac:dyDescent="0.25">
      <c r="A225" s="6" t="s">
        <v>330</v>
      </c>
      <c r="B225" s="6">
        <v>10154</v>
      </c>
      <c r="C225" s="6" t="s">
        <v>99</v>
      </c>
      <c r="D225" s="6" t="s">
        <v>14</v>
      </c>
      <c r="E225" s="6" t="s">
        <v>67</v>
      </c>
      <c r="F225" s="6" t="s">
        <v>11</v>
      </c>
      <c r="G225" s="6" t="s">
        <v>12</v>
      </c>
      <c r="H225" s="6" t="s">
        <v>184</v>
      </c>
      <c r="I225" s="6">
        <v>587</v>
      </c>
      <c r="J225" s="6">
        <v>2022</v>
      </c>
      <c r="K225" s="6" t="s">
        <v>264</v>
      </c>
      <c r="L225" s="6" t="s">
        <v>255</v>
      </c>
      <c r="M225" s="6" t="s">
        <v>100</v>
      </c>
      <c r="N225" s="7">
        <v>1685.32</v>
      </c>
      <c r="O225" s="7" t="s">
        <v>13</v>
      </c>
    </row>
    <row r="226" spans="1:15" ht="90" x14ac:dyDescent="0.25">
      <c r="A226" s="6" t="s">
        <v>330</v>
      </c>
      <c r="B226" s="6">
        <v>10155</v>
      </c>
      <c r="C226" s="6" t="s">
        <v>101</v>
      </c>
      <c r="D226" s="6" t="s">
        <v>14</v>
      </c>
      <c r="E226" s="6" t="s">
        <v>67</v>
      </c>
      <c r="F226" s="6" t="s">
        <v>11</v>
      </c>
      <c r="G226" s="6" t="s">
        <v>12</v>
      </c>
      <c r="H226" s="6" t="s">
        <v>184</v>
      </c>
      <c r="I226" s="6">
        <v>588</v>
      </c>
      <c r="J226" s="6">
        <v>2022</v>
      </c>
      <c r="K226" s="6" t="s">
        <v>264</v>
      </c>
      <c r="L226" s="6" t="s">
        <v>352</v>
      </c>
      <c r="M226" s="6" t="s">
        <v>102</v>
      </c>
      <c r="N226" s="7">
        <v>1463.12</v>
      </c>
      <c r="O226" s="7" t="s">
        <v>13</v>
      </c>
    </row>
    <row r="227" spans="1:15" ht="112.5" x14ac:dyDescent="0.25">
      <c r="A227" s="6" t="s">
        <v>18</v>
      </c>
      <c r="B227" s="6">
        <v>10303</v>
      </c>
      <c r="C227" s="6" t="s">
        <v>47</v>
      </c>
      <c r="D227" s="6" t="s">
        <v>14</v>
      </c>
      <c r="E227" s="6" t="s">
        <v>15</v>
      </c>
      <c r="F227" s="6" t="s">
        <v>11</v>
      </c>
      <c r="G227" s="6" t="s">
        <v>48</v>
      </c>
      <c r="H227" s="6" t="s">
        <v>184</v>
      </c>
      <c r="I227" s="6">
        <v>115</v>
      </c>
      <c r="J227" s="6">
        <v>2022</v>
      </c>
      <c r="K227" s="6" t="s">
        <v>264</v>
      </c>
      <c r="L227" s="6" t="s">
        <v>190</v>
      </c>
      <c r="M227" s="6" t="s">
        <v>934</v>
      </c>
      <c r="N227" s="7">
        <v>724.82</v>
      </c>
      <c r="O227" s="7" t="s">
        <v>86</v>
      </c>
    </row>
    <row r="228" spans="1:15" ht="112.5" x14ac:dyDescent="0.25">
      <c r="A228" s="6" t="s">
        <v>18</v>
      </c>
      <c r="B228" s="6">
        <v>10320</v>
      </c>
      <c r="C228" s="6" t="s">
        <v>49</v>
      </c>
      <c r="D228" s="6" t="s">
        <v>14</v>
      </c>
      <c r="E228" s="6" t="s">
        <v>15</v>
      </c>
      <c r="F228" s="6" t="s">
        <v>11</v>
      </c>
      <c r="G228" s="6" t="s">
        <v>12</v>
      </c>
      <c r="H228" s="6" t="s">
        <v>184</v>
      </c>
      <c r="I228" s="6">
        <v>892</v>
      </c>
      <c r="J228" s="6">
        <v>2022</v>
      </c>
      <c r="K228" s="6" t="s">
        <v>264</v>
      </c>
      <c r="L228" s="6" t="s">
        <v>227</v>
      </c>
      <c r="M228" s="6" t="s">
        <v>938</v>
      </c>
      <c r="N228" s="7">
        <v>1120.81</v>
      </c>
      <c r="O228" s="7" t="s">
        <v>86</v>
      </c>
    </row>
    <row r="229" spans="1:15" ht="90" x14ac:dyDescent="0.25">
      <c r="A229" s="6" t="s">
        <v>18</v>
      </c>
      <c r="B229" s="6">
        <v>10321</v>
      </c>
      <c r="C229" s="6" t="s">
        <v>16</v>
      </c>
      <c r="D229" s="6" t="s">
        <v>14</v>
      </c>
      <c r="E229" s="6" t="s">
        <v>15</v>
      </c>
      <c r="F229" s="6" t="s">
        <v>11</v>
      </c>
      <c r="G229" s="6" t="s">
        <v>12</v>
      </c>
      <c r="H229" s="6" t="s">
        <v>184</v>
      </c>
      <c r="I229" s="6">
        <v>710</v>
      </c>
      <c r="J229" s="6">
        <v>2022</v>
      </c>
      <c r="K229" s="6" t="s">
        <v>264</v>
      </c>
      <c r="L229" s="6" t="s">
        <v>362</v>
      </c>
      <c r="M229" s="6" t="s">
        <v>939</v>
      </c>
      <c r="N229" s="7">
        <v>1743.04</v>
      </c>
      <c r="O229" s="7" t="s">
        <v>13</v>
      </c>
    </row>
    <row r="230" spans="1:15" ht="112.5" x14ac:dyDescent="0.25">
      <c r="A230" s="6" t="s">
        <v>18</v>
      </c>
      <c r="B230" s="6">
        <v>10321</v>
      </c>
      <c r="C230" s="6" t="s">
        <v>16</v>
      </c>
      <c r="D230" s="6" t="s">
        <v>14</v>
      </c>
      <c r="E230" s="6" t="s">
        <v>15</v>
      </c>
      <c r="F230" s="6" t="s">
        <v>11</v>
      </c>
      <c r="G230" s="6" t="s">
        <v>12</v>
      </c>
      <c r="H230" s="6" t="s">
        <v>184</v>
      </c>
      <c r="I230" s="6">
        <v>1481</v>
      </c>
      <c r="J230" s="6">
        <v>2022</v>
      </c>
      <c r="K230" s="6" t="s">
        <v>264</v>
      </c>
      <c r="L230" s="6" t="s">
        <v>940</v>
      </c>
      <c r="M230" s="6" t="s">
        <v>941</v>
      </c>
      <c r="N230" s="7">
        <v>485.6</v>
      </c>
      <c r="O230" s="7" t="s">
        <v>942</v>
      </c>
    </row>
    <row r="231" spans="1:15" ht="112.5" x14ac:dyDescent="0.25">
      <c r="A231" s="6" t="s">
        <v>18</v>
      </c>
      <c r="B231" s="6">
        <v>10372</v>
      </c>
      <c r="C231" s="6" t="s">
        <v>51</v>
      </c>
      <c r="D231" s="6" t="s">
        <v>14</v>
      </c>
      <c r="E231" s="6" t="s">
        <v>15</v>
      </c>
      <c r="F231" s="6" t="s">
        <v>11</v>
      </c>
      <c r="G231" s="6" t="s">
        <v>48</v>
      </c>
      <c r="H231" s="6" t="s">
        <v>184</v>
      </c>
      <c r="I231" s="6">
        <v>128</v>
      </c>
      <c r="J231" s="6">
        <v>2022</v>
      </c>
      <c r="K231" s="6" t="s">
        <v>264</v>
      </c>
      <c r="L231" s="6" t="s">
        <v>190</v>
      </c>
      <c r="M231" s="6" t="s">
        <v>944</v>
      </c>
      <c r="N231" s="7">
        <v>24893.86</v>
      </c>
      <c r="O231" s="7" t="s">
        <v>86</v>
      </c>
    </row>
    <row r="232" spans="1:15" ht="112.5" x14ac:dyDescent="0.25">
      <c r="A232" s="6" t="s">
        <v>18</v>
      </c>
      <c r="B232" s="6">
        <v>10575</v>
      </c>
      <c r="C232" s="6" t="s">
        <v>363</v>
      </c>
      <c r="D232" s="6" t="s">
        <v>14</v>
      </c>
      <c r="E232" s="6" t="s">
        <v>15</v>
      </c>
      <c r="F232" s="6" t="s">
        <v>11</v>
      </c>
      <c r="G232" s="6" t="s">
        <v>12</v>
      </c>
      <c r="H232" s="6" t="s">
        <v>184</v>
      </c>
      <c r="I232" s="6">
        <v>580</v>
      </c>
      <c r="J232" s="6">
        <v>2022</v>
      </c>
      <c r="K232" s="6" t="s">
        <v>264</v>
      </c>
      <c r="L232" s="6" t="s">
        <v>1145</v>
      </c>
      <c r="M232" s="6" t="s">
        <v>945</v>
      </c>
      <c r="N232" s="7">
        <v>3060</v>
      </c>
      <c r="O232" s="7" t="s">
        <v>50</v>
      </c>
    </row>
    <row r="233" spans="1:15" ht="112.5" x14ac:dyDescent="0.25">
      <c r="A233" s="6" t="s">
        <v>18</v>
      </c>
      <c r="B233" s="6">
        <v>10575</v>
      </c>
      <c r="C233" s="6" t="s">
        <v>363</v>
      </c>
      <c r="D233" s="6" t="s">
        <v>14</v>
      </c>
      <c r="E233" s="6" t="s">
        <v>15</v>
      </c>
      <c r="F233" s="6" t="s">
        <v>11</v>
      </c>
      <c r="G233" s="6" t="s">
        <v>12</v>
      </c>
      <c r="H233" s="6" t="s">
        <v>184</v>
      </c>
      <c r="I233" s="6">
        <v>1364</v>
      </c>
      <c r="J233" s="6">
        <v>2022</v>
      </c>
      <c r="K233" s="6" t="s">
        <v>264</v>
      </c>
      <c r="L233" s="6" t="s">
        <v>946</v>
      </c>
      <c r="M233" s="6" t="s">
        <v>947</v>
      </c>
      <c r="N233" s="7">
        <v>2880</v>
      </c>
      <c r="O233" s="7" t="s">
        <v>13</v>
      </c>
    </row>
    <row r="234" spans="1:15" ht="112.5" x14ac:dyDescent="0.25">
      <c r="A234" s="6" t="s">
        <v>18</v>
      </c>
      <c r="B234" s="6">
        <v>10576</v>
      </c>
      <c r="C234" s="6" t="s">
        <v>364</v>
      </c>
      <c r="D234" s="6" t="s">
        <v>14</v>
      </c>
      <c r="E234" s="6" t="s">
        <v>25</v>
      </c>
      <c r="F234" s="6" t="s">
        <v>11</v>
      </c>
      <c r="G234" s="6" t="s">
        <v>48</v>
      </c>
      <c r="H234" s="6" t="s">
        <v>184</v>
      </c>
      <c r="I234" s="6">
        <v>982</v>
      </c>
      <c r="J234" s="6">
        <v>2022</v>
      </c>
      <c r="K234" s="6" t="s">
        <v>264</v>
      </c>
      <c r="L234" s="6" t="s">
        <v>190</v>
      </c>
      <c r="M234" s="6" t="s">
        <v>948</v>
      </c>
      <c r="N234" s="7">
        <v>6000</v>
      </c>
      <c r="O234" s="7" t="s">
        <v>86</v>
      </c>
    </row>
    <row r="235" spans="1:15" ht="112.5" x14ac:dyDescent="0.25">
      <c r="A235" s="6" t="s">
        <v>18</v>
      </c>
      <c r="B235" s="6">
        <v>10620</v>
      </c>
      <c r="C235" s="6" t="s">
        <v>57</v>
      </c>
      <c r="D235" s="6" t="s">
        <v>14</v>
      </c>
      <c r="E235" s="6" t="s">
        <v>15</v>
      </c>
      <c r="F235" s="6" t="s">
        <v>11</v>
      </c>
      <c r="G235" s="6" t="s">
        <v>48</v>
      </c>
      <c r="H235" s="6" t="s">
        <v>184</v>
      </c>
      <c r="I235" s="6">
        <v>1010</v>
      </c>
      <c r="J235" s="6">
        <v>2022</v>
      </c>
      <c r="K235" s="6" t="s">
        <v>264</v>
      </c>
      <c r="L235" s="6" t="s">
        <v>190</v>
      </c>
      <c r="M235" s="6" t="s">
        <v>949</v>
      </c>
      <c r="N235" s="7">
        <v>4276.43</v>
      </c>
      <c r="O235" s="7" t="s">
        <v>86</v>
      </c>
    </row>
    <row r="236" spans="1:15" ht="112.5" x14ac:dyDescent="0.25">
      <c r="A236" s="6" t="s">
        <v>18</v>
      </c>
      <c r="B236" s="6">
        <v>10622</v>
      </c>
      <c r="C236" s="6" t="s">
        <v>59</v>
      </c>
      <c r="D236" s="6" t="s">
        <v>14</v>
      </c>
      <c r="E236" s="6" t="s">
        <v>15</v>
      </c>
      <c r="F236" s="6" t="s">
        <v>11</v>
      </c>
      <c r="G236" s="6" t="s">
        <v>48</v>
      </c>
      <c r="H236" s="6" t="s">
        <v>184</v>
      </c>
      <c r="I236" s="6">
        <v>1009</v>
      </c>
      <c r="J236" s="6">
        <v>2022</v>
      </c>
      <c r="K236" s="6" t="s">
        <v>264</v>
      </c>
      <c r="L236" s="6" t="s">
        <v>190</v>
      </c>
      <c r="M236" s="6" t="s">
        <v>951</v>
      </c>
      <c r="N236" s="7">
        <v>2.7</v>
      </c>
      <c r="O236" s="7" t="s">
        <v>86</v>
      </c>
    </row>
    <row r="237" spans="1:15" ht="90" x14ac:dyDescent="0.25">
      <c r="A237" s="6" t="s">
        <v>66</v>
      </c>
      <c r="B237" s="6">
        <v>10136</v>
      </c>
      <c r="C237" s="6" t="s">
        <v>68</v>
      </c>
      <c r="D237" s="6" t="s">
        <v>14</v>
      </c>
      <c r="E237" s="6" t="s">
        <v>67</v>
      </c>
      <c r="F237" s="6" t="s">
        <v>11</v>
      </c>
      <c r="G237" s="6" t="s">
        <v>53</v>
      </c>
      <c r="H237" s="6">
        <v>202253</v>
      </c>
      <c r="I237" s="6">
        <v>1213</v>
      </c>
      <c r="J237" s="6">
        <v>2022</v>
      </c>
      <c r="K237" s="6" t="s">
        <v>264</v>
      </c>
      <c r="L237" s="6" t="s">
        <v>256</v>
      </c>
      <c r="M237" s="6" t="s">
        <v>952</v>
      </c>
      <c r="N237" s="7">
        <v>10000</v>
      </c>
      <c r="O237" s="7" t="s">
        <v>50</v>
      </c>
    </row>
    <row r="238" spans="1:15" ht="90" x14ac:dyDescent="0.25">
      <c r="A238" s="6" t="s">
        <v>66</v>
      </c>
      <c r="B238" s="6">
        <v>10676</v>
      </c>
      <c r="C238" s="6" t="s">
        <v>956</v>
      </c>
      <c r="D238" s="6" t="s">
        <v>14</v>
      </c>
      <c r="E238" s="6" t="s">
        <v>67</v>
      </c>
      <c r="F238" s="6" t="s">
        <v>11</v>
      </c>
      <c r="G238" s="6" t="s">
        <v>53</v>
      </c>
      <c r="H238" s="6">
        <v>202135</v>
      </c>
      <c r="I238" s="6">
        <v>1290</v>
      </c>
      <c r="J238" s="6">
        <v>2022</v>
      </c>
      <c r="K238" s="6" t="s">
        <v>264</v>
      </c>
      <c r="L238" s="6" t="s">
        <v>957</v>
      </c>
      <c r="M238" s="6" t="s">
        <v>958</v>
      </c>
      <c r="N238" s="7">
        <v>7500</v>
      </c>
      <c r="O238" s="7" t="s">
        <v>959</v>
      </c>
    </row>
    <row r="239" spans="1:15" ht="90" x14ac:dyDescent="0.25">
      <c r="A239" s="6" t="s">
        <v>66</v>
      </c>
      <c r="B239" s="6">
        <v>10133</v>
      </c>
      <c r="C239" s="6" t="s">
        <v>373</v>
      </c>
      <c r="D239" s="6" t="s">
        <v>14</v>
      </c>
      <c r="E239" s="6" t="s">
        <v>67</v>
      </c>
      <c r="F239" s="6" t="s">
        <v>11</v>
      </c>
      <c r="G239" s="6" t="s">
        <v>12</v>
      </c>
      <c r="H239" s="6">
        <v>202066</v>
      </c>
      <c r="I239" s="6">
        <v>1175</v>
      </c>
      <c r="J239" s="6">
        <v>2022</v>
      </c>
      <c r="K239" s="6" t="s">
        <v>264</v>
      </c>
      <c r="L239" s="6" t="s">
        <v>1138</v>
      </c>
      <c r="M239" s="6" t="s">
        <v>968</v>
      </c>
      <c r="N239" s="7">
        <v>5546.13</v>
      </c>
      <c r="O239" s="7" t="s">
        <v>50</v>
      </c>
    </row>
    <row r="240" spans="1:15" ht="112.5" x14ac:dyDescent="0.25">
      <c r="A240" s="6" t="s">
        <v>66</v>
      </c>
      <c r="B240" s="6">
        <v>10191</v>
      </c>
      <c r="C240" s="6" t="s">
        <v>354</v>
      </c>
      <c r="D240" s="6" t="s">
        <v>14</v>
      </c>
      <c r="E240" s="6" t="s">
        <v>67</v>
      </c>
      <c r="F240" s="6" t="s">
        <v>11</v>
      </c>
      <c r="G240" s="6" t="s">
        <v>12</v>
      </c>
      <c r="H240" s="6" t="s">
        <v>184</v>
      </c>
      <c r="I240" s="6">
        <v>326</v>
      </c>
      <c r="J240" s="6">
        <v>2022</v>
      </c>
      <c r="K240" s="6" t="s">
        <v>264</v>
      </c>
      <c r="L240" s="6" t="s">
        <v>254</v>
      </c>
      <c r="M240" s="6" t="s">
        <v>969</v>
      </c>
      <c r="N240" s="7">
        <v>139.5</v>
      </c>
      <c r="O240" s="7" t="s">
        <v>86</v>
      </c>
    </row>
    <row r="241" spans="1:15" ht="112.5" x14ac:dyDescent="0.25">
      <c r="A241" s="6" t="s">
        <v>66</v>
      </c>
      <c r="B241" s="6">
        <v>10284</v>
      </c>
      <c r="C241" s="6" t="s">
        <v>74</v>
      </c>
      <c r="D241" s="6" t="s">
        <v>9</v>
      </c>
      <c r="E241" s="6" t="s">
        <v>10</v>
      </c>
      <c r="F241" s="6" t="s">
        <v>11</v>
      </c>
      <c r="G241" s="6" t="s">
        <v>12</v>
      </c>
      <c r="H241" s="6" t="s">
        <v>184</v>
      </c>
      <c r="I241" s="6">
        <v>1333</v>
      </c>
      <c r="J241" s="6">
        <v>2022</v>
      </c>
      <c r="K241" s="6" t="s">
        <v>264</v>
      </c>
      <c r="L241" s="6" t="s">
        <v>233</v>
      </c>
      <c r="M241" s="6" t="s">
        <v>972</v>
      </c>
      <c r="N241" s="7">
        <v>380.61</v>
      </c>
      <c r="O241" s="7" t="s">
        <v>942</v>
      </c>
    </row>
    <row r="242" spans="1:15" ht="90" x14ac:dyDescent="0.25">
      <c r="A242" s="6" t="s">
        <v>66</v>
      </c>
      <c r="B242" s="6">
        <v>10284</v>
      </c>
      <c r="C242" s="6" t="s">
        <v>74</v>
      </c>
      <c r="D242" s="6" t="s">
        <v>9</v>
      </c>
      <c r="E242" s="6" t="s">
        <v>10</v>
      </c>
      <c r="F242" s="6" t="s">
        <v>11</v>
      </c>
      <c r="G242" s="6" t="s">
        <v>12</v>
      </c>
      <c r="H242" s="6">
        <v>202148</v>
      </c>
      <c r="I242" s="6">
        <v>1361</v>
      </c>
      <c r="J242" s="6">
        <v>2022</v>
      </c>
      <c r="K242" s="6" t="s">
        <v>264</v>
      </c>
      <c r="L242" s="6" t="s">
        <v>207</v>
      </c>
      <c r="M242" s="6" t="s">
        <v>973</v>
      </c>
      <c r="N242" s="7">
        <v>4500</v>
      </c>
      <c r="O242" s="7" t="s">
        <v>13</v>
      </c>
    </row>
    <row r="243" spans="1:15" ht="90" x14ac:dyDescent="0.25">
      <c r="A243" s="6" t="s">
        <v>66</v>
      </c>
      <c r="B243" s="6">
        <v>10285</v>
      </c>
      <c r="C243" s="6" t="s">
        <v>76</v>
      </c>
      <c r="D243" s="6" t="s">
        <v>9</v>
      </c>
      <c r="E243" s="6" t="s">
        <v>10</v>
      </c>
      <c r="F243" s="6" t="s">
        <v>11</v>
      </c>
      <c r="G243" s="6" t="s">
        <v>12</v>
      </c>
      <c r="H243" s="6" t="s">
        <v>184</v>
      </c>
      <c r="I243" s="6">
        <v>453</v>
      </c>
      <c r="J243" s="6">
        <v>2022</v>
      </c>
      <c r="K243" s="6" t="s">
        <v>264</v>
      </c>
      <c r="L243" s="6" t="s">
        <v>231</v>
      </c>
      <c r="M243" s="6" t="s">
        <v>78</v>
      </c>
      <c r="N243" s="7">
        <v>4500</v>
      </c>
      <c r="O243" s="7" t="s">
        <v>50</v>
      </c>
    </row>
    <row r="244" spans="1:15" ht="90" x14ac:dyDescent="0.25">
      <c r="A244" s="6" t="s">
        <v>66</v>
      </c>
      <c r="B244" s="6">
        <v>10286</v>
      </c>
      <c r="C244" s="6" t="s">
        <v>79</v>
      </c>
      <c r="D244" s="6" t="s">
        <v>9</v>
      </c>
      <c r="E244" s="6" t="s">
        <v>10</v>
      </c>
      <c r="F244" s="6" t="s">
        <v>11</v>
      </c>
      <c r="G244" s="6" t="s">
        <v>12</v>
      </c>
      <c r="H244" s="6">
        <v>202149</v>
      </c>
      <c r="I244" s="6">
        <v>1360</v>
      </c>
      <c r="J244" s="6">
        <v>2022</v>
      </c>
      <c r="K244" s="6" t="s">
        <v>264</v>
      </c>
      <c r="L244" s="6" t="s">
        <v>207</v>
      </c>
      <c r="M244" s="6" t="s">
        <v>980</v>
      </c>
      <c r="N244" s="7">
        <v>7500</v>
      </c>
      <c r="O244" s="7" t="s">
        <v>13</v>
      </c>
    </row>
    <row r="245" spans="1:15" ht="90" x14ac:dyDescent="0.25">
      <c r="A245" s="6" t="s">
        <v>66</v>
      </c>
      <c r="B245" s="6">
        <v>10288</v>
      </c>
      <c r="C245" s="6" t="s">
        <v>377</v>
      </c>
      <c r="D245" s="6" t="s">
        <v>9</v>
      </c>
      <c r="E245" s="6" t="s">
        <v>10</v>
      </c>
      <c r="F245" s="6" t="s">
        <v>11</v>
      </c>
      <c r="G245" s="6" t="s">
        <v>12</v>
      </c>
      <c r="H245" s="6" t="s">
        <v>184</v>
      </c>
      <c r="I245" s="6">
        <v>1132</v>
      </c>
      <c r="J245" s="6">
        <v>2022</v>
      </c>
      <c r="K245" s="6" t="s">
        <v>264</v>
      </c>
      <c r="L245" s="6" t="s">
        <v>378</v>
      </c>
      <c r="M245" s="6" t="s">
        <v>379</v>
      </c>
      <c r="N245" s="7">
        <v>3620.58</v>
      </c>
      <c r="O245" s="7" t="s">
        <v>50</v>
      </c>
    </row>
    <row r="246" spans="1:15" ht="90" x14ac:dyDescent="0.25">
      <c r="A246" s="6" t="s">
        <v>66</v>
      </c>
      <c r="B246" s="6">
        <v>10289</v>
      </c>
      <c r="C246" s="6" t="s">
        <v>83</v>
      </c>
      <c r="D246" s="6" t="s">
        <v>9</v>
      </c>
      <c r="E246" s="6" t="s">
        <v>10</v>
      </c>
      <c r="F246" s="6" t="s">
        <v>11</v>
      </c>
      <c r="G246" s="6" t="s">
        <v>12</v>
      </c>
      <c r="H246" s="6" t="s">
        <v>184</v>
      </c>
      <c r="I246" s="6">
        <v>60</v>
      </c>
      <c r="J246" s="6">
        <v>2022</v>
      </c>
      <c r="K246" s="6" t="s">
        <v>264</v>
      </c>
      <c r="L246" s="6" t="s">
        <v>985</v>
      </c>
      <c r="M246" s="6" t="s">
        <v>986</v>
      </c>
      <c r="N246" s="7">
        <v>1998.36</v>
      </c>
      <c r="O246" s="7" t="s">
        <v>13</v>
      </c>
    </row>
    <row r="247" spans="1:15" ht="90" x14ac:dyDescent="0.25">
      <c r="A247" s="6" t="s">
        <v>66</v>
      </c>
      <c r="B247" s="6">
        <v>10289</v>
      </c>
      <c r="C247" s="6" t="s">
        <v>83</v>
      </c>
      <c r="D247" s="6" t="s">
        <v>9</v>
      </c>
      <c r="E247" s="6" t="s">
        <v>10</v>
      </c>
      <c r="F247" s="6" t="s">
        <v>11</v>
      </c>
      <c r="G247" s="6" t="s">
        <v>12</v>
      </c>
      <c r="H247" s="6">
        <v>202042</v>
      </c>
      <c r="I247" s="6">
        <v>1142</v>
      </c>
      <c r="J247" s="6">
        <v>2022</v>
      </c>
      <c r="K247" s="6" t="s">
        <v>264</v>
      </c>
      <c r="L247" s="6" t="s">
        <v>230</v>
      </c>
      <c r="M247" s="6" t="s">
        <v>380</v>
      </c>
      <c r="N247" s="7">
        <v>15834</v>
      </c>
      <c r="O247" s="7" t="s">
        <v>50</v>
      </c>
    </row>
    <row r="248" spans="1:15" ht="112.5" x14ac:dyDescent="0.25">
      <c r="A248" s="6" t="s">
        <v>66</v>
      </c>
      <c r="B248" s="6">
        <v>10369</v>
      </c>
      <c r="C248" s="6" t="s">
        <v>355</v>
      </c>
      <c r="D248" s="6" t="s">
        <v>14</v>
      </c>
      <c r="E248" s="6" t="s">
        <v>67</v>
      </c>
      <c r="F248" s="6" t="s">
        <v>11</v>
      </c>
      <c r="G248" s="6" t="s">
        <v>12</v>
      </c>
      <c r="H248" s="6" t="s">
        <v>184</v>
      </c>
      <c r="I248" s="6">
        <v>594</v>
      </c>
      <c r="J248" s="6">
        <v>2022</v>
      </c>
      <c r="K248" s="6" t="s">
        <v>264</v>
      </c>
      <c r="L248" s="6" t="s">
        <v>356</v>
      </c>
      <c r="M248" s="6" t="s">
        <v>987</v>
      </c>
      <c r="N248" s="7">
        <v>163.30000000000001</v>
      </c>
      <c r="O248" s="7" t="s">
        <v>86</v>
      </c>
    </row>
    <row r="249" spans="1:15" ht="90" x14ac:dyDescent="0.25">
      <c r="A249" s="6" t="s">
        <v>66</v>
      </c>
      <c r="B249" s="6">
        <v>10589</v>
      </c>
      <c r="C249" s="6" t="s">
        <v>108</v>
      </c>
      <c r="D249" s="6" t="s">
        <v>14</v>
      </c>
      <c r="E249" s="6" t="s">
        <v>67</v>
      </c>
      <c r="F249" s="6" t="s">
        <v>11</v>
      </c>
      <c r="G249" s="6" t="s">
        <v>53</v>
      </c>
      <c r="H249" s="6">
        <v>202015</v>
      </c>
      <c r="I249" s="6">
        <v>256</v>
      </c>
      <c r="J249" s="6">
        <v>2022</v>
      </c>
      <c r="K249" s="6" t="s">
        <v>264</v>
      </c>
      <c r="L249" s="6" t="s">
        <v>192</v>
      </c>
      <c r="M249" s="6" t="s">
        <v>989</v>
      </c>
      <c r="N249" s="7">
        <v>4502</v>
      </c>
      <c r="O249" s="7" t="s">
        <v>50</v>
      </c>
    </row>
    <row r="250" spans="1:15" ht="117.75" customHeight="1" x14ac:dyDescent="0.25">
      <c r="A250" s="6" t="s">
        <v>66</v>
      </c>
      <c r="B250" s="6">
        <v>10589</v>
      </c>
      <c r="C250" s="6" t="s">
        <v>108</v>
      </c>
      <c r="D250" s="6" t="s">
        <v>14</v>
      </c>
      <c r="E250" s="6" t="s">
        <v>67</v>
      </c>
      <c r="F250" s="6" t="s">
        <v>11</v>
      </c>
      <c r="G250" s="6" t="s">
        <v>53</v>
      </c>
      <c r="H250" s="6">
        <v>202018</v>
      </c>
      <c r="I250" s="6">
        <v>261</v>
      </c>
      <c r="J250" s="6">
        <v>2022</v>
      </c>
      <c r="K250" s="6" t="s">
        <v>264</v>
      </c>
      <c r="L250" s="6" t="s">
        <v>191</v>
      </c>
      <c r="M250" s="6" t="s">
        <v>991</v>
      </c>
      <c r="N250" s="7">
        <v>2700</v>
      </c>
      <c r="O250" s="7" t="s">
        <v>992</v>
      </c>
    </row>
    <row r="251" spans="1:15" ht="156" customHeight="1" x14ac:dyDescent="0.25">
      <c r="A251" s="6" t="s">
        <v>66</v>
      </c>
      <c r="B251" s="6">
        <v>10654</v>
      </c>
      <c r="C251" s="6" t="s">
        <v>993</v>
      </c>
      <c r="D251" s="6" t="s">
        <v>14</v>
      </c>
      <c r="E251" s="6" t="s">
        <v>67</v>
      </c>
      <c r="F251" s="6" t="s">
        <v>11</v>
      </c>
      <c r="G251" s="6" t="s">
        <v>12</v>
      </c>
      <c r="H251" s="6">
        <v>202151</v>
      </c>
      <c r="I251" s="6">
        <v>1127</v>
      </c>
      <c r="J251" s="6">
        <v>2022</v>
      </c>
      <c r="K251" s="6" t="s">
        <v>264</v>
      </c>
      <c r="L251" s="6" t="s">
        <v>762</v>
      </c>
      <c r="M251" s="6" t="s">
        <v>994</v>
      </c>
      <c r="N251" s="7">
        <v>9553.39</v>
      </c>
      <c r="O251" s="7" t="s">
        <v>50</v>
      </c>
    </row>
    <row r="252" spans="1:15" ht="156" customHeight="1" x14ac:dyDescent="0.25">
      <c r="A252" s="6" t="s">
        <v>66</v>
      </c>
      <c r="B252" s="6">
        <v>10655</v>
      </c>
      <c r="C252" s="6" t="s">
        <v>995</v>
      </c>
      <c r="D252" s="6" t="s">
        <v>14</v>
      </c>
      <c r="E252" s="6" t="s">
        <v>67</v>
      </c>
      <c r="F252" s="6" t="s">
        <v>11</v>
      </c>
      <c r="G252" s="6" t="s">
        <v>12</v>
      </c>
      <c r="H252" s="6">
        <v>202152</v>
      </c>
      <c r="I252" s="6">
        <v>1126</v>
      </c>
      <c r="J252" s="6">
        <v>2022</v>
      </c>
      <c r="K252" s="6" t="s">
        <v>264</v>
      </c>
      <c r="L252" s="6" t="s">
        <v>762</v>
      </c>
      <c r="M252" s="6" t="s">
        <v>996</v>
      </c>
      <c r="N252" s="7">
        <v>1213.9000000000001</v>
      </c>
      <c r="O252" s="7" t="s">
        <v>50</v>
      </c>
    </row>
    <row r="253" spans="1:15" ht="156" customHeight="1" x14ac:dyDescent="0.25">
      <c r="A253" s="6" t="s">
        <v>89</v>
      </c>
      <c r="B253" s="6">
        <v>10347</v>
      </c>
      <c r="C253" s="6" t="s">
        <v>91</v>
      </c>
      <c r="D253" s="6" t="s">
        <v>14</v>
      </c>
      <c r="E253" s="6" t="s">
        <v>25</v>
      </c>
      <c r="F253" s="6" t="s">
        <v>11</v>
      </c>
      <c r="G253" s="6" t="s">
        <v>92</v>
      </c>
      <c r="H253" s="6">
        <v>20229</v>
      </c>
      <c r="I253" s="6">
        <v>1092</v>
      </c>
      <c r="J253" s="6">
        <v>2022</v>
      </c>
      <c r="K253" s="6" t="s">
        <v>264</v>
      </c>
      <c r="L253" s="6" t="s">
        <v>399</v>
      </c>
      <c r="M253" s="6" t="s">
        <v>997</v>
      </c>
      <c r="N253" s="7">
        <v>480</v>
      </c>
      <c r="O253" s="7" t="s">
        <v>50</v>
      </c>
    </row>
    <row r="254" spans="1:15" ht="161.25" customHeight="1" x14ac:dyDescent="0.25">
      <c r="A254" s="6" t="s">
        <v>89</v>
      </c>
      <c r="B254" s="6">
        <v>10347</v>
      </c>
      <c r="C254" s="6" t="s">
        <v>91</v>
      </c>
      <c r="D254" s="6" t="s">
        <v>14</v>
      </c>
      <c r="E254" s="6" t="s">
        <v>25</v>
      </c>
      <c r="F254" s="6" t="s">
        <v>11</v>
      </c>
      <c r="G254" s="6" t="s">
        <v>92</v>
      </c>
      <c r="H254" s="6">
        <v>20229</v>
      </c>
      <c r="I254" s="6">
        <v>1114</v>
      </c>
      <c r="J254" s="6">
        <v>2022</v>
      </c>
      <c r="K254" s="6" t="s">
        <v>264</v>
      </c>
      <c r="L254" s="6" t="s">
        <v>399</v>
      </c>
      <c r="M254" s="6" t="s">
        <v>998</v>
      </c>
      <c r="N254" s="7">
        <v>384</v>
      </c>
      <c r="O254" s="7" t="s">
        <v>50</v>
      </c>
    </row>
    <row r="255" spans="1:15" ht="161.25" customHeight="1" x14ac:dyDescent="0.25">
      <c r="A255" s="6" t="s">
        <v>89</v>
      </c>
      <c r="B255" s="6">
        <v>10347</v>
      </c>
      <c r="C255" s="6" t="s">
        <v>91</v>
      </c>
      <c r="D255" s="6" t="s">
        <v>14</v>
      </c>
      <c r="E255" s="6" t="s">
        <v>25</v>
      </c>
      <c r="F255" s="6" t="s">
        <v>11</v>
      </c>
      <c r="G255" s="6" t="s">
        <v>92</v>
      </c>
      <c r="H255" s="6">
        <v>20229</v>
      </c>
      <c r="I255" s="6">
        <v>1234</v>
      </c>
      <c r="J255" s="6">
        <v>2022</v>
      </c>
      <c r="K255" s="6" t="s">
        <v>264</v>
      </c>
      <c r="L255" s="6" t="s">
        <v>399</v>
      </c>
      <c r="M255" s="6" t="s">
        <v>999</v>
      </c>
      <c r="N255" s="7">
        <v>400</v>
      </c>
      <c r="O255" s="7" t="s">
        <v>50</v>
      </c>
    </row>
    <row r="256" spans="1:15" ht="161.25" customHeight="1" x14ac:dyDescent="0.25">
      <c r="A256" s="6" t="s">
        <v>89</v>
      </c>
      <c r="B256" s="6">
        <v>10347</v>
      </c>
      <c r="C256" s="6" t="s">
        <v>91</v>
      </c>
      <c r="D256" s="6" t="s">
        <v>14</v>
      </c>
      <c r="E256" s="6" t="s">
        <v>25</v>
      </c>
      <c r="F256" s="6" t="s">
        <v>11</v>
      </c>
      <c r="G256" s="6" t="s">
        <v>92</v>
      </c>
      <c r="H256" s="6">
        <v>20229</v>
      </c>
      <c r="I256" s="6">
        <v>1620</v>
      </c>
      <c r="J256" s="6">
        <v>2022</v>
      </c>
      <c r="K256" s="6" t="s">
        <v>264</v>
      </c>
      <c r="L256" s="6" t="s">
        <v>399</v>
      </c>
      <c r="M256" s="6" t="s">
        <v>1000</v>
      </c>
      <c r="N256" s="7">
        <v>96</v>
      </c>
      <c r="O256" s="7" t="s">
        <v>50</v>
      </c>
    </row>
    <row r="257" spans="1:15" ht="112.5" x14ac:dyDescent="0.25">
      <c r="A257" s="6" t="s">
        <v>89</v>
      </c>
      <c r="B257" s="6">
        <v>10574</v>
      </c>
      <c r="C257" s="6" t="s">
        <v>1001</v>
      </c>
      <c r="D257" s="6" t="s">
        <v>14</v>
      </c>
      <c r="E257" s="6" t="s">
        <v>25</v>
      </c>
      <c r="F257" s="6" t="s">
        <v>11</v>
      </c>
      <c r="G257" s="6" t="s">
        <v>12</v>
      </c>
      <c r="H257" s="6">
        <v>202213</v>
      </c>
      <c r="I257" s="6">
        <v>1529</v>
      </c>
      <c r="J257" s="6">
        <v>2022</v>
      </c>
      <c r="K257" s="6" t="s">
        <v>264</v>
      </c>
      <c r="L257" s="6" t="s">
        <v>399</v>
      </c>
      <c r="M257" s="6" t="s">
        <v>1002</v>
      </c>
      <c r="N257" s="7">
        <v>10</v>
      </c>
      <c r="O257" s="7" t="s">
        <v>50</v>
      </c>
    </row>
    <row r="258" spans="1:15" ht="112.5" x14ac:dyDescent="0.25">
      <c r="A258" s="6" t="s">
        <v>89</v>
      </c>
      <c r="B258" s="6">
        <v>10665</v>
      </c>
      <c r="C258" s="6" t="s">
        <v>90</v>
      </c>
      <c r="D258" s="6" t="s">
        <v>14</v>
      </c>
      <c r="E258" s="6" t="s">
        <v>25</v>
      </c>
      <c r="F258" s="6" t="s">
        <v>11</v>
      </c>
      <c r="G258" s="6" t="s">
        <v>12</v>
      </c>
      <c r="H258" s="6">
        <v>202214</v>
      </c>
      <c r="I258" s="6">
        <v>1110</v>
      </c>
      <c r="J258" s="6">
        <v>2022</v>
      </c>
      <c r="K258" s="6" t="s">
        <v>264</v>
      </c>
      <c r="L258" s="6" t="s">
        <v>399</v>
      </c>
      <c r="M258" s="6" t="s">
        <v>1005</v>
      </c>
      <c r="N258" s="7">
        <v>2</v>
      </c>
      <c r="O258" s="7" t="s">
        <v>50</v>
      </c>
    </row>
    <row r="259" spans="1:15" ht="112.5" x14ac:dyDescent="0.25">
      <c r="A259" s="6" t="s">
        <v>89</v>
      </c>
      <c r="B259" s="6">
        <v>10665</v>
      </c>
      <c r="C259" s="6" t="s">
        <v>90</v>
      </c>
      <c r="D259" s="6" t="s">
        <v>14</v>
      </c>
      <c r="E259" s="6" t="s">
        <v>25</v>
      </c>
      <c r="F259" s="6" t="s">
        <v>11</v>
      </c>
      <c r="G259" s="6" t="s">
        <v>12</v>
      </c>
      <c r="H259" s="6">
        <v>202214</v>
      </c>
      <c r="I259" s="6">
        <v>1113</v>
      </c>
      <c r="J259" s="6">
        <v>2022</v>
      </c>
      <c r="K259" s="6" t="s">
        <v>264</v>
      </c>
      <c r="L259" s="6" t="s">
        <v>399</v>
      </c>
      <c r="M259" s="6" t="s">
        <v>1006</v>
      </c>
      <c r="N259" s="7">
        <v>12</v>
      </c>
      <c r="O259" s="7" t="s">
        <v>50</v>
      </c>
    </row>
    <row r="260" spans="1:15" ht="173.25" customHeight="1" x14ac:dyDescent="0.25">
      <c r="A260" s="6" t="s">
        <v>1007</v>
      </c>
      <c r="B260" s="6">
        <v>10251</v>
      </c>
      <c r="C260" s="6" t="s">
        <v>140</v>
      </c>
      <c r="D260" s="6" t="s">
        <v>14</v>
      </c>
      <c r="E260" s="6" t="s">
        <v>25</v>
      </c>
      <c r="F260" s="6" t="s">
        <v>11</v>
      </c>
      <c r="G260" s="6" t="s">
        <v>12</v>
      </c>
      <c r="H260" s="6" t="s">
        <v>184</v>
      </c>
      <c r="I260" s="6">
        <v>1180</v>
      </c>
      <c r="J260" s="6">
        <v>2022</v>
      </c>
      <c r="K260" s="6" t="s">
        <v>264</v>
      </c>
      <c r="L260" s="6" t="s">
        <v>1021</v>
      </c>
      <c r="M260" s="6" t="s">
        <v>1022</v>
      </c>
      <c r="N260" s="7">
        <v>16158.19</v>
      </c>
      <c r="O260" s="7" t="s">
        <v>50</v>
      </c>
    </row>
    <row r="261" spans="1:15" ht="173.25" customHeight="1" x14ac:dyDescent="0.25">
      <c r="A261" s="6" t="s">
        <v>1007</v>
      </c>
      <c r="B261" s="6">
        <v>10251</v>
      </c>
      <c r="C261" s="6" t="s">
        <v>140</v>
      </c>
      <c r="D261" s="6" t="s">
        <v>14</v>
      </c>
      <c r="E261" s="6" t="s">
        <v>25</v>
      </c>
      <c r="F261" s="6" t="s">
        <v>11</v>
      </c>
      <c r="G261" s="6" t="s">
        <v>12</v>
      </c>
      <c r="H261" s="6" t="s">
        <v>184</v>
      </c>
      <c r="I261" s="6">
        <v>1181</v>
      </c>
      <c r="J261" s="6">
        <v>2022</v>
      </c>
      <c r="K261" s="6" t="s">
        <v>264</v>
      </c>
      <c r="L261" s="6" t="s">
        <v>1021</v>
      </c>
      <c r="M261" s="6" t="s">
        <v>1024</v>
      </c>
      <c r="N261" s="7">
        <v>25756.44</v>
      </c>
      <c r="O261" s="7" t="s">
        <v>50</v>
      </c>
    </row>
    <row r="262" spans="1:15" ht="173.25" customHeight="1" x14ac:dyDescent="0.25">
      <c r="A262" s="6" t="s">
        <v>1007</v>
      </c>
      <c r="B262" s="6">
        <v>10252</v>
      </c>
      <c r="C262" s="6" t="s">
        <v>143</v>
      </c>
      <c r="D262" s="6" t="s">
        <v>14</v>
      </c>
      <c r="E262" s="6" t="s">
        <v>25</v>
      </c>
      <c r="F262" s="6" t="s">
        <v>11</v>
      </c>
      <c r="G262" s="6" t="s">
        <v>12</v>
      </c>
      <c r="H262" s="6" t="s">
        <v>184</v>
      </c>
      <c r="I262" s="6">
        <v>1166</v>
      </c>
      <c r="J262" s="6">
        <v>2022</v>
      </c>
      <c r="K262" s="6" t="s">
        <v>264</v>
      </c>
      <c r="L262" s="6" t="s">
        <v>1029</v>
      </c>
      <c r="M262" s="6" t="s">
        <v>1030</v>
      </c>
      <c r="N262" s="7">
        <v>30000</v>
      </c>
      <c r="O262" s="7" t="s">
        <v>13</v>
      </c>
    </row>
    <row r="263" spans="1:15" ht="173.25" customHeight="1" x14ac:dyDescent="0.25">
      <c r="A263" s="6" t="s">
        <v>1007</v>
      </c>
      <c r="B263" s="6">
        <v>10705</v>
      </c>
      <c r="C263" s="6" t="s">
        <v>1031</v>
      </c>
      <c r="D263" s="6" t="s">
        <v>14</v>
      </c>
      <c r="E263" s="6" t="s">
        <v>115</v>
      </c>
      <c r="F263" s="6" t="s">
        <v>11</v>
      </c>
      <c r="G263" s="6" t="s">
        <v>92</v>
      </c>
      <c r="H263" s="6" t="s">
        <v>184</v>
      </c>
      <c r="I263" s="6">
        <v>1074</v>
      </c>
      <c r="J263" s="6">
        <v>2022</v>
      </c>
      <c r="K263" s="6" t="s">
        <v>264</v>
      </c>
      <c r="L263" s="6" t="s">
        <v>1032</v>
      </c>
      <c r="M263" s="6" t="s">
        <v>1033</v>
      </c>
      <c r="N263" s="7">
        <v>1300</v>
      </c>
      <c r="O263" s="7" t="s">
        <v>13</v>
      </c>
    </row>
    <row r="264" spans="1:15" ht="173.25" customHeight="1" x14ac:dyDescent="0.25">
      <c r="A264" s="6" t="s">
        <v>1007</v>
      </c>
      <c r="B264" s="6">
        <v>10234</v>
      </c>
      <c r="C264" s="6" t="s">
        <v>130</v>
      </c>
      <c r="D264" s="6" t="s">
        <v>14</v>
      </c>
      <c r="E264" s="6" t="s">
        <v>25</v>
      </c>
      <c r="F264" s="6" t="s">
        <v>11</v>
      </c>
      <c r="G264" s="6" t="s">
        <v>116</v>
      </c>
      <c r="H264" s="6">
        <v>202120</v>
      </c>
      <c r="I264" s="6">
        <v>860</v>
      </c>
      <c r="J264" s="6">
        <v>2022</v>
      </c>
      <c r="K264" s="6" t="s">
        <v>264</v>
      </c>
      <c r="L264" s="6" t="s">
        <v>198</v>
      </c>
      <c r="M264" s="6" t="s">
        <v>1034</v>
      </c>
      <c r="N264" s="7">
        <v>9665</v>
      </c>
      <c r="O264" s="7" t="s">
        <v>1137</v>
      </c>
    </row>
    <row r="265" spans="1:15" ht="112.5" x14ac:dyDescent="0.25">
      <c r="A265" s="6" t="s">
        <v>1007</v>
      </c>
      <c r="B265" s="6">
        <v>10234</v>
      </c>
      <c r="C265" s="6" t="s">
        <v>130</v>
      </c>
      <c r="D265" s="6" t="s">
        <v>14</v>
      </c>
      <c r="E265" s="6" t="s">
        <v>25</v>
      </c>
      <c r="F265" s="6" t="s">
        <v>11</v>
      </c>
      <c r="G265" s="6" t="s">
        <v>116</v>
      </c>
      <c r="H265" s="6">
        <v>202120</v>
      </c>
      <c r="I265" s="6">
        <v>861</v>
      </c>
      <c r="J265" s="6">
        <v>2022</v>
      </c>
      <c r="K265" s="6" t="s">
        <v>264</v>
      </c>
      <c r="L265" s="6" t="s">
        <v>198</v>
      </c>
      <c r="M265" s="6" t="s">
        <v>1035</v>
      </c>
      <c r="N265" s="7">
        <v>11270</v>
      </c>
      <c r="O265" s="7" t="s">
        <v>13</v>
      </c>
    </row>
    <row r="266" spans="1:15" ht="112.5" x14ac:dyDescent="0.25">
      <c r="A266" s="6" t="s">
        <v>1007</v>
      </c>
      <c r="B266" s="6">
        <v>10245</v>
      </c>
      <c r="C266" s="6" t="s">
        <v>134</v>
      </c>
      <c r="D266" s="6" t="s">
        <v>14</v>
      </c>
      <c r="E266" s="6" t="s">
        <v>25</v>
      </c>
      <c r="F266" s="6" t="s">
        <v>11</v>
      </c>
      <c r="G266" s="6" t="s">
        <v>12</v>
      </c>
      <c r="H266" s="6" t="s">
        <v>184</v>
      </c>
      <c r="I266" s="6">
        <v>64</v>
      </c>
      <c r="J266" s="6">
        <v>2022</v>
      </c>
      <c r="K266" s="6" t="s">
        <v>264</v>
      </c>
      <c r="L266" s="6" t="s">
        <v>245</v>
      </c>
      <c r="M266" s="6" t="s">
        <v>1045</v>
      </c>
      <c r="N266" s="7">
        <v>2417.41</v>
      </c>
      <c r="O266" s="7" t="s">
        <v>13</v>
      </c>
    </row>
    <row r="267" spans="1:15" ht="112.5" x14ac:dyDescent="0.25">
      <c r="A267" s="6" t="s">
        <v>1007</v>
      </c>
      <c r="B267" s="6">
        <v>10245</v>
      </c>
      <c r="C267" s="6" t="s">
        <v>134</v>
      </c>
      <c r="D267" s="6" t="s">
        <v>14</v>
      </c>
      <c r="E267" s="6" t="s">
        <v>25</v>
      </c>
      <c r="F267" s="6" t="s">
        <v>11</v>
      </c>
      <c r="G267" s="6" t="s">
        <v>12</v>
      </c>
      <c r="H267" s="6" t="s">
        <v>184</v>
      </c>
      <c r="I267" s="6">
        <v>292</v>
      </c>
      <c r="J267" s="6">
        <v>2022</v>
      </c>
      <c r="K267" s="6" t="s">
        <v>264</v>
      </c>
      <c r="L267" s="6" t="s">
        <v>246</v>
      </c>
      <c r="M267" s="6" t="s">
        <v>1046</v>
      </c>
      <c r="N267" s="7">
        <v>1578.23</v>
      </c>
      <c r="O267" s="7" t="s">
        <v>13</v>
      </c>
    </row>
    <row r="268" spans="1:15" ht="112.5" x14ac:dyDescent="0.25">
      <c r="A268" s="6" t="s">
        <v>1007</v>
      </c>
      <c r="B268" s="6">
        <v>10245</v>
      </c>
      <c r="C268" s="6" t="s">
        <v>134</v>
      </c>
      <c r="D268" s="6" t="s">
        <v>14</v>
      </c>
      <c r="E268" s="6" t="s">
        <v>25</v>
      </c>
      <c r="F268" s="6" t="s">
        <v>11</v>
      </c>
      <c r="G268" s="6" t="s">
        <v>12</v>
      </c>
      <c r="H268" s="6" t="s">
        <v>184</v>
      </c>
      <c r="I268" s="6">
        <v>307</v>
      </c>
      <c r="J268" s="6">
        <v>2022</v>
      </c>
      <c r="K268" s="6" t="s">
        <v>264</v>
      </c>
      <c r="L268" s="6" t="s">
        <v>246</v>
      </c>
      <c r="M268" s="6" t="s">
        <v>1047</v>
      </c>
      <c r="N268" s="7">
        <v>2970.21</v>
      </c>
      <c r="O268" s="7" t="s">
        <v>13</v>
      </c>
    </row>
    <row r="269" spans="1:15" ht="112.5" x14ac:dyDescent="0.25">
      <c r="A269" s="6" t="s">
        <v>1007</v>
      </c>
      <c r="B269" s="6">
        <v>10245</v>
      </c>
      <c r="C269" s="6" t="s">
        <v>134</v>
      </c>
      <c r="D269" s="6" t="s">
        <v>14</v>
      </c>
      <c r="E269" s="6" t="s">
        <v>25</v>
      </c>
      <c r="F269" s="6" t="s">
        <v>11</v>
      </c>
      <c r="G269" s="6" t="s">
        <v>12</v>
      </c>
      <c r="H269" s="6" t="s">
        <v>184</v>
      </c>
      <c r="I269" s="6">
        <v>310</v>
      </c>
      <c r="J269" s="6">
        <v>2022</v>
      </c>
      <c r="K269" s="6" t="s">
        <v>264</v>
      </c>
      <c r="L269" s="6" t="s">
        <v>245</v>
      </c>
      <c r="M269" s="6" t="s">
        <v>1048</v>
      </c>
      <c r="N269" s="7">
        <v>1379.32</v>
      </c>
      <c r="O269" s="7" t="s">
        <v>13</v>
      </c>
    </row>
    <row r="270" spans="1:15" ht="112.5" x14ac:dyDescent="0.25">
      <c r="A270" s="6" t="s">
        <v>1007</v>
      </c>
      <c r="B270" s="6">
        <v>10245</v>
      </c>
      <c r="C270" s="6" t="s">
        <v>134</v>
      </c>
      <c r="D270" s="6" t="s">
        <v>14</v>
      </c>
      <c r="E270" s="6" t="s">
        <v>25</v>
      </c>
      <c r="F270" s="6" t="s">
        <v>11</v>
      </c>
      <c r="G270" s="6" t="s">
        <v>12</v>
      </c>
      <c r="H270" s="6" t="s">
        <v>184</v>
      </c>
      <c r="I270" s="6">
        <v>1185</v>
      </c>
      <c r="J270" s="6">
        <v>2022</v>
      </c>
      <c r="K270" s="6" t="s">
        <v>264</v>
      </c>
      <c r="L270" s="6" t="s">
        <v>246</v>
      </c>
      <c r="M270" s="6" t="s">
        <v>1049</v>
      </c>
      <c r="N270" s="7">
        <v>261.55</v>
      </c>
      <c r="O270" s="7" t="s">
        <v>13</v>
      </c>
    </row>
    <row r="271" spans="1:15" ht="112.5" x14ac:dyDescent="0.25">
      <c r="A271" s="6" t="s">
        <v>1007</v>
      </c>
      <c r="B271" s="6">
        <v>10247</v>
      </c>
      <c r="C271" s="6" t="s">
        <v>139</v>
      </c>
      <c r="D271" s="6" t="s">
        <v>14</v>
      </c>
      <c r="E271" s="6" t="s">
        <v>25</v>
      </c>
      <c r="F271" s="6" t="s">
        <v>11</v>
      </c>
      <c r="G271" s="6" t="s">
        <v>12</v>
      </c>
      <c r="H271" s="6" t="s">
        <v>184</v>
      </c>
      <c r="I271" s="6">
        <v>1199</v>
      </c>
      <c r="J271" s="6">
        <v>2022</v>
      </c>
      <c r="K271" s="6" t="s">
        <v>264</v>
      </c>
      <c r="L271" s="6" t="s">
        <v>1052</v>
      </c>
      <c r="M271" s="6" t="s">
        <v>1053</v>
      </c>
      <c r="N271" s="7">
        <v>551.08000000000004</v>
      </c>
      <c r="O271" s="7" t="s">
        <v>50</v>
      </c>
    </row>
    <row r="272" spans="1:15" ht="112.5" x14ac:dyDescent="0.25">
      <c r="A272" s="6" t="s">
        <v>1007</v>
      </c>
      <c r="B272" s="6">
        <v>10251</v>
      </c>
      <c r="C272" s="6" t="s">
        <v>140</v>
      </c>
      <c r="D272" s="6" t="s">
        <v>14</v>
      </c>
      <c r="E272" s="6" t="s">
        <v>25</v>
      </c>
      <c r="F272" s="6" t="s">
        <v>11</v>
      </c>
      <c r="G272" s="6" t="s">
        <v>12</v>
      </c>
      <c r="H272" s="6" t="s">
        <v>184</v>
      </c>
      <c r="I272" s="6">
        <v>207</v>
      </c>
      <c r="J272" s="6">
        <v>2022</v>
      </c>
      <c r="K272" s="6" t="s">
        <v>264</v>
      </c>
      <c r="L272" s="6" t="s">
        <v>1021</v>
      </c>
      <c r="M272" s="6" t="s">
        <v>1055</v>
      </c>
      <c r="N272" s="7">
        <v>36072.67</v>
      </c>
      <c r="O272" s="7" t="s">
        <v>50</v>
      </c>
    </row>
    <row r="273" spans="1:15" ht="112.5" x14ac:dyDescent="0.25">
      <c r="A273" s="6" t="s">
        <v>1007</v>
      </c>
      <c r="B273" s="6">
        <v>10252</v>
      </c>
      <c r="C273" s="6" t="s">
        <v>143</v>
      </c>
      <c r="D273" s="6" t="s">
        <v>14</v>
      </c>
      <c r="E273" s="6" t="s">
        <v>25</v>
      </c>
      <c r="F273" s="6" t="s">
        <v>11</v>
      </c>
      <c r="G273" s="6" t="s">
        <v>12</v>
      </c>
      <c r="H273" s="6" t="s">
        <v>184</v>
      </c>
      <c r="I273" s="6">
        <v>1014</v>
      </c>
      <c r="J273" s="6">
        <v>2022</v>
      </c>
      <c r="K273" s="6" t="s">
        <v>264</v>
      </c>
      <c r="L273" s="6" t="s">
        <v>243</v>
      </c>
      <c r="M273" s="6" t="s">
        <v>1056</v>
      </c>
      <c r="N273" s="7">
        <v>300</v>
      </c>
      <c r="O273" s="7" t="s">
        <v>13</v>
      </c>
    </row>
    <row r="274" spans="1:15" ht="112.5" x14ac:dyDescent="0.25">
      <c r="A274" s="6" t="s">
        <v>1007</v>
      </c>
      <c r="B274" s="6">
        <v>10253</v>
      </c>
      <c r="C274" s="6" t="s">
        <v>145</v>
      </c>
      <c r="D274" s="6" t="s">
        <v>14</v>
      </c>
      <c r="E274" s="6" t="s">
        <v>25</v>
      </c>
      <c r="F274" s="6" t="s">
        <v>11</v>
      </c>
      <c r="G274" s="6" t="s">
        <v>12</v>
      </c>
      <c r="H274" s="6" t="s">
        <v>184</v>
      </c>
      <c r="I274" s="6">
        <v>210</v>
      </c>
      <c r="J274" s="6">
        <v>2022</v>
      </c>
      <c r="K274" s="6" t="s">
        <v>264</v>
      </c>
      <c r="L274" s="6" t="s">
        <v>240</v>
      </c>
      <c r="M274" s="6" t="s">
        <v>147</v>
      </c>
      <c r="N274" s="7">
        <v>1517.84</v>
      </c>
      <c r="O274" s="7" t="s">
        <v>50</v>
      </c>
    </row>
    <row r="275" spans="1:15" ht="112.5" x14ac:dyDescent="0.25">
      <c r="A275" s="6" t="s">
        <v>1007</v>
      </c>
      <c r="B275" s="6">
        <v>10253</v>
      </c>
      <c r="C275" s="6" t="s">
        <v>145</v>
      </c>
      <c r="D275" s="6" t="s">
        <v>14</v>
      </c>
      <c r="E275" s="6" t="s">
        <v>25</v>
      </c>
      <c r="F275" s="6" t="s">
        <v>11</v>
      </c>
      <c r="G275" s="6" t="s">
        <v>12</v>
      </c>
      <c r="H275" s="6" t="s">
        <v>184</v>
      </c>
      <c r="I275" s="6">
        <v>211</v>
      </c>
      <c r="J275" s="6">
        <v>2022</v>
      </c>
      <c r="K275" s="6" t="s">
        <v>264</v>
      </c>
      <c r="L275" s="6" t="s">
        <v>239</v>
      </c>
      <c r="M275" s="6" t="s">
        <v>146</v>
      </c>
      <c r="N275" s="7">
        <v>7300</v>
      </c>
      <c r="O275" s="7" t="s">
        <v>13</v>
      </c>
    </row>
    <row r="276" spans="1:15" ht="112.5" x14ac:dyDescent="0.25">
      <c r="A276" s="6" t="s">
        <v>1007</v>
      </c>
      <c r="B276" s="6">
        <v>10255</v>
      </c>
      <c r="C276" s="6" t="s">
        <v>148</v>
      </c>
      <c r="D276" s="6" t="s">
        <v>149</v>
      </c>
      <c r="E276" s="6" t="s">
        <v>150</v>
      </c>
      <c r="F276" s="6" t="s">
        <v>11</v>
      </c>
      <c r="G276" s="6" t="s">
        <v>12</v>
      </c>
      <c r="H276" s="6" t="s">
        <v>184</v>
      </c>
      <c r="I276" s="6">
        <v>197</v>
      </c>
      <c r="J276" s="6">
        <v>2022</v>
      </c>
      <c r="K276" s="6" t="s">
        <v>264</v>
      </c>
      <c r="L276" s="6" t="s">
        <v>408</v>
      </c>
      <c r="M276" s="6" t="s">
        <v>1058</v>
      </c>
      <c r="N276" s="7">
        <v>3765.07</v>
      </c>
      <c r="O276" s="7" t="s">
        <v>50</v>
      </c>
    </row>
    <row r="277" spans="1:15" ht="112.5" x14ac:dyDescent="0.25">
      <c r="A277" s="6" t="s">
        <v>1007</v>
      </c>
      <c r="B277" s="6">
        <v>10257</v>
      </c>
      <c r="C277" s="6" t="s">
        <v>151</v>
      </c>
      <c r="D277" s="6" t="s">
        <v>14</v>
      </c>
      <c r="E277" s="6" t="s">
        <v>25</v>
      </c>
      <c r="F277" s="6" t="s">
        <v>11</v>
      </c>
      <c r="G277" s="6" t="s">
        <v>12</v>
      </c>
      <c r="H277" s="6" t="s">
        <v>184</v>
      </c>
      <c r="I277" s="6">
        <v>806</v>
      </c>
      <c r="J277" s="6">
        <v>2022</v>
      </c>
      <c r="K277" s="6" t="s">
        <v>264</v>
      </c>
      <c r="L277" s="6" t="s">
        <v>238</v>
      </c>
      <c r="M277" s="6" t="s">
        <v>1059</v>
      </c>
      <c r="N277" s="7">
        <v>61085.73</v>
      </c>
      <c r="O277" s="7" t="s">
        <v>50</v>
      </c>
    </row>
    <row r="278" spans="1:15" ht="112.5" x14ac:dyDescent="0.25">
      <c r="A278" s="6" t="s">
        <v>1007</v>
      </c>
      <c r="B278" s="6">
        <v>10257</v>
      </c>
      <c r="C278" s="6" t="s">
        <v>151</v>
      </c>
      <c r="D278" s="6" t="s">
        <v>14</v>
      </c>
      <c r="E278" s="6" t="s">
        <v>25</v>
      </c>
      <c r="F278" s="6" t="s">
        <v>11</v>
      </c>
      <c r="G278" s="6" t="s">
        <v>12</v>
      </c>
      <c r="H278" s="6" t="s">
        <v>184</v>
      </c>
      <c r="I278" s="6">
        <v>867</v>
      </c>
      <c r="J278" s="6">
        <v>2022</v>
      </c>
      <c r="K278" s="6" t="s">
        <v>264</v>
      </c>
      <c r="L278" s="6" t="s">
        <v>238</v>
      </c>
      <c r="M278" s="6" t="s">
        <v>1060</v>
      </c>
      <c r="N278" s="7">
        <v>46.26</v>
      </c>
      <c r="O278" s="7" t="s">
        <v>13</v>
      </c>
    </row>
    <row r="279" spans="1:15" ht="112.5" x14ac:dyDescent="0.25">
      <c r="A279" s="6" t="s">
        <v>1007</v>
      </c>
      <c r="B279" s="6">
        <v>10258</v>
      </c>
      <c r="C279" s="6" t="s">
        <v>409</v>
      </c>
      <c r="D279" s="6" t="s">
        <v>14</v>
      </c>
      <c r="E279" s="6" t="s">
        <v>25</v>
      </c>
      <c r="F279" s="6" t="s">
        <v>11</v>
      </c>
      <c r="G279" s="6" t="s">
        <v>12</v>
      </c>
      <c r="H279" s="6" t="s">
        <v>184</v>
      </c>
      <c r="I279" s="6">
        <v>604</v>
      </c>
      <c r="J279" s="6">
        <v>2022</v>
      </c>
      <c r="K279" s="6" t="s">
        <v>264</v>
      </c>
      <c r="L279" s="6" t="s">
        <v>1061</v>
      </c>
      <c r="M279" s="6" t="s">
        <v>1062</v>
      </c>
      <c r="N279" s="7">
        <v>2676.64</v>
      </c>
      <c r="O279" s="7" t="s">
        <v>50</v>
      </c>
    </row>
    <row r="280" spans="1:15" ht="90" x14ac:dyDescent="0.25">
      <c r="A280" s="6" t="s">
        <v>1007</v>
      </c>
      <c r="B280" s="6">
        <v>10263</v>
      </c>
      <c r="C280" s="6" t="s">
        <v>153</v>
      </c>
      <c r="D280" s="6" t="s">
        <v>14</v>
      </c>
      <c r="E280" s="6" t="s">
        <v>126</v>
      </c>
      <c r="F280" s="6" t="s">
        <v>11</v>
      </c>
      <c r="G280" s="6" t="s">
        <v>12</v>
      </c>
      <c r="H280" s="6" t="s">
        <v>184</v>
      </c>
      <c r="I280" s="6">
        <v>1083</v>
      </c>
      <c r="J280" s="6">
        <v>2022</v>
      </c>
      <c r="K280" s="6" t="s">
        <v>264</v>
      </c>
      <c r="L280" s="6" t="s">
        <v>403</v>
      </c>
      <c r="M280" s="6" t="s">
        <v>415</v>
      </c>
      <c r="N280" s="7">
        <v>3681.82</v>
      </c>
      <c r="O280" s="7" t="s">
        <v>50</v>
      </c>
    </row>
    <row r="281" spans="1:15" ht="90" x14ac:dyDescent="0.25">
      <c r="A281" s="6" t="s">
        <v>1007</v>
      </c>
      <c r="B281" s="6">
        <v>10296</v>
      </c>
      <c r="C281" s="6" t="s">
        <v>156</v>
      </c>
      <c r="D281" s="6" t="s">
        <v>14</v>
      </c>
      <c r="E281" s="6" t="s">
        <v>126</v>
      </c>
      <c r="F281" s="6" t="s">
        <v>11</v>
      </c>
      <c r="G281" s="6" t="s">
        <v>12</v>
      </c>
      <c r="H281" s="6" t="s">
        <v>184</v>
      </c>
      <c r="I281" s="6">
        <v>1069</v>
      </c>
      <c r="J281" s="6">
        <v>2022</v>
      </c>
      <c r="K281" s="6" t="s">
        <v>264</v>
      </c>
      <c r="L281" s="6" t="s">
        <v>1066</v>
      </c>
      <c r="M281" s="6" t="s">
        <v>1067</v>
      </c>
      <c r="N281" s="7">
        <v>842.65</v>
      </c>
      <c r="O281" s="7" t="s">
        <v>13</v>
      </c>
    </row>
    <row r="282" spans="1:15" ht="112.5" x14ac:dyDescent="0.25">
      <c r="A282" s="6" t="s">
        <v>1007</v>
      </c>
      <c r="B282" s="6">
        <v>10296</v>
      </c>
      <c r="C282" s="6" t="s">
        <v>156</v>
      </c>
      <c r="D282" s="6" t="s">
        <v>14</v>
      </c>
      <c r="E282" s="6" t="s">
        <v>126</v>
      </c>
      <c r="F282" s="6" t="s">
        <v>11</v>
      </c>
      <c r="G282" s="6" t="s">
        <v>12</v>
      </c>
      <c r="H282" s="6" t="s">
        <v>184</v>
      </c>
      <c r="I282" s="6">
        <v>1071</v>
      </c>
      <c r="J282" s="6">
        <v>2022</v>
      </c>
      <c r="K282" s="6" t="s">
        <v>264</v>
      </c>
      <c r="L282" s="6" t="s">
        <v>1068</v>
      </c>
      <c r="M282" s="6" t="s">
        <v>1069</v>
      </c>
      <c r="N282" s="7">
        <v>23875.4</v>
      </c>
      <c r="O282" s="7" t="s">
        <v>13</v>
      </c>
    </row>
    <row r="283" spans="1:15" ht="90" x14ac:dyDescent="0.25">
      <c r="A283" s="6" t="s">
        <v>1007</v>
      </c>
      <c r="B283" s="6">
        <v>10298</v>
      </c>
      <c r="C283" s="6" t="s">
        <v>157</v>
      </c>
      <c r="D283" s="6" t="s">
        <v>14</v>
      </c>
      <c r="E283" s="6" t="s">
        <v>126</v>
      </c>
      <c r="F283" s="6" t="s">
        <v>11</v>
      </c>
      <c r="G283" s="6" t="s">
        <v>12</v>
      </c>
      <c r="H283" s="6" t="s">
        <v>184</v>
      </c>
      <c r="I283" s="6">
        <v>1070</v>
      </c>
      <c r="J283" s="6">
        <v>2022</v>
      </c>
      <c r="K283" s="6" t="s">
        <v>264</v>
      </c>
      <c r="L283" s="6" t="s">
        <v>403</v>
      </c>
      <c r="M283" s="6" t="s">
        <v>1070</v>
      </c>
      <c r="N283" s="7">
        <v>1095.83</v>
      </c>
      <c r="O283" s="7" t="s">
        <v>50</v>
      </c>
    </row>
    <row r="284" spans="1:15" ht="90" x14ac:dyDescent="0.25">
      <c r="A284" s="6" t="s">
        <v>1007</v>
      </c>
      <c r="B284" s="6">
        <v>10298</v>
      </c>
      <c r="C284" s="6" t="s">
        <v>157</v>
      </c>
      <c r="D284" s="6" t="s">
        <v>14</v>
      </c>
      <c r="E284" s="6" t="s">
        <v>126</v>
      </c>
      <c r="F284" s="6" t="s">
        <v>11</v>
      </c>
      <c r="G284" s="6" t="s">
        <v>12</v>
      </c>
      <c r="H284" s="6" t="s">
        <v>184</v>
      </c>
      <c r="I284" s="6">
        <v>1073</v>
      </c>
      <c r="J284" s="6">
        <v>2022</v>
      </c>
      <c r="K284" s="6" t="s">
        <v>264</v>
      </c>
      <c r="L284" s="6" t="s">
        <v>403</v>
      </c>
      <c r="M284" s="6" t="s">
        <v>1072</v>
      </c>
      <c r="N284" s="7">
        <v>51314.15</v>
      </c>
      <c r="O284" s="7" t="s">
        <v>50</v>
      </c>
    </row>
    <row r="285" spans="1:15" ht="90" x14ac:dyDescent="0.25">
      <c r="A285" s="6" t="s">
        <v>1007</v>
      </c>
      <c r="B285" s="6">
        <v>10299</v>
      </c>
      <c r="C285" s="6" t="s">
        <v>158</v>
      </c>
      <c r="D285" s="6" t="s">
        <v>14</v>
      </c>
      <c r="E285" s="6" t="s">
        <v>126</v>
      </c>
      <c r="F285" s="6" t="s">
        <v>11</v>
      </c>
      <c r="G285" s="6" t="s">
        <v>12</v>
      </c>
      <c r="H285" s="6" t="s">
        <v>184</v>
      </c>
      <c r="I285" s="6">
        <v>1072</v>
      </c>
      <c r="J285" s="6">
        <v>2022</v>
      </c>
      <c r="K285" s="6" t="s">
        <v>264</v>
      </c>
      <c r="L285" s="6" t="s">
        <v>403</v>
      </c>
      <c r="M285" s="6" t="s">
        <v>417</v>
      </c>
      <c r="N285" s="7">
        <v>2761.88</v>
      </c>
      <c r="O285" s="7" t="s">
        <v>50</v>
      </c>
    </row>
    <row r="286" spans="1:15" ht="112.5" x14ac:dyDescent="0.25">
      <c r="A286" s="6" t="s">
        <v>1007</v>
      </c>
      <c r="B286" s="6">
        <v>10313</v>
      </c>
      <c r="C286" s="6" t="s">
        <v>418</v>
      </c>
      <c r="D286" s="6" t="s">
        <v>14</v>
      </c>
      <c r="E286" s="6" t="s">
        <v>25</v>
      </c>
      <c r="F286" s="6" t="s">
        <v>11</v>
      </c>
      <c r="G286" s="6" t="s">
        <v>160</v>
      </c>
      <c r="H286" s="6" t="s">
        <v>184</v>
      </c>
      <c r="I286" s="6">
        <v>1212</v>
      </c>
      <c r="J286" s="6">
        <v>2022</v>
      </c>
      <c r="K286" s="6" t="s">
        <v>264</v>
      </c>
      <c r="L286" s="6" t="s">
        <v>419</v>
      </c>
      <c r="M286" s="6" t="s">
        <v>1074</v>
      </c>
      <c r="N286" s="7">
        <v>346.53</v>
      </c>
      <c r="O286" s="7" t="s">
        <v>50</v>
      </c>
    </row>
    <row r="287" spans="1:15" ht="112.5" x14ac:dyDescent="0.25">
      <c r="A287" s="6" t="s">
        <v>1007</v>
      </c>
      <c r="B287" s="6">
        <v>10315</v>
      </c>
      <c r="C287" s="6" t="s">
        <v>159</v>
      </c>
      <c r="D287" s="6" t="s">
        <v>14</v>
      </c>
      <c r="E287" s="6" t="s">
        <v>25</v>
      </c>
      <c r="F287" s="6" t="s">
        <v>11</v>
      </c>
      <c r="G287" s="6" t="s">
        <v>160</v>
      </c>
      <c r="H287" s="6" t="s">
        <v>184</v>
      </c>
      <c r="I287" s="6">
        <v>80</v>
      </c>
      <c r="J287" s="6">
        <v>2022</v>
      </c>
      <c r="K287" s="6" t="s">
        <v>264</v>
      </c>
      <c r="L287" s="6" t="s">
        <v>228</v>
      </c>
      <c r="M287" s="6" t="s">
        <v>1075</v>
      </c>
      <c r="N287" s="7">
        <v>1311.01</v>
      </c>
      <c r="O287" s="7" t="s">
        <v>50</v>
      </c>
    </row>
    <row r="288" spans="1:15" ht="112.5" x14ac:dyDescent="0.25">
      <c r="A288" s="6" t="s">
        <v>1007</v>
      </c>
      <c r="B288" s="6">
        <v>10315</v>
      </c>
      <c r="C288" s="6" t="s">
        <v>159</v>
      </c>
      <c r="D288" s="6" t="s">
        <v>14</v>
      </c>
      <c r="E288" s="6" t="s">
        <v>25</v>
      </c>
      <c r="F288" s="6" t="s">
        <v>11</v>
      </c>
      <c r="G288" s="6" t="s">
        <v>160</v>
      </c>
      <c r="H288" s="6" t="s">
        <v>184</v>
      </c>
      <c r="I288" s="6">
        <v>86</v>
      </c>
      <c r="J288" s="6">
        <v>2022</v>
      </c>
      <c r="K288" s="6" t="s">
        <v>264</v>
      </c>
      <c r="L288" s="6" t="s">
        <v>228</v>
      </c>
      <c r="M288" s="6" t="s">
        <v>1076</v>
      </c>
      <c r="N288" s="7">
        <v>6921.14</v>
      </c>
      <c r="O288" s="7" t="s">
        <v>50</v>
      </c>
    </row>
    <row r="289" spans="1:15" ht="112.5" x14ac:dyDescent="0.25">
      <c r="A289" s="6" t="s">
        <v>1007</v>
      </c>
      <c r="B289" s="6">
        <v>10316</v>
      </c>
      <c r="C289" s="6" t="s">
        <v>161</v>
      </c>
      <c r="D289" s="6" t="s">
        <v>14</v>
      </c>
      <c r="E289" s="6" t="s">
        <v>25</v>
      </c>
      <c r="F289" s="6" t="s">
        <v>11</v>
      </c>
      <c r="G289" s="6" t="s">
        <v>12</v>
      </c>
      <c r="H289" s="6" t="s">
        <v>184</v>
      </c>
      <c r="I289" s="6">
        <v>85</v>
      </c>
      <c r="J289" s="6">
        <v>2022</v>
      </c>
      <c r="K289" s="6" t="s">
        <v>264</v>
      </c>
      <c r="L289" s="6" t="s">
        <v>228</v>
      </c>
      <c r="M289" s="6" t="s">
        <v>1077</v>
      </c>
      <c r="N289" s="7">
        <v>3453.31</v>
      </c>
      <c r="O289" s="7" t="s">
        <v>50</v>
      </c>
    </row>
    <row r="290" spans="1:15" ht="90" x14ac:dyDescent="0.25">
      <c r="A290" s="6" t="s">
        <v>1007</v>
      </c>
      <c r="B290" s="6">
        <v>10565</v>
      </c>
      <c r="C290" s="6" t="s">
        <v>170</v>
      </c>
      <c r="D290" s="6" t="s">
        <v>14</v>
      </c>
      <c r="E290" s="6" t="s">
        <v>126</v>
      </c>
      <c r="F290" s="6" t="s">
        <v>11</v>
      </c>
      <c r="G290" s="6" t="s">
        <v>12</v>
      </c>
      <c r="H290" s="6" t="s">
        <v>184</v>
      </c>
      <c r="I290" s="6">
        <v>447</v>
      </c>
      <c r="J290" s="6">
        <v>2022</v>
      </c>
      <c r="K290" s="6" t="s">
        <v>264</v>
      </c>
      <c r="L290" s="6" t="s">
        <v>201</v>
      </c>
      <c r="M290" s="6" t="s">
        <v>1082</v>
      </c>
      <c r="N290" s="7">
        <v>244</v>
      </c>
      <c r="O290" s="7" t="s">
        <v>13</v>
      </c>
    </row>
    <row r="291" spans="1:15" ht="90" x14ac:dyDescent="0.25">
      <c r="A291" s="6" t="s">
        <v>1007</v>
      </c>
      <c r="B291" s="6">
        <v>10565</v>
      </c>
      <c r="C291" s="6" t="s">
        <v>170</v>
      </c>
      <c r="D291" s="6" t="s">
        <v>14</v>
      </c>
      <c r="E291" s="6" t="s">
        <v>126</v>
      </c>
      <c r="F291" s="6" t="s">
        <v>11</v>
      </c>
      <c r="G291" s="6" t="s">
        <v>12</v>
      </c>
      <c r="H291" s="6" t="s">
        <v>184</v>
      </c>
      <c r="I291" s="6">
        <v>548</v>
      </c>
      <c r="J291" s="6">
        <v>2022</v>
      </c>
      <c r="K291" s="6" t="s">
        <v>264</v>
      </c>
      <c r="L291" s="6" t="s">
        <v>201</v>
      </c>
      <c r="M291" s="6" t="s">
        <v>1083</v>
      </c>
      <c r="N291" s="7">
        <v>50.02</v>
      </c>
      <c r="O291" s="7" t="s">
        <v>13</v>
      </c>
    </row>
    <row r="292" spans="1:15" ht="90" x14ac:dyDescent="0.25">
      <c r="A292" s="6" t="s">
        <v>1007</v>
      </c>
      <c r="B292" s="6">
        <v>10565</v>
      </c>
      <c r="C292" s="6" t="s">
        <v>170</v>
      </c>
      <c r="D292" s="6" t="s">
        <v>14</v>
      </c>
      <c r="E292" s="6" t="s">
        <v>126</v>
      </c>
      <c r="F292" s="6" t="s">
        <v>11</v>
      </c>
      <c r="G292" s="6" t="s">
        <v>12</v>
      </c>
      <c r="H292" s="6" t="s">
        <v>184</v>
      </c>
      <c r="I292" s="6">
        <v>1090</v>
      </c>
      <c r="J292" s="6">
        <v>2022</v>
      </c>
      <c r="K292" s="6" t="s">
        <v>264</v>
      </c>
      <c r="L292" s="6" t="s">
        <v>403</v>
      </c>
      <c r="M292" s="6" t="s">
        <v>1084</v>
      </c>
      <c r="N292" s="7">
        <v>1163.19</v>
      </c>
      <c r="O292" s="7" t="s">
        <v>50</v>
      </c>
    </row>
    <row r="293" spans="1:15" ht="90" x14ac:dyDescent="0.25">
      <c r="A293" s="6" t="s">
        <v>1007</v>
      </c>
      <c r="B293" s="6">
        <v>10567</v>
      </c>
      <c r="C293" s="6" t="s">
        <v>127</v>
      </c>
      <c r="D293" s="6" t="s">
        <v>14</v>
      </c>
      <c r="E293" s="6" t="s">
        <v>126</v>
      </c>
      <c r="F293" s="6" t="s">
        <v>11</v>
      </c>
      <c r="G293" s="6" t="s">
        <v>12</v>
      </c>
      <c r="H293" s="6" t="s">
        <v>184</v>
      </c>
      <c r="I293" s="6">
        <v>1075</v>
      </c>
      <c r="J293" s="6">
        <v>2022</v>
      </c>
      <c r="K293" s="6" t="s">
        <v>264</v>
      </c>
      <c r="L293" s="6" t="s">
        <v>403</v>
      </c>
      <c r="M293" s="6" t="s">
        <v>423</v>
      </c>
      <c r="N293" s="7">
        <v>2433.17</v>
      </c>
      <c r="O293" s="7" t="s">
        <v>50</v>
      </c>
    </row>
    <row r="294" spans="1:15" ht="112.5" x14ac:dyDescent="0.25">
      <c r="A294" s="6" t="s">
        <v>1007</v>
      </c>
      <c r="B294" s="6">
        <v>10573</v>
      </c>
      <c r="C294" s="6" t="s">
        <v>177</v>
      </c>
      <c r="D294" s="6" t="s">
        <v>14</v>
      </c>
      <c r="E294" s="6" t="s">
        <v>25</v>
      </c>
      <c r="F294" s="6" t="s">
        <v>11</v>
      </c>
      <c r="G294" s="6" t="s">
        <v>12</v>
      </c>
      <c r="H294" s="6" t="s">
        <v>184</v>
      </c>
      <c r="I294" s="6">
        <v>642</v>
      </c>
      <c r="J294" s="6">
        <v>2022</v>
      </c>
      <c r="K294" s="6" t="s">
        <v>264</v>
      </c>
      <c r="L294" s="6" t="s">
        <v>197</v>
      </c>
      <c r="M294" s="6" t="s">
        <v>1092</v>
      </c>
      <c r="N294" s="7">
        <v>59.48</v>
      </c>
      <c r="O294" s="7" t="s">
        <v>50</v>
      </c>
    </row>
    <row r="295" spans="1:15" ht="90" x14ac:dyDescent="0.25">
      <c r="A295" s="6" t="s">
        <v>1007</v>
      </c>
      <c r="B295" s="6">
        <v>10582</v>
      </c>
      <c r="C295" s="6" t="s">
        <v>178</v>
      </c>
      <c r="D295" s="6" t="s">
        <v>14</v>
      </c>
      <c r="E295" s="6" t="s">
        <v>20</v>
      </c>
      <c r="F295" s="6" t="s">
        <v>11</v>
      </c>
      <c r="G295" s="6" t="s">
        <v>12</v>
      </c>
      <c r="H295" s="6" t="s">
        <v>184</v>
      </c>
      <c r="I295" s="6">
        <v>475</v>
      </c>
      <c r="J295" s="6">
        <v>2022</v>
      </c>
      <c r="K295" s="6" t="s">
        <v>264</v>
      </c>
      <c r="L295" s="6" t="s">
        <v>193</v>
      </c>
      <c r="M295" s="6" t="s">
        <v>1094</v>
      </c>
      <c r="N295" s="7">
        <v>7975.32</v>
      </c>
      <c r="O295" s="7" t="s">
        <v>50</v>
      </c>
    </row>
    <row r="296" spans="1:15" ht="90" x14ac:dyDescent="0.25">
      <c r="A296" s="6" t="s">
        <v>1007</v>
      </c>
      <c r="B296" s="6">
        <v>10582</v>
      </c>
      <c r="C296" s="6" t="s">
        <v>178</v>
      </c>
      <c r="D296" s="6" t="s">
        <v>14</v>
      </c>
      <c r="E296" s="6" t="s">
        <v>20</v>
      </c>
      <c r="F296" s="6" t="s">
        <v>11</v>
      </c>
      <c r="G296" s="6" t="s">
        <v>12</v>
      </c>
      <c r="H296" s="6" t="s">
        <v>184</v>
      </c>
      <c r="I296" s="6">
        <v>1140</v>
      </c>
      <c r="J296" s="6">
        <v>2022</v>
      </c>
      <c r="K296" s="6" t="s">
        <v>264</v>
      </c>
      <c r="L296" s="6" t="s">
        <v>193</v>
      </c>
      <c r="M296" s="6" t="s">
        <v>1095</v>
      </c>
      <c r="N296" s="7">
        <v>40.04</v>
      </c>
      <c r="O296" s="7" t="s">
        <v>13</v>
      </c>
    </row>
    <row r="297" spans="1:15" ht="90" x14ac:dyDescent="0.25">
      <c r="A297" s="6" t="s">
        <v>1007</v>
      </c>
      <c r="B297" s="6">
        <v>10602</v>
      </c>
      <c r="C297" s="6" t="s">
        <v>1096</v>
      </c>
      <c r="D297" s="6" t="s">
        <v>14</v>
      </c>
      <c r="E297" s="6" t="s">
        <v>126</v>
      </c>
      <c r="F297" s="6" t="s">
        <v>11</v>
      </c>
      <c r="G297" s="6" t="s">
        <v>12</v>
      </c>
      <c r="H297" s="6" t="s">
        <v>184</v>
      </c>
      <c r="I297" s="6">
        <v>1163</v>
      </c>
      <c r="J297" s="6">
        <v>2022</v>
      </c>
      <c r="K297" s="6" t="s">
        <v>264</v>
      </c>
      <c r="L297" s="6" t="s">
        <v>1097</v>
      </c>
      <c r="M297" s="6" t="s">
        <v>1098</v>
      </c>
      <c r="N297" s="7">
        <v>610</v>
      </c>
      <c r="O297" s="7" t="s">
        <v>13</v>
      </c>
    </row>
    <row r="298" spans="1:15" ht="90" x14ac:dyDescent="0.25">
      <c r="A298" s="6" t="s">
        <v>1007</v>
      </c>
      <c r="B298" s="6">
        <v>10602</v>
      </c>
      <c r="C298" s="6" t="s">
        <v>1096</v>
      </c>
      <c r="D298" s="6" t="s">
        <v>14</v>
      </c>
      <c r="E298" s="6" t="s">
        <v>126</v>
      </c>
      <c r="F298" s="6" t="s">
        <v>11</v>
      </c>
      <c r="G298" s="6" t="s">
        <v>12</v>
      </c>
      <c r="H298" s="6" t="s">
        <v>184</v>
      </c>
      <c r="I298" s="6">
        <v>1165</v>
      </c>
      <c r="J298" s="6">
        <v>2022</v>
      </c>
      <c r="K298" s="6" t="s">
        <v>264</v>
      </c>
      <c r="L298" s="6" t="s">
        <v>1097</v>
      </c>
      <c r="M298" s="6" t="s">
        <v>1099</v>
      </c>
      <c r="N298" s="7">
        <v>63752.72</v>
      </c>
      <c r="O298" s="7" t="s">
        <v>13</v>
      </c>
    </row>
    <row r="299" spans="1:15" ht="112.5" x14ac:dyDescent="0.25">
      <c r="A299" s="6" t="s">
        <v>1007</v>
      </c>
      <c r="B299" s="6">
        <v>10660</v>
      </c>
      <c r="C299" s="6" t="s">
        <v>176</v>
      </c>
      <c r="D299" s="6" t="s">
        <v>14</v>
      </c>
      <c r="E299" s="6" t="s">
        <v>25</v>
      </c>
      <c r="F299" s="6" t="s">
        <v>11</v>
      </c>
      <c r="G299" s="6" t="s">
        <v>12</v>
      </c>
      <c r="H299" s="6" t="s">
        <v>184</v>
      </c>
      <c r="I299" s="6">
        <v>577</v>
      </c>
      <c r="J299" s="6">
        <v>2022</v>
      </c>
      <c r="K299" s="6" t="s">
        <v>264</v>
      </c>
      <c r="L299" s="6" t="s">
        <v>198</v>
      </c>
      <c r="M299" s="6" t="s">
        <v>1100</v>
      </c>
      <c r="N299" s="7">
        <v>1277</v>
      </c>
      <c r="O299" s="7" t="s">
        <v>50</v>
      </c>
    </row>
    <row r="300" spans="1:15" ht="90" x14ac:dyDescent="0.25">
      <c r="A300" s="6" t="s">
        <v>1107</v>
      </c>
      <c r="B300" s="6">
        <v>10554</v>
      </c>
      <c r="C300" s="6" t="s">
        <v>182</v>
      </c>
      <c r="D300" s="6" t="s">
        <v>14</v>
      </c>
      <c r="E300" s="6" t="s">
        <v>107</v>
      </c>
      <c r="F300" s="6" t="s">
        <v>11</v>
      </c>
      <c r="G300" s="6" t="s">
        <v>12</v>
      </c>
      <c r="H300" s="6" t="s">
        <v>184</v>
      </c>
      <c r="I300" s="6">
        <v>248</v>
      </c>
      <c r="J300" s="6">
        <v>2022</v>
      </c>
      <c r="K300" s="6" t="s">
        <v>264</v>
      </c>
      <c r="L300" s="6" t="s">
        <v>204</v>
      </c>
      <c r="M300" s="6" t="s">
        <v>1122</v>
      </c>
      <c r="N300" s="7">
        <v>477.68</v>
      </c>
      <c r="O300" s="7" t="s">
        <v>50</v>
      </c>
    </row>
    <row r="301" spans="1:15" ht="90" x14ac:dyDescent="0.25">
      <c r="A301" s="6" t="s">
        <v>1107</v>
      </c>
      <c r="B301" s="6">
        <v>10554</v>
      </c>
      <c r="C301" s="6" t="s">
        <v>182</v>
      </c>
      <c r="D301" s="6" t="s">
        <v>14</v>
      </c>
      <c r="E301" s="6" t="s">
        <v>107</v>
      </c>
      <c r="F301" s="6" t="s">
        <v>11</v>
      </c>
      <c r="G301" s="6" t="s">
        <v>12</v>
      </c>
      <c r="H301" s="6" t="s">
        <v>184</v>
      </c>
      <c r="I301" s="6">
        <v>250</v>
      </c>
      <c r="J301" s="6">
        <v>2022</v>
      </c>
      <c r="K301" s="6" t="s">
        <v>264</v>
      </c>
      <c r="L301" s="6" t="s">
        <v>204</v>
      </c>
      <c r="M301" s="6" t="s">
        <v>1124</v>
      </c>
      <c r="N301" s="7">
        <v>1446.58</v>
      </c>
      <c r="O301" s="7" t="s">
        <v>50</v>
      </c>
    </row>
    <row r="302" spans="1:15" ht="52.15" customHeight="1" x14ac:dyDescent="0.25">
      <c r="A302" s="6"/>
      <c r="B302" s="6"/>
      <c r="C302" s="6"/>
      <c r="D302" s="6"/>
      <c r="E302" s="6"/>
      <c r="F302" s="6"/>
      <c r="G302" s="6"/>
      <c r="H302" s="6"/>
      <c r="I302" s="6"/>
      <c r="J302" s="6"/>
      <c r="K302" s="6"/>
      <c r="L302" s="6"/>
      <c r="M302" s="1" t="s">
        <v>271</v>
      </c>
      <c r="N302" s="2">
        <f>SUM(N64:N301)</f>
        <v>1524482.26</v>
      </c>
      <c r="O302" s="7"/>
    </row>
    <row r="303" spans="1:15" ht="90" x14ac:dyDescent="0.25">
      <c r="A303" s="6" t="s">
        <v>276</v>
      </c>
      <c r="B303" s="6">
        <v>20013</v>
      </c>
      <c r="C303" s="6" t="s">
        <v>22</v>
      </c>
      <c r="D303" s="6" t="s">
        <v>14</v>
      </c>
      <c r="E303" s="6" t="s">
        <v>20</v>
      </c>
      <c r="F303" s="6" t="s">
        <v>23</v>
      </c>
      <c r="G303" s="6" t="s">
        <v>24</v>
      </c>
      <c r="H303" s="6" t="s">
        <v>184</v>
      </c>
      <c r="I303" s="6">
        <v>1586</v>
      </c>
      <c r="J303" s="6">
        <v>2022</v>
      </c>
      <c r="K303" s="6" t="s">
        <v>264</v>
      </c>
      <c r="L303" s="6" t="s">
        <v>717</v>
      </c>
      <c r="M303" s="6" t="s">
        <v>718</v>
      </c>
      <c r="N303" s="7">
        <v>10628.64</v>
      </c>
      <c r="O303" s="7" t="s">
        <v>50</v>
      </c>
    </row>
    <row r="304" spans="1:15" ht="90" x14ac:dyDescent="0.25">
      <c r="A304" s="6" t="s">
        <v>276</v>
      </c>
      <c r="B304" s="6">
        <v>20013</v>
      </c>
      <c r="C304" s="6" t="s">
        <v>22</v>
      </c>
      <c r="D304" s="6" t="s">
        <v>14</v>
      </c>
      <c r="E304" s="6" t="s">
        <v>20</v>
      </c>
      <c r="F304" s="6" t="s">
        <v>23</v>
      </c>
      <c r="G304" s="6" t="s">
        <v>24</v>
      </c>
      <c r="H304" s="6" t="s">
        <v>184</v>
      </c>
      <c r="I304" s="6">
        <v>437</v>
      </c>
      <c r="J304" s="6">
        <v>2022</v>
      </c>
      <c r="K304" s="6" t="s">
        <v>264</v>
      </c>
      <c r="L304" s="6" t="s">
        <v>195</v>
      </c>
      <c r="M304" s="6" t="s">
        <v>724</v>
      </c>
      <c r="N304" s="7">
        <v>87956.42</v>
      </c>
      <c r="O304" s="7" t="s">
        <v>50</v>
      </c>
    </row>
    <row r="305" spans="1:15" ht="112.5" x14ac:dyDescent="0.25">
      <c r="A305" s="6" t="s">
        <v>276</v>
      </c>
      <c r="B305" s="6">
        <v>20012</v>
      </c>
      <c r="C305" s="6" t="s">
        <v>60</v>
      </c>
      <c r="D305" s="6" t="s">
        <v>14</v>
      </c>
      <c r="E305" s="6" t="s">
        <v>20</v>
      </c>
      <c r="F305" s="6" t="s">
        <v>23</v>
      </c>
      <c r="G305" s="6" t="s">
        <v>24</v>
      </c>
      <c r="H305" s="6" t="s">
        <v>184</v>
      </c>
      <c r="I305" s="6">
        <v>469</v>
      </c>
      <c r="J305" s="6">
        <v>2022</v>
      </c>
      <c r="K305" s="6" t="s">
        <v>264</v>
      </c>
      <c r="L305" s="6" t="s">
        <v>188</v>
      </c>
      <c r="M305" s="6" t="s">
        <v>828</v>
      </c>
      <c r="N305" s="7">
        <v>5612</v>
      </c>
      <c r="O305" s="7" t="s">
        <v>50</v>
      </c>
    </row>
    <row r="306" spans="1:15" ht="90" x14ac:dyDescent="0.25">
      <c r="A306" s="6" t="s">
        <v>276</v>
      </c>
      <c r="B306" s="6">
        <v>20012</v>
      </c>
      <c r="C306" s="6" t="s">
        <v>60</v>
      </c>
      <c r="D306" s="6" t="s">
        <v>14</v>
      </c>
      <c r="E306" s="6" t="s">
        <v>20</v>
      </c>
      <c r="F306" s="6" t="s">
        <v>23</v>
      </c>
      <c r="G306" s="6" t="s">
        <v>24</v>
      </c>
      <c r="H306" s="6">
        <v>2022121</v>
      </c>
      <c r="I306" s="6">
        <v>1169</v>
      </c>
      <c r="J306" s="6">
        <v>2022</v>
      </c>
      <c r="K306" s="6" t="s">
        <v>264</v>
      </c>
      <c r="L306" s="6" t="s">
        <v>320</v>
      </c>
      <c r="M306" s="6" t="s">
        <v>832</v>
      </c>
      <c r="N306" s="7">
        <v>7925.58</v>
      </c>
      <c r="O306" s="7" t="s">
        <v>13</v>
      </c>
    </row>
    <row r="307" spans="1:15" ht="90" x14ac:dyDescent="0.25">
      <c r="A307" s="6" t="s">
        <v>276</v>
      </c>
      <c r="B307" s="6">
        <v>20012</v>
      </c>
      <c r="C307" s="6" t="s">
        <v>60</v>
      </c>
      <c r="D307" s="6" t="s">
        <v>14</v>
      </c>
      <c r="E307" s="6" t="s">
        <v>20</v>
      </c>
      <c r="F307" s="6" t="s">
        <v>23</v>
      </c>
      <c r="G307" s="6" t="s">
        <v>24</v>
      </c>
      <c r="H307" s="6">
        <v>2022109</v>
      </c>
      <c r="I307" s="6">
        <v>1190</v>
      </c>
      <c r="J307" s="6">
        <v>2022</v>
      </c>
      <c r="K307" s="6" t="s">
        <v>264</v>
      </c>
      <c r="L307" s="6" t="s">
        <v>756</v>
      </c>
      <c r="M307" s="6" t="s">
        <v>833</v>
      </c>
      <c r="N307" s="7">
        <v>61000</v>
      </c>
      <c r="O307" s="7" t="s">
        <v>50</v>
      </c>
    </row>
    <row r="308" spans="1:15" ht="90" x14ac:dyDescent="0.25">
      <c r="A308" s="6" t="s">
        <v>276</v>
      </c>
      <c r="B308" s="6">
        <v>20012</v>
      </c>
      <c r="C308" s="6" t="s">
        <v>60</v>
      </c>
      <c r="D308" s="6" t="s">
        <v>14</v>
      </c>
      <c r="E308" s="6" t="s">
        <v>20</v>
      </c>
      <c r="F308" s="6" t="s">
        <v>23</v>
      </c>
      <c r="G308" s="6" t="s">
        <v>24</v>
      </c>
      <c r="H308" s="6">
        <v>2022110</v>
      </c>
      <c r="I308" s="6">
        <v>1191</v>
      </c>
      <c r="J308" s="6">
        <v>2022</v>
      </c>
      <c r="K308" s="6" t="s">
        <v>264</v>
      </c>
      <c r="L308" s="6" t="s">
        <v>756</v>
      </c>
      <c r="M308" s="6" t="s">
        <v>834</v>
      </c>
      <c r="N308" s="7">
        <v>24400</v>
      </c>
      <c r="O308" s="7" t="s">
        <v>50</v>
      </c>
    </row>
    <row r="309" spans="1:15" ht="90" x14ac:dyDescent="0.25">
      <c r="A309" s="6" t="s">
        <v>276</v>
      </c>
      <c r="B309" s="6">
        <v>20012</v>
      </c>
      <c r="C309" s="6" t="s">
        <v>60</v>
      </c>
      <c r="D309" s="6" t="s">
        <v>14</v>
      </c>
      <c r="E309" s="6" t="s">
        <v>20</v>
      </c>
      <c r="F309" s="6" t="s">
        <v>23</v>
      </c>
      <c r="G309" s="6" t="s">
        <v>24</v>
      </c>
      <c r="H309" s="6" t="s">
        <v>184</v>
      </c>
      <c r="I309" s="6">
        <v>1483</v>
      </c>
      <c r="J309" s="6">
        <v>2022</v>
      </c>
      <c r="K309" s="6" t="s">
        <v>264</v>
      </c>
      <c r="L309" s="6" t="s">
        <v>195</v>
      </c>
      <c r="M309" s="6" t="s">
        <v>836</v>
      </c>
      <c r="N309" s="7">
        <v>120004.01</v>
      </c>
      <c r="O309" s="7" t="s">
        <v>13</v>
      </c>
    </row>
    <row r="310" spans="1:15" ht="90" x14ac:dyDescent="0.25">
      <c r="A310" s="6" t="s">
        <v>276</v>
      </c>
      <c r="B310" s="6">
        <v>20012</v>
      </c>
      <c r="C310" s="6" t="s">
        <v>60</v>
      </c>
      <c r="D310" s="6" t="s">
        <v>14</v>
      </c>
      <c r="E310" s="6" t="s">
        <v>20</v>
      </c>
      <c r="F310" s="6" t="s">
        <v>23</v>
      </c>
      <c r="G310" s="6" t="s">
        <v>24</v>
      </c>
      <c r="H310" s="6">
        <v>202263</v>
      </c>
      <c r="I310" s="6">
        <v>1485</v>
      </c>
      <c r="J310" s="6">
        <v>2022</v>
      </c>
      <c r="K310" s="6" t="s">
        <v>264</v>
      </c>
      <c r="L310" s="6" t="s">
        <v>762</v>
      </c>
      <c r="M310" s="6" t="s">
        <v>837</v>
      </c>
      <c r="N310" s="7">
        <v>6100</v>
      </c>
      <c r="O310" s="7" t="s">
        <v>13</v>
      </c>
    </row>
    <row r="311" spans="1:15" ht="90" x14ac:dyDescent="0.25">
      <c r="A311" s="6" t="s">
        <v>276</v>
      </c>
      <c r="B311" s="6">
        <v>20012</v>
      </c>
      <c r="C311" s="6" t="s">
        <v>60</v>
      </c>
      <c r="D311" s="6" t="s">
        <v>14</v>
      </c>
      <c r="E311" s="6" t="s">
        <v>20</v>
      </c>
      <c r="F311" s="6" t="s">
        <v>23</v>
      </c>
      <c r="G311" s="6" t="s">
        <v>24</v>
      </c>
      <c r="H311" s="6">
        <v>202262</v>
      </c>
      <c r="I311" s="6">
        <v>1486</v>
      </c>
      <c r="J311" s="6">
        <v>2022</v>
      </c>
      <c r="K311" s="6" t="s">
        <v>264</v>
      </c>
      <c r="L311" s="6" t="s">
        <v>762</v>
      </c>
      <c r="M311" s="6" t="s">
        <v>838</v>
      </c>
      <c r="N311" s="7">
        <v>44286</v>
      </c>
      <c r="O311" s="7" t="s">
        <v>13</v>
      </c>
    </row>
    <row r="312" spans="1:15" ht="112.5" x14ac:dyDescent="0.25">
      <c r="A312" s="6" t="s">
        <v>276</v>
      </c>
      <c r="B312" s="6">
        <v>20012</v>
      </c>
      <c r="C312" s="6" t="s">
        <v>60</v>
      </c>
      <c r="D312" s="6" t="s">
        <v>14</v>
      </c>
      <c r="E312" s="6" t="s">
        <v>20</v>
      </c>
      <c r="F312" s="6" t="s">
        <v>23</v>
      </c>
      <c r="G312" s="6" t="s">
        <v>24</v>
      </c>
      <c r="H312" s="6">
        <v>202266</v>
      </c>
      <c r="I312" s="6">
        <v>1519</v>
      </c>
      <c r="J312" s="6">
        <v>2022</v>
      </c>
      <c r="K312" s="6" t="s">
        <v>264</v>
      </c>
      <c r="L312" s="6" t="s">
        <v>195</v>
      </c>
      <c r="M312" s="6" t="s">
        <v>839</v>
      </c>
      <c r="N312" s="7">
        <v>94184</v>
      </c>
      <c r="O312" s="7" t="s">
        <v>841</v>
      </c>
    </row>
    <row r="313" spans="1:15" ht="112.5" x14ac:dyDescent="0.25">
      <c r="A313" s="6" t="s">
        <v>276</v>
      </c>
      <c r="B313" s="6">
        <v>20012</v>
      </c>
      <c r="C313" s="6" t="s">
        <v>60</v>
      </c>
      <c r="D313" s="6" t="s">
        <v>14</v>
      </c>
      <c r="E313" s="6" t="s">
        <v>20</v>
      </c>
      <c r="F313" s="6" t="s">
        <v>23</v>
      </c>
      <c r="G313" s="6" t="s">
        <v>24</v>
      </c>
      <c r="H313" s="6" t="s">
        <v>184</v>
      </c>
      <c r="I313" s="6">
        <v>1557</v>
      </c>
      <c r="J313" s="6">
        <v>2022</v>
      </c>
      <c r="K313" s="6" t="s">
        <v>264</v>
      </c>
      <c r="L313" s="6" t="s">
        <v>185</v>
      </c>
      <c r="M313" s="6" t="s">
        <v>777</v>
      </c>
      <c r="N313" s="7">
        <v>81423.47</v>
      </c>
      <c r="O313" s="7" t="s">
        <v>842</v>
      </c>
    </row>
    <row r="314" spans="1:15" ht="90" x14ac:dyDescent="0.25">
      <c r="A314" s="6" t="s">
        <v>276</v>
      </c>
      <c r="B314" s="6">
        <v>20015</v>
      </c>
      <c r="C314" s="6" t="s">
        <v>843</v>
      </c>
      <c r="D314" s="6" t="s">
        <v>14</v>
      </c>
      <c r="E314" s="6" t="s">
        <v>20</v>
      </c>
      <c r="F314" s="6" t="s">
        <v>23</v>
      </c>
      <c r="G314" s="6" t="s">
        <v>24</v>
      </c>
      <c r="H314" s="6">
        <v>202250</v>
      </c>
      <c r="I314" s="6">
        <v>1145</v>
      </c>
      <c r="J314" s="6">
        <v>2022</v>
      </c>
      <c r="K314" s="6" t="s">
        <v>264</v>
      </c>
      <c r="L314" s="6" t="s">
        <v>751</v>
      </c>
      <c r="M314" s="6" t="s">
        <v>752</v>
      </c>
      <c r="N314" s="7">
        <v>37515</v>
      </c>
      <c r="O314" s="7" t="s">
        <v>50</v>
      </c>
    </row>
    <row r="315" spans="1:15" ht="90" x14ac:dyDescent="0.25">
      <c r="A315" s="6" t="s">
        <v>276</v>
      </c>
      <c r="B315" s="6">
        <v>20015</v>
      </c>
      <c r="C315" s="6" t="s">
        <v>843</v>
      </c>
      <c r="D315" s="6" t="s">
        <v>14</v>
      </c>
      <c r="E315" s="6" t="s">
        <v>20</v>
      </c>
      <c r="F315" s="6" t="s">
        <v>23</v>
      </c>
      <c r="G315" s="6" t="s">
        <v>24</v>
      </c>
      <c r="H315" s="6" t="s">
        <v>184</v>
      </c>
      <c r="I315" s="6">
        <v>1521</v>
      </c>
      <c r="J315" s="6">
        <v>2022</v>
      </c>
      <c r="K315" s="6" t="s">
        <v>264</v>
      </c>
      <c r="L315" s="6" t="s">
        <v>740</v>
      </c>
      <c r="M315" s="6" t="s">
        <v>741</v>
      </c>
      <c r="N315" s="7">
        <v>2242.36</v>
      </c>
      <c r="O315" s="7" t="s">
        <v>50</v>
      </c>
    </row>
    <row r="316" spans="1:15" ht="90" x14ac:dyDescent="0.25">
      <c r="A316" s="6" t="s">
        <v>276</v>
      </c>
      <c r="B316" s="6">
        <v>20015</v>
      </c>
      <c r="C316" s="6" t="s">
        <v>843</v>
      </c>
      <c r="D316" s="6" t="s">
        <v>14</v>
      </c>
      <c r="E316" s="6" t="s">
        <v>20</v>
      </c>
      <c r="F316" s="6" t="s">
        <v>23</v>
      </c>
      <c r="G316" s="6" t="s">
        <v>24</v>
      </c>
      <c r="H316" s="6" t="s">
        <v>184</v>
      </c>
      <c r="I316" s="6">
        <v>1523</v>
      </c>
      <c r="J316" s="6">
        <v>2022</v>
      </c>
      <c r="K316" s="6" t="s">
        <v>264</v>
      </c>
      <c r="L316" s="6" t="s">
        <v>847</v>
      </c>
      <c r="M316" s="6" t="s">
        <v>845</v>
      </c>
      <c r="N316" s="7">
        <v>1722.64</v>
      </c>
      <c r="O316" s="7" t="s">
        <v>50</v>
      </c>
    </row>
    <row r="317" spans="1:15" ht="90" x14ac:dyDescent="0.25">
      <c r="A317" s="6" t="s">
        <v>276</v>
      </c>
      <c r="B317" s="6">
        <v>20017</v>
      </c>
      <c r="C317" s="6" t="s">
        <v>278</v>
      </c>
      <c r="D317" s="6" t="s">
        <v>14</v>
      </c>
      <c r="E317" s="6" t="s">
        <v>20</v>
      </c>
      <c r="F317" s="6" t="s">
        <v>23</v>
      </c>
      <c r="G317" s="6" t="s">
        <v>24</v>
      </c>
      <c r="H317" s="6" t="s">
        <v>184</v>
      </c>
      <c r="I317" s="6">
        <v>1230</v>
      </c>
      <c r="J317" s="6">
        <v>2022</v>
      </c>
      <c r="K317" s="6" t="s">
        <v>264</v>
      </c>
      <c r="L317" s="6" t="s">
        <v>235</v>
      </c>
      <c r="M317" s="6" t="s">
        <v>761</v>
      </c>
      <c r="N317" s="7">
        <v>9760</v>
      </c>
      <c r="O317" s="7" t="s">
        <v>50</v>
      </c>
    </row>
    <row r="318" spans="1:15" ht="90" x14ac:dyDescent="0.25">
      <c r="A318" s="6" t="s">
        <v>276</v>
      </c>
      <c r="B318" s="6">
        <v>20017</v>
      </c>
      <c r="C318" s="6" t="s">
        <v>278</v>
      </c>
      <c r="D318" s="6" t="s">
        <v>14</v>
      </c>
      <c r="E318" s="6" t="s">
        <v>20</v>
      </c>
      <c r="F318" s="6" t="s">
        <v>23</v>
      </c>
      <c r="G318" s="6" t="s">
        <v>24</v>
      </c>
      <c r="H318" s="6">
        <v>202264</v>
      </c>
      <c r="I318" s="6">
        <v>1484</v>
      </c>
      <c r="J318" s="6">
        <v>2022</v>
      </c>
      <c r="K318" s="6" t="s">
        <v>264</v>
      </c>
      <c r="L318" s="6" t="s">
        <v>762</v>
      </c>
      <c r="M318" s="6" t="s">
        <v>848</v>
      </c>
      <c r="N318" s="7">
        <v>24393.9</v>
      </c>
      <c r="O318" s="7" t="s">
        <v>13</v>
      </c>
    </row>
    <row r="319" spans="1:15" ht="90" x14ac:dyDescent="0.25">
      <c r="A319" s="6" t="s">
        <v>276</v>
      </c>
      <c r="B319" s="6">
        <v>20017</v>
      </c>
      <c r="C319" s="6" t="s">
        <v>278</v>
      </c>
      <c r="D319" s="6" t="s">
        <v>14</v>
      </c>
      <c r="E319" s="6" t="s">
        <v>20</v>
      </c>
      <c r="F319" s="6" t="s">
        <v>23</v>
      </c>
      <c r="G319" s="6" t="s">
        <v>24</v>
      </c>
      <c r="H319" s="6">
        <v>202265</v>
      </c>
      <c r="I319" s="6">
        <v>1513</v>
      </c>
      <c r="J319" s="6">
        <v>2022</v>
      </c>
      <c r="K319" s="6" t="s">
        <v>264</v>
      </c>
      <c r="L319" s="6" t="s">
        <v>1136</v>
      </c>
      <c r="M319" s="6" t="s">
        <v>849</v>
      </c>
      <c r="N319" s="7">
        <v>68037.009999999995</v>
      </c>
      <c r="O319" s="7" t="s">
        <v>50</v>
      </c>
    </row>
    <row r="320" spans="1:15" ht="90" x14ac:dyDescent="0.25">
      <c r="A320" s="6" t="s">
        <v>850</v>
      </c>
      <c r="B320" s="6">
        <v>20024</v>
      </c>
      <c r="C320" s="6" t="s">
        <v>851</v>
      </c>
      <c r="D320" s="6" t="s">
        <v>14</v>
      </c>
      <c r="E320" s="6" t="s">
        <v>52</v>
      </c>
      <c r="F320" s="6" t="s">
        <v>23</v>
      </c>
      <c r="G320" s="6" t="s">
        <v>24</v>
      </c>
      <c r="H320" s="6" t="s">
        <v>184</v>
      </c>
      <c r="I320" s="6">
        <v>1241</v>
      </c>
      <c r="J320" s="6">
        <v>2022</v>
      </c>
      <c r="K320" s="6" t="s">
        <v>264</v>
      </c>
      <c r="L320" s="6" t="s">
        <v>852</v>
      </c>
      <c r="M320" s="6" t="s">
        <v>853</v>
      </c>
      <c r="N320" s="7">
        <v>5000</v>
      </c>
      <c r="O320" s="7" t="s">
        <v>50</v>
      </c>
    </row>
    <row r="321" spans="1:15" ht="90" x14ac:dyDescent="0.25">
      <c r="A321" s="6" t="s">
        <v>850</v>
      </c>
      <c r="B321" s="6">
        <v>20029</v>
      </c>
      <c r="C321" s="6" t="s">
        <v>854</v>
      </c>
      <c r="D321" s="6" t="s">
        <v>14</v>
      </c>
      <c r="E321" s="6" t="s">
        <v>52</v>
      </c>
      <c r="F321" s="6" t="s">
        <v>23</v>
      </c>
      <c r="G321" s="6" t="s">
        <v>24</v>
      </c>
      <c r="H321" s="6" t="s">
        <v>184</v>
      </c>
      <c r="I321" s="6">
        <v>1239</v>
      </c>
      <c r="J321" s="6">
        <v>2022</v>
      </c>
      <c r="K321" s="6" t="s">
        <v>264</v>
      </c>
      <c r="L321" s="6" t="s">
        <v>852</v>
      </c>
      <c r="M321" s="6" t="s">
        <v>853</v>
      </c>
      <c r="N321" s="7">
        <v>2000</v>
      </c>
      <c r="O321" s="7" t="s">
        <v>50</v>
      </c>
    </row>
    <row r="322" spans="1:15" ht="90" x14ac:dyDescent="0.25">
      <c r="A322" s="6" t="s">
        <v>850</v>
      </c>
      <c r="B322" s="6">
        <v>20024</v>
      </c>
      <c r="C322" s="6" t="s">
        <v>851</v>
      </c>
      <c r="D322" s="6" t="s">
        <v>14</v>
      </c>
      <c r="E322" s="6" t="s">
        <v>52</v>
      </c>
      <c r="F322" s="6" t="s">
        <v>23</v>
      </c>
      <c r="G322" s="6" t="s">
        <v>24</v>
      </c>
      <c r="H322" s="6" t="s">
        <v>184</v>
      </c>
      <c r="I322" s="6">
        <v>1240</v>
      </c>
      <c r="J322" s="6">
        <v>2022</v>
      </c>
      <c r="K322" s="6" t="s">
        <v>264</v>
      </c>
      <c r="L322" s="6" t="s">
        <v>852</v>
      </c>
      <c r="M322" s="6" t="s">
        <v>853</v>
      </c>
      <c r="N322" s="7">
        <v>1000</v>
      </c>
      <c r="O322" s="7" t="s">
        <v>50</v>
      </c>
    </row>
    <row r="323" spans="1:15" ht="90" x14ac:dyDescent="0.25">
      <c r="A323" s="6" t="s">
        <v>850</v>
      </c>
      <c r="B323" s="6">
        <v>20029</v>
      </c>
      <c r="C323" s="6" t="s">
        <v>854</v>
      </c>
      <c r="D323" s="6" t="s">
        <v>14</v>
      </c>
      <c r="E323" s="6" t="s">
        <v>52</v>
      </c>
      <c r="F323" s="6" t="s">
        <v>23</v>
      </c>
      <c r="G323" s="6" t="s">
        <v>24</v>
      </c>
      <c r="H323" s="6" t="s">
        <v>184</v>
      </c>
      <c r="I323" s="6">
        <v>1238</v>
      </c>
      <c r="J323" s="6">
        <v>2022</v>
      </c>
      <c r="K323" s="6" t="s">
        <v>264</v>
      </c>
      <c r="L323" s="6" t="s">
        <v>852</v>
      </c>
      <c r="M323" s="6" t="s">
        <v>853</v>
      </c>
      <c r="N323" s="7">
        <v>650.91999999999996</v>
      </c>
      <c r="O323" s="7" t="s">
        <v>50</v>
      </c>
    </row>
    <row r="324" spans="1:15" ht="90" x14ac:dyDescent="0.25">
      <c r="A324" s="6" t="s">
        <v>850</v>
      </c>
      <c r="B324" s="6">
        <v>20037</v>
      </c>
      <c r="C324" s="6" t="s">
        <v>357</v>
      </c>
      <c r="D324" s="6" t="s">
        <v>14</v>
      </c>
      <c r="E324" s="6" t="s">
        <v>52</v>
      </c>
      <c r="F324" s="6" t="s">
        <v>23</v>
      </c>
      <c r="G324" s="6" t="s">
        <v>24</v>
      </c>
      <c r="H324" s="6" t="s">
        <v>184</v>
      </c>
      <c r="I324" s="6">
        <v>1250</v>
      </c>
      <c r="J324" s="6">
        <v>2022</v>
      </c>
      <c r="K324" s="6" t="s">
        <v>264</v>
      </c>
      <c r="L324" s="6" t="s">
        <v>899</v>
      </c>
      <c r="M324" s="6" t="s">
        <v>900</v>
      </c>
      <c r="N324" s="7">
        <v>3799.9</v>
      </c>
      <c r="O324" s="7" t="s">
        <v>50</v>
      </c>
    </row>
    <row r="325" spans="1:15" ht="112.5" x14ac:dyDescent="0.25">
      <c r="A325" s="6" t="s">
        <v>1007</v>
      </c>
      <c r="B325" s="6">
        <v>20003</v>
      </c>
      <c r="C325" s="6" t="s">
        <v>125</v>
      </c>
      <c r="D325" s="6" t="s">
        <v>14</v>
      </c>
      <c r="E325" s="6" t="s">
        <v>126</v>
      </c>
      <c r="F325" s="6" t="s">
        <v>23</v>
      </c>
      <c r="G325" s="6" t="s">
        <v>24</v>
      </c>
      <c r="H325" s="6" t="s">
        <v>184</v>
      </c>
      <c r="I325" s="6">
        <v>42</v>
      </c>
      <c r="J325" s="6">
        <v>2022</v>
      </c>
      <c r="K325" s="6" t="s">
        <v>264</v>
      </c>
      <c r="L325" s="6" t="s">
        <v>400</v>
      </c>
      <c r="M325" s="6" t="s">
        <v>1008</v>
      </c>
      <c r="N325" s="7">
        <v>1385.92</v>
      </c>
      <c r="O325" s="7" t="s">
        <v>50</v>
      </c>
    </row>
    <row r="326" spans="1:15" ht="90" x14ac:dyDescent="0.25">
      <c r="A326" s="6" t="s">
        <v>1007</v>
      </c>
      <c r="B326" s="6">
        <v>20002</v>
      </c>
      <c r="C326" s="6" t="s">
        <v>129</v>
      </c>
      <c r="D326" s="6" t="s">
        <v>14</v>
      </c>
      <c r="E326" s="6" t="s">
        <v>126</v>
      </c>
      <c r="F326" s="6" t="s">
        <v>23</v>
      </c>
      <c r="G326" s="6" t="s">
        <v>24</v>
      </c>
      <c r="H326" s="6" t="s">
        <v>184</v>
      </c>
      <c r="I326" s="6">
        <v>1502</v>
      </c>
      <c r="J326" s="6">
        <v>2022</v>
      </c>
      <c r="K326" s="6" t="s">
        <v>264</v>
      </c>
      <c r="L326" s="6" t="s">
        <v>1010</v>
      </c>
      <c r="M326" s="6" t="s">
        <v>1011</v>
      </c>
      <c r="N326" s="7">
        <v>19391.900000000001</v>
      </c>
      <c r="O326" s="7" t="s">
        <v>50</v>
      </c>
    </row>
    <row r="327" spans="1:15" ht="90" x14ac:dyDescent="0.25">
      <c r="A327" s="6" t="s">
        <v>1007</v>
      </c>
      <c r="B327" s="6">
        <v>20001</v>
      </c>
      <c r="C327" s="6" t="s">
        <v>179</v>
      </c>
      <c r="D327" s="6" t="s">
        <v>14</v>
      </c>
      <c r="E327" s="6" t="s">
        <v>126</v>
      </c>
      <c r="F327" s="6" t="s">
        <v>23</v>
      </c>
      <c r="G327" s="6" t="s">
        <v>24</v>
      </c>
      <c r="H327" s="6">
        <v>202285</v>
      </c>
      <c r="I327" s="6">
        <v>617</v>
      </c>
      <c r="J327" s="6">
        <v>2022</v>
      </c>
      <c r="K327" s="6" t="s">
        <v>264</v>
      </c>
      <c r="L327" s="6" t="s">
        <v>1013</v>
      </c>
      <c r="M327" s="6" t="s">
        <v>1014</v>
      </c>
      <c r="N327" s="7">
        <v>1748.02</v>
      </c>
      <c r="O327" s="7" t="s">
        <v>50</v>
      </c>
    </row>
    <row r="328" spans="1:15" ht="90" x14ac:dyDescent="0.25">
      <c r="A328" s="6" t="s">
        <v>1007</v>
      </c>
      <c r="B328" s="6">
        <v>20001</v>
      </c>
      <c r="C328" s="6" t="s">
        <v>179</v>
      </c>
      <c r="D328" s="6" t="s">
        <v>14</v>
      </c>
      <c r="E328" s="6" t="s">
        <v>126</v>
      </c>
      <c r="F328" s="6" t="s">
        <v>23</v>
      </c>
      <c r="G328" s="6" t="s">
        <v>24</v>
      </c>
      <c r="H328" s="6" t="s">
        <v>184</v>
      </c>
      <c r="I328" s="6">
        <v>618</v>
      </c>
      <c r="J328" s="6">
        <v>2022</v>
      </c>
      <c r="K328" s="6" t="s">
        <v>264</v>
      </c>
      <c r="L328" s="6" t="s">
        <v>1015</v>
      </c>
      <c r="M328" s="6" t="s">
        <v>1016</v>
      </c>
      <c r="N328" s="7">
        <v>15020.49</v>
      </c>
      <c r="O328" s="7" t="s">
        <v>13</v>
      </c>
    </row>
    <row r="329" spans="1:15" ht="90" x14ac:dyDescent="0.25">
      <c r="A329" s="6" t="s">
        <v>1007</v>
      </c>
      <c r="B329" s="6">
        <v>20002</v>
      </c>
      <c r="C329" s="6" t="s">
        <v>129</v>
      </c>
      <c r="D329" s="6" t="s">
        <v>14</v>
      </c>
      <c r="E329" s="6" t="s">
        <v>126</v>
      </c>
      <c r="F329" s="6" t="s">
        <v>23</v>
      </c>
      <c r="G329" s="6" t="s">
        <v>24</v>
      </c>
      <c r="H329" s="6" t="s">
        <v>184</v>
      </c>
      <c r="I329" s="6">
        <v>518</v>
      </c>
      <c r="J329" s="6">
        <v>2022</v>
      </c>
      <c r="K329" s="6" t="s">
        <v>264</v>
      </c>
      <c r="L329" s="6" t="s">
        <v>1010</v>
      </c>
      <c r="M329" s="6" t="s">
        <v>1101</v>
      </c>
      <c r="N329" s="7">
        <v>32891.199999999997</v>
      </c>
      <c r="O329" s="7" t="s">
        <v>50</v>
      </c>
    </row>
    <row r="330" spans="1:15" ht="90" x14ac:dyDescent="0.25">
      <c r="A330" s="6" t="s">
        <v>1007</v>
      </c>
      <c r="B330" s="6">
        <v>20002</v>
      </c>
      <c r="C330" s="6" t="s">
        <v>129</v>
      </c>
      <c r="D330" s="6" t="s">
        <v>14</v>
      </c>
      <c r="E330" s="6" t="s">
        <v>126</v>
      </c>
      <c r="F330" s="6" t="s">
        <v>23</v>
      </c>
      <c r="G330" s="6" t="s">
        <v>24</v>
      </c>
      <c r="H330" s="6" t="s">
        <v>184</v>
      </c>
      <c r="I330" s="6">
        <v>1077</v>
      </c>
      <c r="J330" s="6">
        <v>2022</v>
      </c>
      <c r="K330" s="6" t="s">
        <v>264</v>
      </c>
      <c r="L330" s="6" t="s">
        <v>403</v>
      </c>
      <c r="M330" s="6" t="s">
        <v>426</v>
      </c>
      <c r="N330" s="7">
        <v>8822.68</v>
      </c>
      <c r="O330" s="7" t="s">
        <v>50</v>
      </c>
    </row>
    <row r="331" spans="1:15" ht="112.5" x14ac:dyDescent="0.25">
      <c r="A331" s="6" t="s">
        <v>1007</v>
      </c>
      <c r="B331" s="6">
        <v>20008</v>
      </c>
      <c r="C331" s="6" t="s">
        <v>1104</v>
      </c>
      <c r="D331" s="6" t="s">
        <v>14</v>
      </c>
      <c r="E331" s="6" t="s">
        <v>25</v>
      </c>
      <c r="F331" s="6" t="s">
        <v>23</v>
      </c>
      <c r="G331" s="6" t="s">
        <v>24</v>
      </c>
      <c r="H331" s="6" t="s">
        <v>184</v>
      </c>
      <c r="I331" s="6">
        <v>1256</v>
      </c>
      <c r="J331" s="6">
        <v>2022</v>
      </c>
      <c r="K331" s="6" t="s">
        <v>264</v>
      </c>
      <c r="L331" s="6" t="s">
        <v>1105</v>
      </c>
      <c r="M331" s="6" t="s">
        <v>1106</v>
      </c>
      <c r="N331" s="7">
        <v>4099.2</v>
      </c>
      <c r="O331" s="7" t="s">
        <v>50</v>
      </c>
    </row>
    <row r="332" spans="1:15" ht="42.6" customHeight="1" x14ac:dyDescent="0.25">
      <c r="A332" s="11"/>
      <c r="B332" s="11"/>
      <c r="C332" s="11"/>
      <c r="D332" s="11"/>
      <c r="E332" s="11"/>
      <c r="F332" s="11"/>
      <c r="G332" s="11"/>
      <c r="H332" s="11"/>
      <c r="I332" s="11"/>
      <c r="J332" s="11"/>
      <c r="K332" s="11"/>
      <c r="L332" s="11"/>
      <c r="M332" s="1" t="s">
        <v>272</v>
      </c>
      <c r="N332" s="2">
        <f>SUM(N303:N331)</f>
        <v>783001.26000000013</v>
      </c>
      <c r="O332" s="12"/>
    </row>
    <row r="333" spans="1:15" ht="48.6" customHeight="1" x14ac:dyDescent="0.25">
      <c r="A333" s="11"/>
      <c r="B333" s="11"/>
      <c r="C333" s="11"/>
      <c r="D333" s="11"/>
      <c r="E333" s="11"/>
      <c r="F333" s="11"/>
      <c r="G333" s="11"/>
      <c r="H333" s="11"/>
      <c r="I333" s="11"/>
      <c r="J333" s="11"/>
      <c r="K333" s="11"/>
      <c r="L333" s="11"/>
      <c r="M333" s="1" t="s">
        <v>273</v>
      </c>
      <c r="N333" s="2">
        <f>N332+N302</f>
        <v>2307483.52</v>
      </c>
      <c r="O333" s="12"/>
    </row>
    <row r="334" spans="1:15" ht="66.599999999999994" customHeight="1" x14ac:dyDescent="0.25">
      <c r="A334" s="11"/>
      <c r="B334" s="11"/>
      <c r="C334" s="11"/>
      <c r="D334" s="11"/>
      <c r="E334" s="11"/>
      <c r="F334" s="11"/>
      <c r="G334" s="11"/>
      <c r="H334" s="11"/>
      <c r="I334" s="11"/>
      <c r="J334" s="11"/>
      <c r="K334" s="11"/>
      <c r="L334" s="11"/>
      <c r="M334" s="1" t="s">
        <v>274</v>
      </c>
      <c r="N334" s="2">
        <f>N333+N63</f>
        <v>2425453.48</v>
      </c>
      <c r="O334" s="12"/>
    </row>
  </sheetData>
  <autoFilter ref="A1:O334">
    <sortState ref="A2:O327">
      <sortCondition descending="1" ref="K2:K327"/>
      <sortCondition ref="F2:F327"/>
    </sortState>
  </autoFilter>
  <printOptions horizontalCentered="1"/>
  <pageMargins left="0.35433070866141736" right="0.35433070866141736" top="0.59055118110236227" bottom="0.19685039370078741" header="0.31496062992125984" footer="0.51181102362204722"/>
  <pageSetup paperSize="9" scale="23" orientation="landscape" r:id="rId1"/>
  <headerFooter>
    <oddHeader>&amp;R&amp;"-,Grassetto"&amp;20&amp;A</oddHeader>
  </headerFooter>
  <rowBreaks count="3" manualBreakCount="3">
    <brk id="229" max="14" man="1"/>
    <brk id="249" max="14" man="1"/>
    <brk id="26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X21" sqref="X21"/>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0"/>
  <sheetViews>
    <sheetView view="pageBreakPreview" zoomScale="60" zoomScaleNormal="80" workbookViewId="0">
      <selection activeCell="E13" sqref="E13"/>
    </sheetView>
  </sheetViews>
  <sheetFormatPr defaultRowHeight="23.25" x14ac:dyDescent="0.25"/>
  <cols>
    <col min="1" max="1" width="14" style="40" customWidth="1"/>
    <col min="2" max="2" width="127.85546875" style="40" customWidth="1"/>
    <col min="3" max="3" width="22.5703125" style="40" customWidth="1"/>
    <col min="4" max="4" width="47.28515625" style="40" customWidth="1"/>
    <col min="5" max="5" width="43" style="62" customWidth="1"/>
    <col min="6" max="6" width="52.28515625" style="41" customWidth="1"/>
    <col min="7" max="7" width="6.85546875" style="40" customWidth="1"/>
    <col min="8" max="16384" width="9.140625" style="40"/>
  </cols>
  <sheetData>
    <row r="2" spans="1:6" ht="39.75" customHeight="1" x14ac:dyDescent="0.25">
      <c r="A2" s="747" t="s">
        <v>184</v>
      </c>
      <c r="B2" s="747"/>
      <c r="C2" s="747"/>
      <c r="D2" s="747"/>
      <c r="E2" s="747"/>
      <c r="F2" s="39" t="s">
        <v>1242</v>
      </c>
    </row>
    <row r="4" spans="1:6" ht="45.75" customHeight="1" x14ac:dyDescent="0.25">
      <c r="A4" s="747" t="s">
        <v>1243</v>
      </c>
      <c r="B4" s="747"/>
      <c r="C4" s="747"/>
      <c r="D4" s="747"/>
      <c r="E4" s="747"/>
    </row>
    <row r="6" spans="1:6" s="46" customFormat="1" ht="56.25" customHeight="1" x14ac:dyDescent="0.25">
      <c r="A6" s="42" t="s">
        <v>1151</v>
      </c>
      <c r="B6" s="42" t="s">
        <v>2</v>
      </c>
      <c r="C6" s="42" t="s">
        <v>1153</v>
      </c>
      <c r="D6" s="43" t="s">
        <v>1244</v>
      </c>
      <c r="E6" s="44" t="s">
        <v>1245</v>
      </c>
      <c r="F6" s="45" t="s">
        <v>1246</v>
      </c>
    </row>
    <row r="7" spans="1:6" ht="45.6" customHeight="1" x14ac:dyDescent="0.25">
      <c r="A7" s="47">
        <v>1</v>
      </c>
      <c r="B7" s="47" t="s">
        <v>1247</v>
      </c>
      <c r="C7" s="47" t="s">
        <v>11</v>
      </c>
      <c r="D7" s="48">
        <v>0</v>
      </c>
      <c r="E7" s="48">
        <v>172523.32</v>
      </c>
      <c r="F7" s="48">
        <f>D7+E7</f>
        <v>172523.32</v>
      </c>
    </row>
    <row r="8" spans="1:6" ht="39.6" customHeight="1" x14ac:dyDescent="0.25">
      <c r="A8" s="47">
        <v>8</v>
      </c>
      <c r="B8" s="47" t="s">
        <v>1248</v>
      </c>
      <c r="C8" s="47" t="s">
        <v>11</v>
      </c>
      <c r="D8" s="48">
        <v>0</v>
      </c>
      <c r="E8" s="48">
        <v>15000</v>
      </c>
      <c r="F8" s="48">
        <f>D8+E8</f>
        <v>15000</v>
      </c>
    </row>
    <row r="9" spans="1:6" ht="52.15" customHeight="1" x14ac:dyDescent="0.25">
      <c r="A9" s="47"/>
      <c r="B9" s="49" t="s">
        <v>1249</v>
      </c>
      <c r="C9" s="49" t="s">
        <v>11</v>
      </c>
      <c r="D9" s="50">
        <v>0</v>
      </c>
      <c r="E9" s="50">
        <f>SUM(E7:E8)</f>
        <v>187523.32</v>
      </c>
      <c r="F9" s="50">
        <f>D9+E9</f>
        <v>187523.32</v>
      </c>
    </row>
    <row r="10" spans="1:6" ht="47.25" customHeight="1" x14ac:dyDescent="0.25">
      <c r="A10" s="47">
        <v>2</v>
      </c>
      <c r="B10" s="47" t="s">
        <v>1250</v>
      </c>
      <c r="C10" s="47" t="s">
        <v>1251</v>
      </c>
      <c r="D10" s="48">
        <v>548259.72</v>
      </c>
      <c r="E10" s="48">
        <v>354973.24</v>
      </c>
      <c r="F10" s="48">
        <v>903232.96</v>
      </c>
    </row>
    <row r="11" spans="1:6" ht="47.25" customHeight="1" x14ac:dyDescent="0.25">
      <c r="A11" s="47">
        <v>9</v>
      </c>
      <c r="B11" s="47" t="s">
        <v>1252</v>
      </c>
      <c r="C11" s="47" t="s">
        <v>1251</v>
      </c>
      <c r="D11" s="48">
        <v>0</v>
      </c>
      <c r="E11" s="48">
        <v>0</v>
      </c>
      <c r="F11" s="48">
        <v>0</v>
      </c>
    </row>
    <row r="12" spans="1:6" ht="43.9" customHeight="1" x14ac:dyDescent="0.25">
      <c r="A12" s="47"/>
      <c r="B12" s="49" t="s">
        <v>1253</v>
      </c>
      <c r="C12" s="49" t="s">
        <v>1251</v>
      </c>
      <c r="D12" s="50">
        <v>548259.72</v>
      </c>
      <c r="E12" s="50">
        <v>354973.24</v>
      </c>
      <c r="F12" s="50">
        <v>903232.96</v>
      </c>
    </row>
    <row r="13" spans="1:6" s="46" customFormat="1" ht="26.25" x14ac:dyDescent="0.25">
      <c r="A13" s="47"/>
      <c r="B13" s="51" t="s">
        <v>1254</v>
      </c>
      <c r="C13" s="47"/>
      <c r="D13" s="48">
        <v>548259.72</v>
      </c>
      <c r="E13" s="48">
        <f>E9+E12</f>
        <v>542496.56000000006</v>
      </c>
      <c r="F13" s="48">
        <f>D13+E13</f>
        <v>1090756.28</v>
      </c>
    </row>
    <row r="14" spans="1:6" ht="26.25" x14ac:dyDescent="0.25">
      <c r="B14" s="52"/>
      <c r="C14" s="52"/>
      <c r="D14" s="52"/>
      <c r="E14" s="53"/>
      <c r="F14" s="39"/>
    </row>
    <row r="16" spans="1:6" ht="49.5" customHeight="1" x14ac:dyDescent="0.25">
      <c r="A16" s="747" t="s">
        <v>1255</v>
      </c>
      <c r="B16" s="747"/>
      <c r="C16" s="747"/>
      <c r="D16" s="747"/>
      <c r="E16" s="747"/>
    </row>
    <row r="18" spans="1:6" s="46" customFormat="1" ht="46.5" x14ac:dyDescent="0.25">
      <c r="A18" s="42" t="s">
        <v>1151</v>
      </c>
      <c r="B18" s="42" t="s">
        <v>2</v>
      </c>
      <c r="C18" s="42" t="s">
        <v>1153</v>
      </c>
      <c r="D18" s="43" t="s">
        <v>1244</v>
      </c>
      <c r="E18" s="44" t="s">
        <v>1256</v>
      </c>
      <c r="F18" s="45" t="s">
        <v>1246</v>
      </c>
    </row>
    <row r="19" spans="1:6" ht="47.25" customHeight="1" x14ac:dyDescent="0.25">
      <c r="A19" s="47">
        <v>1</v>
      </c>
      <c r="B19" s="47" t="s">
        <v>1247</v>
      </c>
      <c r="C19" s="47" t="s">
        <v>11</v>
      </c>
      <c r="D19" s="48" t="s">
        <v>1257</v>
      </c>
      <c r="E19" s="54" t="s">
        <v>1257</v>
      </c>
      <c r="F19" s="48" t="s">
        <v>1257</v>
      </c>
    </row>
    <row r="20" spans="1:6" ht="47.25" customHeight="1" x14ac:dyDescent="0.25">
      <c r="A20" s="47">
        <v>8</v>
      </c>
      <c r="B20" s="47" t="s">
        <v>1248</v>
      </c>
      <c r="C20" s="47" t="s">
        <v>11</v>
      </c>
      <c r="D20" s="48">
        <v>0</v>
      </c>
      <c r="E20" s="50">
        <v>0</v>
      </c>
      <c r="F20" s="48">
        <v>0</v>
      </c>
    </row>
    <row r="21" spans="1:6" ht="48" customHeight="1" x14ac:dyDescent="0.25">
      <c r="A21" s="47"/>
      <c r="B21" s="47" t="s">
        <v>1249</v>
      </c>
      <c r="C21" s="47"/>
      <c r="D21" s="48">
        <v>0</v>
      </c>
      <c r="E21" s="50">
        <v>0</v>
      </c>
      <c r="F21" s="48">
        <v>0</v>
      </c>
    </row>
    <row r="22" spans="1:6" ht="47.25" customHeight="1" x14ac:dyDescent="0.25">
      <c r="A22" s="47">
        <v>2</v>
      </c>
      <c r="B22" s="47" t="s">
        <v>1250</v>
      </c>
      <c r="C22" s="47" t="s">
        <v>1251</v>
      </c>
      <c r="D22" s="48" t="s">
        <v>1257</v>
      </c>
      <c r="E22" s="50" t="s">
        <v>1257</v>
      </c>
      <c r="F22" s="48" t="s">
        <v>1257</v>
      </c>
    </row>
    <row r="23" spans="1:6" ht="47.25" customHeight="1" x14ac:dyDescent="0.25">
      <c r="A23" s="47">
        <v>9</v>
      </c>
      <c r="B23" s="47" t="s">
        <v>1252</v>
      </c>
      <c r="C23" s="47" t="s">
        <v>1251</v>
      </c>
      <c r="D23" s="48" t="s">
        <v>1257</v>
      </c>
      <c r="E23" s="50" t="s">
        <v>1257</v>
      </c>
      <c r="F23" s="48" t="s">
        <v>1257</v>
      </c>
    </row>
    <row r="24" spans="1:6" ht="50.45" customHeight="1" x14ac:dyDescent="0.25">
      <c r="A24" s="47"/>
      <c r="B24" s="47" t="s">
        <v>1253</v>
      </c>
      <c r="C24" s="47"/>
      <c r="D24" s="48" t="s">
        <v>1257</v>
      </c>
      <c r="E24" s="50" t="s">
        <v>1257</v>
      </c>
      <c r="F24" s="48" t="s">
        <v>1257</v>
      </c>
    </row>
    <row r="25" spans="1:6" s="52" customFormat="1" ht="26.25" x14ac:dyDescent="0.25">
      <c r="A25" s="55"/>
      <c r="B25" s="47" t="s">
        <v>1258</v>
      </c>
      <c r="C25" s="47"/>
      <c r="D25" s="56">
        <v>0</v>
      </c>
      <c r="E25" s="57">
        <v>0</v>
      </c>
      <c r="F25" s="56">
        <v>0</v>
      </c>
    </row>
    <row r="27" spans="1:6" ht="49.5" customHeight="1" x14ac:dyDescent="0.25">
      <c r="A27" s="747" t="s">
        <v>1259</v>
      </c>
      <c r="B27" s="747"/>
      <c r="C27" s="747"/>
      <c r="D27" s="747"/>
      <c r="E27" s="747"/>
    </row>
    <row r="28" spans="1:6" x14ac:dyDescent="0.25">
      <c r="A28" s="47"/>
      <c r="B28" s="48"/>
      <c r="C28" s="48"/>
      <c r="D28" s="48"/>
      <c r="E28" s="58"/>
      <c r="F28" s="48"/>
    </row>
    <row r="29" spans="1:6" s="46" customFormat="1" ht="46.5" x14ac:dyDescent="0.25">
      <c r="A29" s="42" t="s">
        <v>1151</v>
      </c>
      <c r="B29" s="48" t="s">
        <v>2</v>
      </c>
      <c r="C29" s="48" t="s">
        <v>1153</v>
      </c>
      <c r="D29" s="59" t="s">
        <v>1244</v>
      </c>
      <c r="E29" s="44" t="s">
        <v>1260</v>
      </c>
      <c r="F29" s="45" t="s">
        <v>1246</v>
      </c>
    </row>
    <row r="30" spans="1:6" ht="47.25" customHeight="1" x14ac:dyDescent="0.25">
      <c r="A30" s="47">
        <v>1</v>
      </c>
      <c r="B30" s="47" t="s">
        <v>1247</v>
      </c>
      <c r="C30" s="48" t="s">
        <v>11</v>
      </c>
      <c r="D30" s="48">
        <v>0</v>
      </c>
      <c r="E30" s="54">
        <v>0</v>
      </c>
      <c r="F30" s="48">
        <f>D30+E30</f>
        <v>0</v>
      </c>
    </row>
    <row r="31" spans="1:6" ht="47.25" customHeight="1" x14ac:dyDescent="0.25">
      <c r="A31" s="47">
        <v>8</v>
      </c>
      <c r="B31" s="47" t="s">
        <v>1248</v>
      </c>
      <c r="C31" s="47" t="s">
        <v>11</v>
      </c>
      <c r="D31" s="48">
        <v>0</v>
      </c>
      <c r="E31" s="50">
        <v>0</v>
      </c>
      <c r="F31" s="48">
        <f>D31+E31</f>
        <v>0</v>
      </c>
    </row>
    <row r="32" spans="1:6" ht="47.25" customHeight="1" x14ac:dyDescent="0.25">
      <c r="A32" s="47"/>
      <c r="B32" s="47" t="s">
        <v>1249</v>
      </c>
      <c r="C32" s="47" t="s">
        <v>11</v>
      </c>
      <c r="D32" s="48"/>
      <c r="E32" s="50"/>
      <c r="F32" s="48"/>
    </row>
    <row r="33" spans="1:6" ht="47.25" customHeight="1" x14ac:dyDescent="0.25">
      <c r="A33" s="47">
        <v>2</v>
      </c>
      <c r="B33" s="47" t="s">
        <v>1250</v>
      </c>
      <c r="C33" s="47" t="s">
        <v>1251</v>
      </c>
      <c r="D33" s="48"/>
      <c r="E33" s="50">
        <v>0</v>
      </c>
      <c r="F33" s="48">
        <f>D33+E33</f>
        <v>0</v>
      </c>
    </row>
    <row r="34" spans="1:6" ht="47.25" customHeight="1" x14ac:dyDescent="0.25">
      <c r="A34" s="47">
        <v>9</v>
      </c>
      <c r="B34" s="47" t="s">
        <v>1252</v>
      </c>
      <c r="C34" s="47" t="s">
        <v>1251</v>
      </c>
      <c r="D34" s="48">
        <v>0</v>
      </c>
      <c r="E34" s="50">
        <v>0</v>
      </c>
      <c r="F34" s="48">
        <f>D34+E34</f>
        <v>0</v>
      </c>
    </row>
    <row r="35" spans="1:6" ht="47.25" customHeight="1" x14ac:dyDescent="0.25">
      <c r="A35" s="47"/>
      <c r="B35" s="47" t="s">
        <v>1253</v>
      </c>
      <c r="C35" s="47" t="s">
        <v>1251</v>
      </c>
      <c r="D35" s="48"/>
      <c r="E35" s="50"/>
      <c r="F35" s="48"/>
    </row>
    <row r="36" spans="1:6" s="52" customFormat="1" ht="26.25" x14ac:dyDescent="0.25">
      <c r="A36" s="55"/>
      <c r="B36" s="51" t="s">
        <v>1261</v>
      </c>
      <c r="C36" s="55"/>
      <c r="D36" s="60">
        <f>SUM(D30:D34)</f>
        <v>0</v>
      </c>
      <c r="E36" s="61">
        <f>SUM(E30:E34)</f>
        <v>0</v>
      </c>
      <c r="F36" s="60">
        <f>SUM(F30:F34)</f>
        <v>0</v>
      </c>
    </row>
    <row r="37" spans="1:6" x14ac:dyDescent="0.25">
      <c r="D37" s="62"/>
    </row>
    <row r="38" spans="1:6" x14ac:dyDescent="0.25">
      <c r="D38" s="62"/>
    </row>
    <row r="39" spans="1:6" x14ac:dyDescent="0.25">
      <c r="D39" s="62"/>
    </row>
    <row r="40" spans="1:6" x14ac:dyDescent="0.25">
      <c r="D40" s="62"/>
    </row>
  </sheetData>
  <mergeCells count="4">
    <mergeCell ref="A2:E2"/>
    <mergeCell ref="A4:E4"/>
    <mergeCell ref="A16:E16"/>
    <mergeCell ref="A27:E27"/>
  </mergeCells>
  <printOptions horizontalCentered="1"/>
  <pageMargins left="0.47244094488188981" right="0.47244094488188981" top="0.74803149606299213" bottom="0.55118110236220474" header="0.31496062992125984" footer="0.31496062992125984"/>
  <pageSetup paperSize="163" scale="78" orientation="landscape" r:id="rId1"/>
  <headerFooter>
    <oddHeader xml:space="preserve">&amp;R&amp;18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4"/>
  <sheetViews>
    <sheetView zoomScale="60" zoomScaleNormal="60" zoomScaleSheetLayoutView="40" workbookViewId="0">
      <selection activeCell="M17" sqref="M17"/>
    </sheetView>
  </sheetViews>
  <sheetFormatPr defaultRowHeight="23.25" x14ac:dyDescent="0.25"/>
  <cols>
    <col min="1" max="1" width="14.42578125" style="40" customWidth="1"/>
    <col min="2" max="2" width="110.85546875" style="40" customWidth="1"/>
    <col min="3" max="3" width="22.5703125" style="40" customWidth="1"/>
    <col min="4" max="4" width="37.7109375" style="40" customWidth="1"/>
    <col min="5" max="5" width="39.42578125" style="62" customWidth="1"/>
    <col min="6" max="6" width="44.7109375" style="41" customWidth="1"/>
    <col min="7" max="7" width="6.85546875" style="40" customWidth="1"/>
    <col min="8" max="16384" width="9.140625" style="40"/>
  </cols>
  <sheetData>
    <row r="2" spans="1:10" ht="26.25" x14ac:dyDescent="0.25">
      <c r="F2" s="39" t="s">
        <v>1242</v>
      </c>
    </row>
    <row r="3" spans="1:10" ht="39.75" customHeight="1" x14ac:dyDescent="0.25">
      <c r="A3" s="747" t="s">
        <v>1262</v>
      </c>
      <c r="B3" s="747"/>
      <c r="C3" s="747"/>
      <c r="D3" s="747"/>
      <c r="E3" s="747"/>
    </row>
    <row r="5" spans="1:10" s="46" customFormat="1" ht="108" customHeight="1" x14ac:dyDescent="0.25">
      <c r="A5" s="42" t="s">
        <v>1151</v>
      </c>
      <c r="B5" s="42" t="s">
        <v>2</v>
      </c>
      <c r="C5" s="42" t="s">
        <v>1153</v>
      </c>
      <c r="D5" s="43" t="s">
        <v>1244</v>
      </c>
      <c r="E5" s="44" t="s">
        <v>1263</v>
      </c>
      <c r="F5" s="45" t="s">
        <v>1264</v>
      </c>
    </row>
    <row r="6" spans="1:10" ht="45.75" customHeight="1" x14ac:dyDescent="0.25">
      <c r="A6" s="47">
        <v>1</v>
      </c>
      <c r="B6" s="47" t="s">
        <v>1247</v>
      </c>
      <c r="C6" s="47" t="s">
        <v>11</v>
      </c>
      <c r="D6" s="48">
        <v>0</v>
      </c>
      <c r="E6" s="48">
        <v>172523.32</v>
      </c>
      <c r="F6" s="48">
        <f>D6+E6</f>
        <v>172523.32</v>
      </c>
    </row>
    <row r="7" spans="1:10" ht="46.5" x14ac:dyDescent="0.25">
      <c r="A7" s="47">
        <v>8</v>
      </c>
      <c r="B7" s="47" t="s">
        <v>1248</v>
      </c>
      <c r="C7" s="47" t="s">
        <v>11</v>
      </c>
      <c r="D7" s="48">
        <v>0</v>
      </c>
      <c r="E7" s="48">
        <v>15000</v>
      </c>
      <c r="F7" s="48">
        <f>D7+E7</f>
        <v>15000</v>
      </c>
    </row>
    <row r="8" spans="1:10" x14ac:dyDescent="0.25">
      <c r="A8" s="47"/>
      <c r="B8" s="49" t="s">
        <v>1249</v>
      </c>
      <c r="C8" s="49"/>
      <c r="D8" s="50">
        <v>0</v>
      </c>
      <c r="E8" s="50">
        <f>SUM(E6:E7)</f>
        <v>187523.32</v>
      </c>
      <c r="F8" s="50">
        <f>D8+E8</f>
        <v>187523.32</v>
      </c>
    </row>
    <row r="9" spans="1:10" ht="46.5" x14ac:dyDescent="0.25">
      <c r="A9" s="47">
        <v>2</v>
      </c>
      <c r="B9" s="47" t="s">
        <v>1250</v>
      </c>
      <c r="C9" s="47" t="s">
        <v>1251</v>
      </c>
      <c r="D9" s="48">
        <v>548259.72</v>
      </c>
      <c r="E9" s="48">
        <v>354973.24</v>
      </c>
      <c r="F9" s="48">
        <v>903232.96</v>
      </c>
    </row>
    <row r="10" spans="1:10" ht="46.5" x14ac:dyDescent="0.25">
      <c r="A10" s="47">
        <v>9</v>
      </c>
      <c r="B10" s="47" t="s">
        <v>1252</v>
      </c>
      <c r="C10" s="47" t="s">
        <v>1251</v>
      </c>
      <c r="D10" s="48">
        <v>0</v>
      </c>
      <c r="E10" s="48">
        <v>0</v>
      </c>
      <c r="F10" s="48">
        <v>0</v>
      </c>
    </row>
    <row r="11" spans="1:10" x14ac:dyDescent="0.25">
      <c r="A11" s="47"/>
      <c r="B11" s="49" t="s">
        <v>1253</v>
      </c>
      <c r="C11" s="47"/>
      <c r="D11" s="50">
        <v>548259.72</v>
      </c>
      <c r="E11" s="50">
        <v>354973.24</v>
      </c>
      <c r="F11" s="50">
        <v>903232.96</v>
      </c>
    </row>
    <row r="12" spans="1:10" s="46" customFormat="1" ht="26.25" x14ac:dyDescent="0.25">
      <c r="A12" s="42"/>
      <c r="B12" s="55" t="s">
        <v>1265</v>
      </c>
      <c r="C12" s="55"/>
      <c r="D12" s="48">
        <v>548259.72</v>
      </c>
      <c r="E12" s="48">
        <f>E8+E11</f>
        <v>542496.56000000006</v>
      </c>
      <c r="F12" s="48">
        <f>D12+E12</f>
        <v>1090756.28</v>
      </c>
      <c r="G12" s="40"/>
    </row>
    <row r="13" spans="1:10" ht="45.75" customHeight="1" x14ac:dyDescent="0.25">
      <c r="J13" s="40" t="s">
        <v>184</v>
      </c>
    </row>
    <row r="14" spans="1:10" ht="45.75" customHeight="1" x14ac:dyDescent="0.25">
      <c r="A14" s="747" t="s">
        <v>1266</v>
      </c>
      <c r="B14" s="747"/>
      <c r="C14" s="747"/>
      <c r="D14" s="747"/>
      <c r="E14" s="747"/>
    </row>
    <row r="16" spans="1:10" s="46" customFormat="1" ht="94.5" customHeight="1" x14ac:dyDescent="0.25">
      <c r="A16" s="42" t="s">
        <v>1151</v>
      </c>
      <c r="B16" s="42" t="s">
        <v>2</v>
      </c>
      <c r="C16" s="42" t="s">
        <v>1153</v>
      </c>
      <c r="D16" s="43" t="s">
        <v>1244</v>
      </c>
      <c r="E16" s="44" t="s">
        <v>1267</v>
      </c>
      <c r="F16" s="45" t="s">
        <v>1246</v>
      </c>
    </row>
    <row r="17" spans="1:8" x14ac:dyDescent="0.25">
      <c r="A17" s="47">
        <v>1</v>
      </c>
      <c r="B17" s="47" t="s">
        <v>1247</v>
      </c>
      <c r="C17" s="47" t="s">
        <v>11</v>
      </c>
      <c r="D17" s="48" t="s">
        <v>1257</v>
      </c>
      <c r="E17" s="48" t="s">
        <v>1257</v>
      </c>
      <c r="F17" s="48" t="s">
        <v>1257</v>
      </c>
    </row>
    <row r="18" spans="1:8" ht="46.5" x14ac:dyDescent="0.25">
      <c r="A18" s="47">
        <v>8</v>
      </c>
      <c r="B18" s="47" t="s">
        <v>1248</v>
      </c>
      <c r="C18" s="47" t="s">
        <v>11</v>
      </c>
      <c r="D18" s="48">
        <v>0</v>
      </c>
      <c r="E18" s="48">
        <v>0</v>
      </c>
      <c r="F18" s="48">
        <v>0</v>
      </c>
    </row>
    <row r="19" spans="1:8" x14ac:dyDescent="0.25">
      <c r="A19" s="47"/>
      <c r="B19" s="49" t="s">
        <v>1268</v>
      </c>
      <c r="C19" s="49"/>
      <c r="D19" s="50">
        <v>0</v>
      </c>
      <c r="E19" s="50">
        <v>0</v>
      </c>
      <c r="F19" s="50">
        <v>0</v>
      </c>
    </row>
    <row r="20" spans="1:8" ht="46.5" x14ac:dyDescent="0.25">
      <c r="A20" s="47">
        <v>2</v>
      </c>
      <c r="B20" s="47" t="s">
        <v>1250</v>
      </c>
      <c r="C20" s="47" t="s">
        <v>1251</v>
      </c>
      <c r="D20" s="48" t="s">
        <v>1257</v>
      </c>
      <c r="E20" s="48" t="s">
        <v>1257</v>
      </c>
      <c r="F20" s="48" t="s">
        <v>1257</v>
      </c>
    </row>
    <row r="21" spans="1:8" ht="46.5" x14ac:dyDescent="0.25">
      <c r="A21" s="47">
        <v>9</v>
      </c>
      <c r="B21" s="47" t="s">
        <v>1252</v>
      </c>
      <c r="C21" s="47" t="s">
        <v>1251</v>
      </c>
      <c r="D21" s="48" t="s">
        <v>1257</v>
      </c>
      <c r="E21" s="48" t="s">
        <v>1257</v>
      </c>
      <c r="F21" s="48" t="s">
        <v>1257</v>
      </c>
    </row>
    <row r="22" spans="1:8" ht="36" customHeight="1" x14ac:dyDescent="0.25">
      <c r="A22" s="47"/>
      <c r="B22" s="47" t="s">
        <v>1269</v>
      </c>
      <c r="C22" s="47"/>
      <c r="D22" s="48" t="s">
        <v>1257</v>
      </c>
      <c r="E22" s="48" t="s">
        <v>1257</v>
      </c>
      <c r="F22" s="48" t="s">
        <v>1257</v>
      </c>
    </row>
    <row r="23" spans="1:8" s="46" customFormat="1" ht="26.25" x14ac:dyDescent="0.25">
      <c r="A23" s="42"/>
      <c r="B23" s="55" t="s">
        <v>1258</v>
      </c>
      <c r="C23" s="55"/>
      <c r="D23" s="48">
        <v>0</v>
      </c>
      <c r="E23" s="48">
        <v>0</v>
      </c>
      <c r="F23" s="48">
        <v>0</v>
      </c>
    </row>
    <row r="24" spans="1:8" ht="26.25" x14ac:dyDescent="0.25">
      <c r="B24" s="52"/>
      <c r="C24" s="52"/>
      <c r="D24" s="52"/>
      <c r="E24" s="53"/>
      <c r="F24" s="39"/>
    </row>
    <row r="28" spans="1:8" x14ac:dyDescent="0.25">
      <c r="H28" s="40" t="s">
        <v>184</v>
      </c>
    </row>
    <row r="30" spans="1:8" s="62" customFormat="1" x14ac:dyDescent="0.25">
      <c r="A30" s="40"/>
      <c r="B30" s="40"/>
      <c r="C30" s="40"/>
      <c r="D30" s="40"/>
      <c r="F30" s="41"/>
    </row>
    <row r="31" spans="1:8" s="62" customFormat="1" x14ac:dyDescent="0.25">
      <c r="A31" s="40"/>
      <c r="B31" s="40"/>
      <c r="C31" s="40"/>
      <c r="D31" s="40"/>
      <c r="F31" s="41"/>
    </row>
    <row r="32" spans="1:8" s="62" customFormat="1" x14ac:dyDescent="0.25">
      <c r="A32" s="40"/>
      <c r="B32" s="40"/>
      <c r="C32" s="40"/>
      <c r="D32" s="40"/>
      <c r="F32" s="41"/>
    </row>
    <row r="33" spans="1:6" s="62" customFormat="1" x14ac:dyDescent="0.25">
      <c r="A33" s="40"/>
      <c r="B33" s="40"/>
      <c r="C33" s="40"/>
      <c r="D33" s="40"/>
      <c r="F33" s="41"/>
    </row>
    <row r="34" spans="1:6" s="62" customFormat="1" x14ac:dyDescent="0.25">
      <c r="A34" s="40"/>
      <c r="B34" s="40"/>
      <c r="C34" s="40"/>
      <c r="D34" s="40"/>
      <c r="F34" s="41"/>
    </row>
  </sheetData>
  <mergeCells count="2">
    <mergeCell ref="A3:E3"/>
    <mergeCell ref="A14:E14"/>
  </mergeCells>
  <printOptions horizontalCentered="1"/>
  <pageMargins left="0.47244094488188981" right="0.47244094488188981" top="0.74803149606299213" bottom="0.55118110236220474" header="0.31496062992125984" footer="0.31496062992125984"/>
  <pageSetup paperSize="9" scale="48" orientation="landscape" r:id="rId1"/>
  <headerFooter>
    <oddHeader xml:space="preserve">&amp;L&amp;"-,Grassetto"&amp;18 &amp;R&amp;18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topLeftCell="A16" workbookViewId="0">
      <selection activeCell="D38" sqref="D38"/>
    </sheetView>
  </sheetViews>
  <sheetFormatPr defaultRowHeight="12.75" x14ac:dyDescent="0.2"/>
  <cols>
    <col min="1" max="1" width="0.7109375" style="72" customWidth="1"/>
    <col min="2" max="2" width="9.5703125" style="72" customWidth="1"/>
    <col min="3" max="3" width="49.28515625" style="72" customWidth="1"/>
    <col min="4" max="7" width="16.42578125" style="72" customWidth="1"/>
    <col min="8" max="8" width="16.140625" style="72" customWidth="1"/>
    <col min="9" max="16384" width="9.140625" style="72"/>
  </cols>
  <sheetData>
    <row r="1" spans="2:8" s="63" customFormat="1" ht="6.75" customHeight="1" x14ac:dyDescent="0.2"/>
    <row r="2" spans="2:8" s="63" customFormat="1" ht="28.5" customHeight="1" x14ac:dyDescent="0.25">
      <c r="B2" s="751" t="s">
        <v>1270</v>
      </c>
      <c r="C2" s="751"/>
      <c r="D2" s="751"/>
      <c r="E2" s="751"/>
      <c r="F2" s="751"/>
      <c r="G2" s="751"/>
      <c r="H2" s="751"/>
    </row>
    <row r="3" spans="2:8" s="63" customFormat="1" ht="24" customHeight="1" x14ac:dyDescent="0.2"/>
    <row r="4" spans="2:8" s="63" customFormat="1" ht="11.25" customHeight="1" x14ac:dyDescent="0.2">
      <c r="B4" s="752" t="s">
        <v>1271</v>
      </c>
      <c r="C4" s="752"/>
      <c r="D4" s="752"/>
      <c r="E4" s="752"/>
      <c r="F4" s="752"/>
      <c r="G4" s="752"/>
      <c r="H4" s="752"/>
    </row>
    <row r="5" spans="2:8" s="63" customFormat="1" ht="7.5" customHeight="1" x14ac:dyDescent="0.2"/>
    <row r="6" spans="2:8" s="63" customFormat="1" ht="11.25" customHeight="1" x14ac:dyDescent="0.2">
      <c r="B6" s="748" t="s">
        <v>1272</v>
      </c>
      <c r="C6" s="748"/>
      <c r="D6" s="748"/>
      <c r="E6" s="748"/>
      <c r="F6" s="748"/>
      <c r="G6" s="748"/>
    </row>
    <row r="7" spans="2:8" s="63" customFormat="1" ht="4.5" customHeight="1" x14ac:dyDescent="0.2"/>
    <row r="8" spans="2:8" s="63" customFormat="1" ht="11.25" customHeight="1" x14ac:dyDescent="0.2">
      <c r="B8" s="748" t="s">
        <v>1273</v>
      </c>
      <c r="C8" s="748"/>
      <c r="D8" s="748"/>
      <c r="E8" s="748"/>
      <c r="F8" s="748"/>
      <c r="G8" s="748"/>
    </row>
    <row r="9" spans="2:8" s="63" customFormat="1" ht="7.5" customHeight="1" x14ac:dyDescent="0.2"/>
    <row r="10" spans="2:8" s="63" customFormat="1" ht="27.75" customHeight="1" x14ac:dyDescent="0.2">
      <c r="B10" s="64" t="s">
        <v>1274</v>
      </c>
      <c r="C10" s="64" t="s">
        <v>1275</v>
      </c>
      <c r="D10" s="64" t="s">
        <v>1276</v>
      </c>
      <c r="E10" s="64" t="s">
        <v>1277</v>
      </c>
      <c r="F10" s="64" t="s">
        <v>1278</v>
      </c>
      <c r="G10" s="64" t="s">
        <v>1279</v>
      </c>
      <c r="H10" s="64" t="s">
        <v>1280</v>
      </c>
    </row>
    <row r="11" spans="2:8" s="63" customFormat="1" ht="3" customHeight="1" x14ac:dyDescent="0.2">
      <c r="B11" s="65"/>
      <c r="C11" s="66"/>
      <c r="D11" s="65"/>
      <c r="E11" s="65"/>
      <c r="F11" s="65"/>
      <c r="G11" s="65"/>
      <c r="H11" s="65"/>
    </row>
    <row r="12" spans="2:8" s="63" customFormat="1" ht="11.25" customHeight="1" x14ac:dyDescent="0.2">
      <c r="B12" s="67">
        <v>1</v>
      </c>
      <c r="C12" s="68" t="s">
        <v>1281</v>
      </c>
      <c r="D12" s="69">
        <v>0</v>
      </c>
      <c r="E12" s="69">
        <v>0</v>
      </c>
      <c r="F12" s="69">
        <v>0</v>
      </c>
      <c r="G12" s="69">
        <v>172523.32</v>
      </c>
      <c r="H12" s="69">
        <v>0</v>
      </c>
    </row>
    <row r="13" spans="2:8" s="63" customFormat="1" ht="3" customHeight="1" x14ac:dyDescent="0.2">
      <c r="B13" s="65"/>
      <c r="C13" s="66"/>
      <c r="D13" s="65"/>
      <c r="E13" s="65"/>
      <c r="F13" s="65"/>
      <c r="G13" s="65"/>
      <c r="H13" s="65"/>
    </row>
    <row r="14" spans="2:8" s="63" customFormat="1" ht="3" customHeight="1" x14ac:dyDescent="0.2">
      <c r="B14" s="65"/>
      <c r="C14" s="66"/>
      <c r="D14" s="65"/>
      <c r="E14" s="65"/>
      <c r="F14" s="65"/>
      <c r="G14" s="65"/>
      <c r="H14" s="65"/>
    </row>
    <row r="15" spans="2:8" s="63" customFormat="1" ht="19.5" customHeight="1" x14ac:dyDescent="0.2">
      <c r="B15" s="67">
        <v>8</v>
      </c>
      <c r="C15" s="68" t="s">
        <v>1282</v>
      </c>
      <c r="D15" s="69">
        <v>0</v>
      </c>
      <c r="E15" s="69">
        <v>0</v>
      </c>
      <c r="F15" s="69">
        <v>0</v>
      </c>
      <c r="G15" s="69">
        <v>15000</v>
      </c>
      <c r="H15" s="69">
        <v>0</v>
      </c>
    </row>
    <row r="16" spans="2:8" s="63" customFormat="1" ht="3" customHeight="1" x14ac:dyDescent="0.2">
      <c r="B16" s="65"/>
      <c r="C16" s="66"/>
      <c r="D16" s="65"/>
      <c r="E16" s="65"/>
      <c r="F16" s="65"/>
      <c r="G16" s="65"/>
      <c r="H16" s="65"/>
    </row>
    <row r="17" spans="2:8" s="63" customFormat="1" ht="11.25" customHeight="1" x14ac:dyDescent="0.2">
      <c r="B17" s="749" t="s">
        <v>1283</v>
      </c>
      <c r="C17" s="749"/>
      <c r="D17" s="70">
        <v>0</v>
      </c>
      <c r="E17" s="70">
        <v>0</v>
      </c>
      <c r="F17" s="70">
        <v>0</v>
      </c>
      <c r="G17" s="70">
        <v>187523.32</v>
      </c>
      <c r="H17" s="70">
        <v>0</v>
      </c>
    </row>
    <row r="18" spans="2:8" s="63" customFormat="1" ht="3" customHeight="1" x14ac:dyDescent="0.2"/>
    <row r="19" spans="2:8" s="63" customFormat="1" ht="11.25" customHeight="1" x14ac:dyDescent="0.2">
      <c r="B19" s="749" t="s">
        <v>1284</v>
      </c>
      <c r="C19" s="749"/>
      <c r="D19" s="70">
        <v>0</v>
      </c>
      <c r="E19" s="70">
        <v>0</v>
      </c>
      <c r="F19" s="70">
        <v>0</v>
      </c>
      <c r="G19" s="70">
        <v>187523.32</v>
      </c>
      <c r="H19" s="70">
        <v>0</v>
      </c>
    </row>
    <row r="20" spans="2:8" s="63" customFormat="1" ht="7.5" customHeight="1" x14ac:dyDescent="0.2"/>
    <row r="21" spans="2:8" s="63" customFormat="1" ht="11.25" customHeight="1" x14ac:dyDescent="0.2">
      <c r="B21" s="748" t="s">
        <v>1285</v>
      </c>
      <c r="C21" s="748"/>
      <c r="D21" s="748"/>
      <c r="E21" s="748"/>
      <c r="F21" s="748"/>
      <c r="G21" s="748"/>
    </row>
    <row r="22" spans="2:8" s="63" customFormat="1" ht="4.5" customHeight="1" x14ac:dyDescent="0.2"/>
    <row r="23" spans="2:8" s="63" customFormat="1" ht="11.25" customHeight="1" x14ac:dyDescent="0.2">
      <c r="B23" s="748" t="s">
        <v>1286</v>
      </c>
      <c r="C23" s="748"/>
      <c r="D23" s="748"/>
      <c r="E23" s="748"/>
      <c r="F23" s="748"/>
      <c r="G23" s="748"/>
    </row>
    <row r="24" spans="2:8" s="63" customFormat="1" ht="7.5" customHeight="1" x14ac:dyDescent="0.2"/>
    <row r="25" spans="2:8" s="63" customFormat="1" ht="27.75" customHeight="1" x14ac:dyDescent="0.2">
      <c r="B25" s="64" t="s">
        <v>1274</v>
      </c>
      <c r="C25" s="64" t="s">
        <v>1275</v>
      </c>
      <c r="D25" s="64" t="s">
        <v>1276</v>
      </c>
      <c r="E25" s="64" t="s">
        <v>1277</v>
      </c>
      <c r="F25" s="64" t="s">
        <v>1278</v>
      </c>
      <c r="G25" s="64" t="s">
        <v>1279</v>
      </c>
      <c r="H25" s="64" t="s">
        <v>1280</v>
      </c>
    </row>
    <row r="26" spans="2:8" s="63" customFormat="1" ht="3" customHeight="1" x14ac:dyDescent="0.2">
      <c r="B26" s="65"/>
      <c r="C26" s="66"/>
      <c r="D26" s="65"/>
      <c r="E26" s="65"/>
      <c r="F26" s="65"/>
      <c r="G26" s="65"/>
      <c r="H26" s="65"/>
    </row>
    <row r="27" spans="2:8" s="63" customFormat="1" ht="11.25" customHeight="1" x14ac:dyDescent="0.2">
      <c r="B27" s="67">
        <v>2</v>
      </c>
      <c r="C27" s="68" t="s">
        <v>1287</v>
      </c>
      <c r="D27" s="69">
        <v>0</v>
      </c>
      <c r="E27" s="69">
        <v>0</v>
      </c>
      <c r="F27" s="69">
        <v>0</v>
      </c>
      <c r="G27" s="69">
        <v>354973.24</v>
      </c>
      <c r="H27" s="69">
        <v>0</v>
      </c>
    </row>
    <row r="28" spans="2:8" s="63" customFormat="1" ht="3" customHeight="1" x14ac:dyDescent="0.2">
      <c r="B28" s="65"/>
      <c r="C28" s="66"/>
      <c r="D28" s="65"/>
      <c r="E28" s="65"/>
      <c r="F28" s="65"/>
      <c r="G28" s="65"/>
      <c r="H28" s="65"/>
    </row>
    <row r="29" spans="2:8" s="63" customFormat="1" ht="11.25" customHeight="1" x14ac:dyDescent="0.2">
      <c r="B29" s="749" t="s">
        <v>1288</v>
      </c>
      <c r="C29" s="749"/>
      <c r="D29" s="70">
        <v>0</v>
      </c>
      <c r="E29" s="70">
        <v>0</v>
      </c>
      <c r="F29" s="70">
        <v>0</v>
      </c>
      <c r="G29" s="70">
        <v>354973.24</v>
      </c>
      <c r="H29" s="70">
        <v>0</v>
      </c>
    </row>
    <row r="30" spans="2:8" s="63" customFormat="1" ht="3" customHeight="1" x14ac:dyDescent="0.2"/>
    <row r="31" spans="2:8" s="63" customFormat="1" ht="11.25" customHeight="1" x14ac:dyDescent="0.2">
      <c r="B31" s="749" t="s">
        <v>1289</v>
      </c>
      <c r="C31" s="749"/>
      <c r="D31" s="70">
        <v>0</v>
      </c>
      <c r="E31" s="70">
        <v>0</v>
      </c>
      <c r="F31" s="70">
        <v>0</v>
      </c>
      <c r="G31" s="70">
        <v>354973.24</v>
      </c>
      <c r="H31" s="70">
        <v>0</v>
      </c>
    </row>
    <row r="32" spans="2:8" s="63" customFormat="1" ht="3" customHeight="1" x14ac:dyDescent="0.2"/>
    <row r="33" spans="2:8" s="63" customFormat="1" ht="11.25" customHeight="1" x14ac:dyDescent="0.2">
      <c r="B33" s="749" t="s">
        <v>1290</v>
      </c>
      <c r="C33" s="749"/>
      <c r="D33" s="70">
        <v>0</v>
      </c>
      <c r="E33" s="70">
        <v>0</v>
      </c>
      <c r="F33" s="70">
        <v>0</v>
      </c>
      <c r="G33" s="70">
        <v>542496.56000000006</v>
      </c>
      <c r="H33" s="70">
        <v>0</v>
      </c>
    </row>
    <row r="34" spans="2:8" s="63" customFormat="1" ht="7.5" customHeight="1" x14ac:dyDescent="0.2"/>
    <row r="35" spans="2:8" s="63" customFormat="1" ht="24" customHeight="1" x14ac:dyDescent="0.2">
      <c r="B35" s="750" t="s">
        <v>1291</v>
      </c>
      <c r="C35" s="750"/>
      <c r="D35" s="71">
        <v>0</v>
      </c>
      <c r="E35" s="71">
        <v>0</v>
      </c>
      <c r="F35" s="71">
        <v>0</v>
      </c>
      <c r="G35" s="71">
        <v>542496.56000000006</v>
      </c>
      <c r="H35" s="71">
        <v>0</v>
      </c>
    </row>
  </sheetData>
  <mergeCells count="12">
    <mergeCell ref="B2:H2"/>
    <mergeCell ref="B4:H4"/>
    <mergeCell ref="B6:G6"/>
    <mergeCell ref="B8:G8"/>
    <mergeCell ref="B17:C17"/>
    <mergeCell ref="B19:C19"/>
    <mergeCell ref="B21:G21"/>
    <mergeCell ref="B23:G23"/>
    <mergeCell ref="B29:C29"/>
    <mergeCell ref="B31:C31"/>
    <mergeCell ref="B33:C33"/>
    <mergeCell ref="B35:C35"/>
  </mergeCells>
  <pageMargins left="0.78431372549019618" right="0.78431372549019618" top="0.98039215686274517" bottom="0.98039215686274517" header="0.50980392156862753" footer="0.50980392156862753"/>
  <pageSetup paperSize="9"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0 m b V g v y U 1 e l A A A A 9 g A A A B I A H A B D b 2 5 m a W c v U G F j a 2 F n Z S 5 4 b W w g o h g A K K A U A A A A A A A A A A A A A A A A A A A A A A A A A A A A h Y 8 x D o I w G I W v Q r r T l q K J I T 9 l c D K R x E R j X J t S o R G K o c V y N w e P 5 B X E K O r m + L 7 3 D e / d r z f I h q Y O L q q z u j U p i j B F g T K y L b Q p U 9 S 7 Y 7 h A G Y e N k C d R q m C U j U 0 G W 6 S o c u 6 c E O K 9 x z 7 G b V c S R m l E D v l 6 K y v V C P S R 9 X 8 5 1 M Y 6 Y a R C H P a v M Z z h K J p j N o s x B T J B y L X 5 C m z c + 2 x / I C z 7 2 v W d 4 t q F q x 2 Q K Q J 5 f + A P U E s D B B Q A A g A I A P d J m 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3 S Z t W K I p H u A 4 A A A A R A A A A E w A c A E Z v c m 1 1 b G F z L 1 N l Y 3 R p b 2 4 x L m 0 g o h g A K K A U A A A A A A A A A A A A A A A A A A A A A A A A A A A A K 0 5 N L s n M z 1 M I h t C G 1 g B Q S w E C L Q A U A A I A C A D 3 S Z t W C / J T V 6 U A A A D 2 A A A A E g A A A A A A A A A A A A A A A A A A A A A A Q 2 9 u Z m l n L 1 B h Y 2 t h Z 2 U u e G 1 s U E s B A i 0 A F A A C A A g A 9 0 m b V g / K 6 a u k A A A A 6 Q A A A B M A A A A A A A A A A A A A A A A A 8 Q A A A F t D b 2 5 0 Z W 5 0 X 1 R 5 c G V z X S 5 4 b W x Q S w E C L Q A U A A I A C A D 3 S Z t 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x 1 V W L b s 0 2 g k I m e N w y c 0 w A A A A A C A A A A A A A D Z g A A w A A A A B A A A A D F A f 3 F r b T B + j 9 y 0 w u F p 5 0 0 A A A A A A S A A A C g A A A A E A A A A J E c E Q 9 F / U g x F a C G p e R L h L F Q A A A A 4 G A K w I R n i N Q U a n Q X 1 M 0 7 9 A 7 G t p 8 A Z i n G e + P U r U 7 x a 6 F 0 7 a a g I 1 J i w F O + o 1 3 b P R E O F 9 k P s P b A S x U 7 E P 3 x q t I 2 D S 9 4 H s k b A c J e d 0 S / z X W 6 3 9 I U A A A A H S F F 5 s T t G b o P 1 Y J K S W v J S m 1 I a V Q = < / D a t a M a s h u p > 
</file>

<file path=customXml/itemProps1.xml><?xml version="1.0" encoding="utf-8"?>
<ds:datastoreItem xmlns:ds="http://schemas.openxmlformats.org/officeDocument/2006/customXml" ds:itemID="{5AD8973C-D9E4-4606-B611-52EAD78AD3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41</vt:i4>
      </vt:variant>
      <vt:variant>
        <vt:lpstr>Intervalli denominati</vt:lpstr>
      </vt:variant>
      <vt:variant>
        <vt:i4>44</vt:i4>
      </vt:variant>
    </vt:vector>
  </HeadingPairs>
  <TitlesOfParts>
    <vt:vector size="85" baseType="lpstr">
      <vt:lpstr>Allegato A_2022</vt:lpstr>
      <vt:lpstr>Allegato B_2022</vt:lpstr>
      <vt:lpstr>Allegato C 2022  </vt:lpstr>
      <vt:lpstr>Allegato D_2022</vt:lpstr>
      <vt:lpstr>Allegato E 2022 </vt:lpstr>
      <vt:lpstr>All. F _2022</vt:lpstr>
      <vt:lpstr>All G_Var FPV E 2023_2024_2025</vt:lpstr>
      <vt:lpstr>All G_Var FPV E 2022_2023_2024</vt:lpstr>
      <vt:lpstr>All H_Dettaglio capitoli E</vt:lpstr>
      <vt:lpstr>All H_Riepilogo per programmi</vt:lpstr>
      <vt:lpstr>All H_Riepilogo per missioni</vt:lpstr>
      <vt:lpstr>All H_Riepilogo per titoli</vt:lpstr>
      <vt:lpstr>All H_Dettaglio capitoliSPESA</vt:lpstr>
      <vt:lpstr>All I_Riepilogo per tipologie E</vt:lpstr>
      <vt:lpstr>All I_Riepilogo per titoli E</vt:lpstr>
      <vt:lpstr>All I_Dettaglio capitoli E</vt:lpstr>
      <vt:lpstr>All I_Riepilogo per programmi</vt:lpstr>
      <vt:lpstr>All I_Riepilogo per missioni</vt:lpstr>
      <vt:lpstr>All I_Riepilogo per titoli</vt:lpstr>
      <vt:lpstr>All I_Dettaglio capitoli(compl)</vt:lpstr>
      <vt:lpstr>All L_Econ su RS attiv e pass</vt:lpstr>
      <vt:lpstr>All M_Entrate per categoria</vt:lpstr>
      <vt:lpstr>All M_Riepilogo SPESE </vt:lpstr>
      <vt:lpstr>All M_ Macro CORRENTI 2023</vt:lpstr>
      <vt:lpstr>All M_Macro CORRENTI 2024</vt:lpstr>
      <vt:lpstr>All M_Macro CORRENTI 2025</vt:lpstr>
      <vt:lpstr>All M_Macro CAPITALE 2023</vt:lpstr>
      <vt:lpstr>All M_Macro CAPITALE 2024</vt:lpstr>
      <vt:lpstr>All M_Macro CAPITALE 2025</vt:lpstr>
      <vt:lpstr>All M_Macro Partit di giro 2023</vt:lpstr>
      <vt:lpstr>All M_Macro Partit di giro 2024</vt:lpstr>
      <vt:lpstr>All M_Macro Partit di giro 2025</vt:lpstr>
      <vt:lpstr>All N_ENTRATA </vt:lpstr>
      <vt:lpstr>All N_SPESA</vt:lpstr>
      <vt:lpstr>All O_ ENTRATA</vt:lpstr>
      <vt:lpstr>All O_SPESA</vt:lpstr>
      <vt:lpstr>All P_RS attivi </vt:lpstr>
      <vt:lpstr>All P_RS passivi  </vt:lpstr>
      <vt:lpstr>All P_ENTRATA</vt:lpstr>
      <vt:lpstr>All P_SPESA</vt:lpstr>
      <vt:lpstr>All. Q</vt:lpstr>
      <vt:lpstr>'All G_Var FPV E 2022_2023_2024'!Area_stampa</vt:lpstr>
      <vt:lpstr>'All G_Var FPV E 2023_2024_2025'!Area_stampa</vt:lpstr>
      <vt:lpstr>'All L_Econ su RS attiv e pass'!Area_stampa</vt:lpstr>
      <vt:lpstr>'All M_ Macro CORRENTI 2023'!Area_stampa</vt:lpstr>
      <vt:lpstr>'All M_Entrate per categoria'!Area_stampa</vt:lpstr>
      <vt:lpstr>'All M_Macro CAPITALE 2023'!Area_stampa</vt:lpstr>
      <vt:lpstr>'All M_Macro CAPITALE 2024'!Area_stampa</vt:lpstr>
      <vt:lpstr>'All M_Macro CAPITALE 2025'!Area_stampa</vt:lpstr>
      <vt:lpstr>'All M_Macro CORRENTI 2024'!Area_stampa</vt:lpstr>
      <vt:lpstr>'All M_Macro CORRENTI 2025'!Area_stampa</vt:lpstr>
      <vt:lpstr>'All M_Macro Partit di giro 2023'!Area_stampa</vt:lpstr>
      <vt:lpstr>'All M_Macro Partit di giro 2024'!Area_stampa</vt:lpstr>
      <vt:lpstr>'All M_Macro Partit di giro 2025'!Area_stampa</vt:lpstr>
      <vt:lpstr>'All M_Riepilogo SPESE '!Area_stampa</vt:lpstr>
      <vt:lpstr>'All N_ENTRATA '!Area_stampa</vt:lpstr>
      <vt:lpstr>'All N_SPESA'!Area_stampa</vt:lpstr>
      <vt:lpstr>'All O_ ENTRATA'!Area_stampa</vt:lpstr>
      <vt:lpstr>'All O_SPESA'!Area_stampa</vt:lpstr>
      <vt:lpstr>'All P_ENTRATA'!Area_stampa</vt:lpstr>
      <vt:lpstr>'All P_RS attivi '!Area_stampa</vt:lpstr>
      <vt:lpstr>'All P_RS passivi  '!Area_stampa</vt:lpstr>
      <vt:lpstr>'All P_SPESA'!Area_stampa</vt:lpstr>
      <vt:lpstr>'Allegato A_2022'!Area_stampa</vt:lpstr>
      <vt:lpstr>'Allegato B_2022'!Area_stampa</vt:lpstr>
      <vt:lpstr>'Allegato C 2022  '!Area_stampa</vt:lpstr>
      <vt:lpstr>'Allegato D_2022'!Area_stampa</vt:lpstr>
      <vt:lpstr>'Allegato E 2022 '!Area_stampa</vt:lpstr>
      <vt:lpstr>'All G_Var FPV E 2022_2023_2024'!Titoli_stampa</vt:lpstr>
      <vt:lpstr>'All L_Econ su RS attiv e pass'!Titoli_stampa</vt:lpstr>
      <vt:lpstr>'All M_ Macro CORRENTI 2023'!Titoli_stampa</vt:lpstr>
      <vt:lpstr>'All M_Entrate per categoria'!Titoli_stampa</vt:lpstr>
      <vt:lpstr>'All M_Macro CORRENTI 2024'!Titoli_stampa</vt:lpstr>
      <vt:lpstr>'All M_Macro CORRENTI 2025'!Titoli_stampa</vt:lpstr>
      <vt:lpstr>'All N_ENTRATA '!Titoli_stampa</vt:lpstr>
      <vt:lpstr>'All N_SPESA'!Titoli_stampa</vt:lpstr>
      <vt:lpstr>'All P_ENTRATA'!Titoli_stampa</vt:lpstr>
      <vt:lpstr>'All P_RS attivi '!Titoli_stampa</vt:lpstr>
      <vt:lpstr>'All P_RS passivi  '!Titoli_stampa</vt:lpstr>
      <vt:lpstr>'All P_SPESA'!Titoli_stampa</vt:lpstr>
      <vt:lpstr>'Allegato A_2022'!Titoli_stampa</vt:lpstr>
      <vt:lpstr>'Allegato B_2022'!Titoli_stampa</vt:lpstr>
      <vt:lpstr>'Allegato C 2022  '!Titoli_stampa</vt:lpstr>
      <vt:lpstr>'Allegato D_2022'!Titoli_stampa</vt:lpstr>
      <vt:lpstr>'Allegato E 2022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Document</dc:title>
  <dc:creator>Grassi Leonardo</dc:creator>
  <cp:lastModifiedBy>Nenci Alessandra</cp:lastModifiedBy>
  <cp:lastPrinted>2023-04-05T07:40:27Z</cp:lastPrinted>
  <dcterms:created xsi:type="dcterms:W3CDTF">2021-02-27T13:14:58Z</dcterms:created>
  <dcterms:modified xsi:type="dcterms:W3CDTF">2023-04-28T06:09:40Z</dcterms:modified>
</cp:coreProperties>
</file>