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/>
  </bookViews>
  <sheets>
    <sheet name="Entrate per categoria" sheetId="7" r:id="rId1"/>
    <sheet name="Riepilogo SPESE " sheetId="8" r:id="rId2"/>
    <sheet name="Macro CORRENTI 2022" sheetId="1" r:id="rId3"/>
    <sheet name="Macro CORRENTI 2023" sheetId="2" r:id="rId4"/>
    <sheet name="Macro CORRENTI 2024" sheetId="3" r:id="rId5"/>
    <sheet name="Macro CAPITALE 2022" sheetId="4" r:id="rId6"/>
    <sheet name="Macro CAPITALE 2023" sheetId="5" r:id="rId7"/>
    <sheet name="Macro CAPITALE 2024" sheetId="6" r:id="rId8"/>
    <sheet name="Macro Partite di giro 2022" sheetId="10" r:id="rId9"/>
    <sheet name="Macro Partite di giro 2023" sheetId="11" r:id="rId10"/>
    <sheet name="Macro Partite di giro  2024" sheetId="12" r:id="rId11"/>
  </sheets>
  <definedNames>
    <definedName name="_xlnm.Print_Area" localSheetId="0">'Entrate per categoria'!$A$1:$H$70</definedName>
    <definedName name="_xlnm.Print_Area" localSheetId="5">'Macro CAPITALE 2022'!$B$1:$L$27</definedName>
    <definedName name="_xlnm.Print_Area" localSheetId="6">'Macro CAPITALE 2023'!$A$1:$M$23</definedName>
    <definedName name="_xlnm.Print_Area" localSheetId="7">'Macro CAPITALE 2024'!$A$1:$L$23</definedName>
    <definedName name="_xlnm.Print_Area" localSheetId="2">'Macro CORRENTI 2022'!$A$1:$K$68</definedName>
    <definedName name="_xlnm.Print_Area" localSheetId="3">'Macro CORRENTI 2023'!$A$1:$K$68</definedName>
    <definedName name="_xlnm.Print_Area" localSheetId="4">'Macro CORRENTI 2024'!$A$1:$K$65</definedName>
    <definedName name="_xlnm.Print_Area" localSheetId="10">'Macro Partite di giro  2024'!$A$1:$F$11</definedName>
    <definedName name="_xlnm.Print_Area" localSheetId="8">'Macro Partite di giro 2022'!$A$1:$F$11</definedName>
    <definedName name="_xlnm.Print_Area" localSheetId="9">'Macro Partite di giro 2023'!$A$1:$F$11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2022'!$1:$3</definedName>
    <definedName name="_xlnm.Print_Titles" localSheetId="3">'Macro CORRENTI 2023'!$1:$3</definedName>
    <definedName name="_xlnm.Print_Titles" localSheetId="4">'Macro CORRENTI 2024'!$1:$3</definedName>
  </definedNames>
  <calcPr calcId="125725" fullCalcOnLoad="1"/>
</workbook>
</file>

<file path=xl/calcChain.xml><?xml version="1.0" encoding="utf-8"?>
<calcChain xmlns="http://schemas.openxmlformats.org/spreadsheetml/2006/main">
  <c r="F6" i="1"/>
  <c r="F14"/>
  <c r="F68"/>
  <c r="F73"/>
  <c r="E6"/>
  <c r="K6"/>
  <c r="I27" i="4"/>
  <c r="K21"/>
  <c r="L21"/>
  <c r="J21"/>
  <c r="I21"/>
  <c r="H21"/>
  <c r="E21"/>
  <c r="D21"/>
  <c r="L20"/>
  <c r="F21"/>
  <c r="F24"/>
  <c r="I12" i="1"/>
  <c r="F12"/>
  <c r="G20" i="4"/>
  <c r="G21"/>
  <c r="G22" i="1"/>
  <c r="K22"/>
  <c r="F22"/>
  <c r="E28"/>
  <c r="F28"/>
  <c r="G28"/>
  <c r="H28"/>
  <c r="I28"/>
  <c r="J28"/>
  <c r="D28"/>
  <c r="K27"/>
  <c r="J64"/>
  <c r="J65"/>
  <c r="D18"/>
  <c r="J18"/>
  <c r="I18"/>
  <c r="H18"/>
  <c r="G18"/>
  <c r="E18"/>
  <c r="K17"/>
  <c r="G45"/>
  <c r="K45"/>
  <c r="G40"/>
  <c r="G41"/>
  <c r="F13"/>
  <c r="I14"/>
  <c r="E12"/>
  <c r="F8"/>
  <c r="G6"/>
  <c r="G14"/>
  <c r="D12"/>
  <c r="D10" i="4"/>
  <c r="D12"/>
  <c r="G10"/>
  <c r="F25"/>
  <c r="F27"/>
  <c r="D8" i="1"/>
  <c r="D14"/>
  <c r="K50"/>
  <c r="H62" i="7"/>
  <c r="G62"/>
  <c r="F62"/>
  <c r="F17"/>
  <c r="F20"/>
  <c r="E17" i="5"/>
  <c r="F7" i="1"/>
  <c r="K7"/>
  <c r="G24" i="4"/>
  <c r="G25"/>
  <c r="D12" i="5"/>
  <c r="D18" i="8"/>
  <c r="F60" i="7"/>
  <c r="F56"/>
  <c r="F48"/>
  <c r="F52"/>
  <c r="F42"/>
  <c r="F34"/>
  <c r="F11" i="8"/>
  <c r="D37"/>
  <c r="E17" i="4"/>
  <c r="G11"/>
  <c r="G9"/>
  <c r="F7" i="10"/>
  <c r="F8"/>
  <c r="F11"/>
  <c r="D8" i="3"/>
  <c r="K8"/>
  <c r="K11" i="1"/>
  <c r="K10"/>
  <c r="K9"/>
  <c r="F12" i="7"/>
  <c r="E18" i="8"/>
  <c r="G14" i="3"/>
  <c r="K6"/>
  <c r="G14" i="2"/>
  <c r="F14"/>
  <c r="D17" i="4"/>
  <c r="J61" i="3"/>
  <c r="K61"/>
  <c r="J64" i="2"/>
  <c r="K64"/>
  <c r="G51" i="1"/>
  <c r="K62"/>
  <c r="F36"/>
  <c r="F37"/>
  <c r="K13"/>
  <c r="K21" i="6"/>
  <c r="J21"/>
  <c r="I21"/>
  <c r="H21"/>
  <c r="L20"/>
  <c r="K17"/>
  <c r="L17"/>
  <c r="J17"/>
  <c r="J23"/>
  <c r="I17"/>
  <c r="H17"/>
  <c r="H23"/>
  <c r="L16"/>
  <c r="L15"/>
  <c r="K12"/>
  <c r="L12"/>
  <c r="J12"/>
  <c r="I12"/>
  <c r="I23"/>
  <c r="H12"/>
  <c r="L11"/>
  <c r="L10"/>
  <c r="L9"/>
  <c r="L8"/>
  <c r="L7"/>
  <c r="K21" i="5"/>
  <c r="J21"/>
  <c r="I21"/>
  <c r="I23"/>
  <c r="H21"/>
  <c r="L20"/>
  <c r="K17"/>
  <c r="J17"/>
  <c r="I17"/>
  <c r="H17"/>
  <c r="L17"/>
  <c r="L23"/>
  <c r="L16"/>
  <c r="L15"/>
  <c r="K12"/>
  <c r="L12"/>
  <c r="J12"/>
  <c r="J23"/>
  <c r="I12"/>
  <c r="H12"/>
  <c r="L11"/>
  <c r="L10"/>
  <c r="L9"/>
  <c r="L8"/>
  <c r="L7"/>
  <c r="F7" i="12"/>
  <c r="F8"/>
  <c r="F11"/>
  <c r="F7" i="11"/>
  <c r="F8"/>
  <c r="F11"/>
  <c r="G8" i="5"/>
  <c r="G8" i="4"/>
  <c r="G7"/>
  <c r="G12"/>
  <c r="K44" i="1"/>
  <c r="H56" i="7"/>
  <c r="H66"/>
  <c r="G56"/>
  <c r="H48"/>
  <c r="G48"/>
  <c r="G52"/>
  <c r="H45"/>
  <c r="H52"/>
  <c r="G45"/>
  <c r="F45"/>
  <c r="H42"/>
  <c r="G42"/>
  <c r="H34"/>
  <c r="G34"/>
  <c r="G38"/>
  <c r="G68"/>
  <c r="G70"/>
  <c r="H31"/>
  <c r="G31"/>
  <c r="F31"/>
  <c r="F38"/>
  <c r="H28"/>
  <c r="G28"/>
  <c r="F28"/>
  <c r="H12"/>
  <c r="H20"/>
  <c r="G12"/>
  <c r="G20"/>
  <c r="J60" i="3"/>
  <c r="K60"/>
  <c r="D17" i="5"/>
  <c r="G20"/>
  <c r="G21"/>
  <c r="G23"/>
  <c r="E24" i="8"/>
  <c r="D24"/>
  <c r="L24" i="4"/>
  <c r="L16"/>
  <c r="L15"/>
  <c r="L8"/>
  <c r="L9"/>
  <c r="L10"/>
  <c r="L11"/>
  <c r="L7"/>
  <c r="H17"/>
  <c r="I17"/>
  <c r="J17"/>
  <c r="L17"/>
  <c r="K17"/>
  <c r="I12"/>
  <c r="J12"/>
  <c r="K12"/>
  <c r="L12"/>
  <c r="H12"/>
  <c r="K25"/>
  <c r="L25"/>
  <c r="J25"/>
  <c r="J27"/>
  <c r="I25"/>
  <c r="F31" i="8"/>
  <c r="E31"/>
  <c r="D31"/>
  <c r="H25" i="4"/>
  <c r="H27"/>
  <c r="D12" i="6"/>
  <c r="J51" i="3"/>
  <c r="I51"/>
  <c r="H51"/>
  <c r="G51"/>
  <c r="F51"/>
  <c r="E51"/>
  <c r="D51"/>
  <c r="K51"/>
  <c r="K50"/>
  <c r="J54" i="2"/>
  <c r="I54"/>
  <c r="H54"/>
  <c r="G54"/>
  <c r="F54"/>
  <c r="E54"/>
  <c r="K54"/>
  <c r="D54"/>
  <c r="K53"/>
  <c r="J55" i="1"/>
  <c r="I55"/>
  <c r="H55"/>
  <c r="G55"/>
  <c r="F55"/>
  <c r="E55"/>
  <c r="D55"/>
  <c r="K54"/>
  <c r="K19" i="3"/>
  <c r="G20"/>
  <c r="D14"/>
  <c r="F20" i="2"/>
  <c r="K19"/>
  <c r="K26" i="1"/>
  <c r="K28"/>
  <c r="K23" i="2"/>
  <c r="K24"/>
  <c r="E24"/>
  <c r="F24"/>
  <c r="G24"/>
  <c r="H24"/>
  <c r="I24"/>
  <c r="J24"/>
  <c r="D24"/>
  <c r="E46" i="1"/>
  <c r="F46"/>
  <c r="H46"/>
  <c r="I46"/>
  <c r="J46"/>
  <c r="D46"/>
  <c r="D8" i="12"/>
  <c r="D11"/>
  <c r="E8"/>
  <c r="E11"/>
  <c r="D8" i="11"/>
  <c r="D11"/>
  <c r="E8"/>
  <c r="E11"/>
  <c r="D8" i="10"/>
  <c r="D11"/>
  <c r="E8"/>
  <c r="E11"/>
  <c r="E37" i="8"/>
  <c r="E39"/>
  <c r="E41"/>
  <c r="F24"/>
  <c r="H24" i="7"/>
  <c r="H38"/>
  <c r="G24"/>
  <c r="F24"/>
  <c r="D21" i="6"/>
  <c r="D23"/>
  <c r="E21"/>
  <c r="F21"/>
  <c r="G20"/>
  <c r="G21"/>
  <c r="G16"/>
  <c r="G15"/>
  <c r="G17"/>
  <c r="E17"/>
  <c r="E23"/>
  <c r="F17"/>
  <c r="D17"/>
  <c r="E12"/>
  <c r="F12"/>
  <c r="F23"/>
  <c r="G9"/>
  <c r="G10"/>
  <c r="G12"/>
  <c r="G11"/>
  <c r="G7"/>
  <c r="D21" i="5"/>
  <c r="D23"/>
  <c r="E21"/>
  <c r="E23"/>
  <c r="G15"/>
  <c r="G17"/>
  <c r="G16"/>
  <c r="G9"/>
  <c r="G10"/>
  <c r="G11"/>
  <c r="G7"/>
  <c r="G12"/>
  <c r="E12"/>
  <c r="F12"/>
  <c r="E25" i="4"/>
  <c r="E27"/>
  <c r="D25"/>
  <c r="D27"/>
  <c r="F17"/>
  <c r="G16"/>
  <c r="E12"/>
  <c r="F12"/>
  <c r="E62" i="3"/>
  <c r="F62"/>
  <c r="K62"/>
  <c r="G62"/>
  <c r="G65"/>
  <c r="G73"/>
  <c r="H62"/>
  <c r="H65"/>
  <c r="H73"/>
  <c r="I62"/>
  <c r="I65"/>
  <c r="I73"/>
  <c r="D62"/>
  <c r="E55"/>
  <c r="E65"/>
  <c r="E73"/>
  <c r="F55"/>
  <c r="G55"/>
  <c r="H55"/>
  <c r="I55"/>
  <c r="J55"/>
  <c r="K55"/>
  <c r="D55"/>
  <c r="E47"/>
  <c r="F47"/>
  <c r="G47"/>
  <c r="H47"/>
  <c r="I47"/>
  <c r="J47"/>
  <c r="D47"/>
  <c r="K47"/>
  <c r="E41"/>
  <c r="F41"/>
  <c r="G41"/>
  <c r="H41"/>
  <c r="I41"/>
  <c r="J41"/>
  <c r="D41"/>
  <c r="K41"/>
  <c r="E36"/>
  <c r="F36"/>
  <c r="G36"/>
  <c r="H36"/>
  <c r="I36"/>
  <c r="J36"/>
  <c r="D36"/>
  <c r="K36"/>
  <c r="E31"/>
  <c r="F31"/>
  <c r="G31"/>
  <c r="H31"/>
  <c r="I31"/>
  <c r="J31"/>
  <c r="D31"/>
  <c r="K31"/>
  <c r="E25"/>
  <c r="F25"/>
  <c r="G25"/>
  <c r="H25"/>
  <c r="I25"/>
  <c r="J25"/>
  <c r="D25"/>
  <c r="E20"/>
  <c r="F20"/>
  <c r="H20"/>
  <c r="I20"/>
  <c r="J20"/>
  <c r="D20"/>
  <c r="K20"/>
  <c r="E14"/>
  <c r="K14"/>
  <c r="H14"/>
  <c r="I14"/>
  <c r="J14"/>
  <c r="K7"/>
  <c r="K9"/>
  <c r="K10"/>
  <c r="K11"/>
  <c r="K12"/>
  <c r="K13"/>
  <c r="K18"/>
  <c r="K29"/>
  <c r="K30"/>
  <c r="K35"/>
  <c r="K40"/>
  <c r="K45"/>
  <c r="K46"/>
  <c r="K54"/>
  <c r="H14" i="1"/>
  <c r="E23"/>
  <c r="H23"/>
  <c r="I23"/>
  <c r="J23"/>
  <c r="D23"/>
  <c r="E32"/>
  <c r="F32"/>
  <c r="G32"/>
  <c r="H32"/>
  <c r="I32"/>
  <c r="J32"/>
  <c r="D32"/>
  <c r="K32"/>
  <c r="E37"/>
  <c r="G37"/>
  <c r="H37"/>
  <c r="I37"/>
  <c r="J37"/>
  <c r="D37"/>
  <c r="E41"/>
  <c r="F41"/>
  <c r="H41"/>
  <c r="I41"/>
  <c r="J41"/>
  <c r="D41"/>
  <c r="K41"/>
  <c r="E51"/>
  <c r="F51"/>
  <c r="H51"/>
  <c r="I51"/>
  <c r="J51"/>
  <c r="D51"/>
  <c r="K51"/>
  <c r="E59"/>
  <c r="F59"/>
  <c r="G59"/>
  <c r="H59"/>
  <c r="I59"/>
  <c r="J59"/>
  <c r="J68"/>
  <c r="J73"/>
  <c r="D59"/>
  <c r="E65"/>
  <c r="F65"/>
  <c r="G65"/>
  <c r="G68"/>
  <c r="G73"/>
  <c r="H65"/>
  <c r="H68"/>
  <c r="H73"/>
  <c r="I65"/>
  <c r="I68"/>
  <c r="I73"/>
  <c r="D65"/>
  <c r="D68"/>
  <c r="D73"/>
  <c r="E65" i="2"/>
  <c r="F65"/>
  <c r="G65"/>
  <c r="H65"/>
  <c r="H68"/>
  <c r="H73"/>
  <c r="I65"/>
  <c r="D65"/>
  <c r="K65"/>
  <c r="E58"/>
  <c r="F58"/>
  <c r="G58"/>
  <c r="G68"/>
  <c r="G73"/>
  <c r="H58"/>
  <c r="I58"/>
  <c r="J58"/>
  <c r="D58"/>
  <c r="K58"/>
  <c r="E50"/>
  <c r="F50"/>
  <c r="G50"/>
  <c r="H50"/>
  <c r="I50"/>
  <c r="J50"/>
  <c r="D50"/>
  <c r="K50"/>
  <c r="E44"/>
  <c r="F44"/>
  <c r="G44"/>
  <c r="H44"/>
  <c r="I44"/>
  <c r="J44"/>
  <c r="D44"/>
  <c r="K44"/>
  <c r="E39"/>
  <c r="F39"/>
  <c r="G39"/>
  <c r="H39"/>
  <c r="I39"/>
  <c r="J39"/>
  <c r="D39"/>
  <c r="K39"/>
  <c r="E34"/>
  <c r="F34"/>
  <c r="G34"/>
  <c r="H34"/>
  <c r="I34"/>
  <c r="J34"/>
  <c r="D34"/>
  <c r="K34"/>
  <c r="E28"/>
  <c r="F28"/>
  <c r="G28"/>
  <c r="H28"/>
  <c r="I28"/>
  <c r="J28"/>
  <c r="D28"/>
  <c r="K28"/>
  <c r="E20"/>
  <c r="G20"/>
  <c r="H20"/>
  <c r="I20"/>
  <c r="I68"/>
  <c r="I73"/>
  <c r="J20"/>
  <c r="D20"/>
  <c r="K20"/>
  <c r="E14"/>
  <c r="E68"/>
  <c r="E73"/>
  <c r="H14"/>
  <c r="I14"/>
  <c r="J14"/>
  <c r="D14"/>
  <c r="K14"/>
  <c r="K7"/>
  <c r="K9"/>
  <c r="K10"/>
  <c r="K11"/>
  <c r="K12"/>
  <c r="K13"/>
  <c r="K18"/>
  <c r="K27"/>
  <c r="K32"/>
  <c r="K33"/>
  <c r="K38"/>
  <c r="K43"/>
  <c r="K48"/>
  <c r="K49"/>
  <c r="K57"/>
  <c r="K63"/>
  <c r="K63" i="1"/>
  <c r="K58"/>
  <c r="K35"/>
  <c r="K31"/>
  <c r="K21"/>
  <c r="F21" i="5"/>
  <c r="K49" i="1"/>
  <c r="K6" i="2"/>
  <c r="F18" i="8"/>
  <c r="K8" i="2"/>
  <c r="F14" i="3"/>
  <c r="F65"/>
  <c r="F73"/>
  <c r="K64" i="1"/>
  <c r="G15" i="4"/>
  <c r="G17"/>
  <c r="F23" i="5"/>
  <c r="F39" i="8"/>
  <c r="F41"/>
  <c r="D65" i="3"/>
  <c r="D73"/>
  <c r="K23" i="5"/>
  <c r="G46" i="1"/>
  <c r="J62" i="3"/>
  <c r="J65"/>
  <c r="J73"/>
  <c r="K59"/>
  <c r="L21" i="5"/>
  <c r="J14" i="1"/>
  <c r="F68" i="2"/>
  <c r="F73"/>
  <c r="H23" i="5"/>
  <c r="K62" i="2"/>
  <c r="J65"/>
  <c r="J68"/>
  <c r="J73"/>
  <c r="G66" i="7"/>
  <c r="L21" i="6"/>
  <c r="L23"/>
  <c r="K23"/>
  <c r="G23" i="1"/>
  <c r="K23"/>
  <c r="K55"/>
  <c r="K36"/>
  <c r="K59"/>
  <c r="K8"/>
  <c r="K37"/>
  <c r="F23"/>
  <c r="K12"/>
  <c r="K46"/>
  <c r="F18"/>
  <c r="K18"/>
  <c r="D39" i="8"/>
  <c r="D41"/>
  <c r="E68" i="1"/>
  <c r="E73"/>
  <c r="E14"/>
  <c r="K14"/>
  <c r="L14"/>
  <c r="K68" i="2"/>
  <c r="K73"/>
  <c r="G23" i="6"/>
  <c r="K65" i="3"/>
  <c r="K73"/>
  <c r="L27" i="4"/>
  <c r="H68" i="7"/>
  <c r="H70"/>
  <c r="G27" i="4"/>
  <c r="F66" i="7"/>
  <c r="F68"/>
  <c r="F70"/>
  <c r="K65" i="1"/>
  <c r="K68"/>
  <c r="K73"/>
  <c r="K27" i="4"/>
  <c r="D68" i="2"/>
  <c r="D73"/>
  <c r="K40" i="1"/>
</calcChain>
</file>

<file path=xl/sharedStrings.xml><?xml version="1.0" encoding="utf-8"?>
<sst xmlns="http://schemas.openxmlformats.org/spreadsheetml/2006/main" count="1593" uniqueCount="255">
  <si>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</si>
  <si>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</si>
  <si>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</si>
  <si>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</si>
  <si>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</si>
  <si>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</si>
  <si>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</si>
  <si>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</si>
  <si>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</si>
  <si>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</si>
  <si>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</si>
  <si>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</si>
  <si>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</si>
  <si>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</si>
  <si>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</si>
  <si>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</si>
  <si>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</si>
  <si>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</si>
  <si>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</si>
  <si>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</si>
  <si>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</si>
  <si>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</si>
  <si>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</si>
  <si>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</si>
  <si>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</si>
  <si>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</si>
  <si>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</si>
  <si>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</si>
  <si>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</si>
  <si>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</si>
  <si>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</si>
  <si>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</si>
  <si>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</si>
  <si>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</si>
  <si>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</si>
  <si>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</si>
  <si>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</si>
  <si>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</si>
  <si>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</si>
  <si>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</si>
  <si>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</si>
  <si>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</si>
  <si>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</si>
  <si>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</si>
  <si>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</si>
  <si>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</si>
  <si>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</si>
  <si>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</si>
  <si>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</si>
  <si>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</si>
  <si>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</si>
  <si>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</si>
  <si>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</si>
  <si>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</si>
  <si>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</si>
  <si>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</si>
  <si>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</si>
  <si>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</si>
  <si>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</si>
  <si>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</si>
  <si>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</si>
  <si>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</si>
  <si>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</si>
  <si>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</si>
  <si>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</si>
  <si>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</si>
  <si>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</si>
  <si>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</si>
  <si>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</si>
  <si>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</si>
  <si>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</si>
  <si>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</si>
  <si>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</si>
  <si>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</si>
  <si>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</si>
  <si>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</si>
  <si>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</si>
  <si>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</si>
  <si>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</si>
  <si>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</si>
  <si>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</si>
  <si>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</si>
  <si>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</si>
  <si>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</si>
  <si>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</si>
  <si>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</si>
  <si>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</si>
  <si>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</si>
  <si>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</si>
  <si>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</si>
  <si>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</si>
  <si>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</si>
  <si>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</si>
  <si>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</si>
  <si>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</si>
  <si>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</si>
  <si>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</si>
  <si>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</si>
  <si>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</si>
  <si>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</si>
  <si>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</si>
  <si>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</si>
  <si>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</si>
  <si>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</si>
  <si>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</si>
  <si>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</si>
  <si>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</si>
  <si>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</si>
  <si>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</si>
  <si>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</si>
  <si>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</si>
  <si>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</si>
  <si>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</si>
  <si>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</si>
  <si>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</si>
  <si>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</si>
  <si>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</si>
  <si>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</si>
  <si>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</si>
  <si>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</si>
  <si>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</si>
  <si>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</si>
  <si>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</si>
  <si>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</si>
  <si>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</si>
  <si>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</si>
  <si>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</si>
  <si>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</si>
  <si>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</si>
  <si>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</si>
  <si>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</si>
  <si>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</si>
  <si>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</si>
  <si>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</si>
  <si>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</si>
  <si>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</si>
  <si>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</si>
  <si>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</si>
  <si>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</si>
  <si>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</si>
  <si>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</si>
  <si>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</si>
  <si>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</si>
  <si>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</si>
  <si>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</si>
  <si>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</si>
  <si>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</si>
  <si>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</si>
  <si>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</si>
  <si>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</si>
  <si>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</si>
  <si>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</si>
  <si>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</si>
  <si>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</si>
  <si>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</si>
  <si>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</si>
  <si>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</si>
  <si>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</si>
  <si>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</si>
  <si>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</si>
  <si>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</si>
  <si>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</si>
  <si>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</si>
  <si>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</si>
  <si>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</si>
  <si>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</si>
  <si>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</si>
  <si>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</si>
  <si>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</si>
  <si>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</si>
  <si>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</si>
  <si>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</si>
  <si>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</si>
  <si>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</si>
  <si>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</si>
  <si>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</si>
  <si>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</si>
  <si>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</si>
  <si>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</si>
  <si>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</si>
  <si>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</si>
  <si>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</si>
  <si>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</si>
  <si>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</si>
  <si>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</si>
  <si>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</si>
  <si>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</si>
  <si>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</si>
  <si>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</si>
  <si>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</si>
  <si>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</si>
  <si>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</si>
  <si>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</si>
  <si>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</si>
  <si>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</si>
  <si>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</si>
  <si>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</si>
  <si>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</si>
  <si>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</si>
  <si>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</si>
  <si>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</si>
  <si>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</si>
  <si>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</si>
  <si>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</si>
  <si>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</si>
  <si>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</si>
  <si>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</si>
  <si>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</si>
  <si>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</si>
  <si>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</si>
  <si>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</si>
  <si>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</si>
  <si>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</si>
  <si>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</si>
  <si>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</si>
  <si>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</si>
  <si>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</si>
  <si>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</si>
  <si>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</si>
  <si>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</si>
  <si>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</si>
  <si>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</si>
  <si>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</si>
  <si>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</si>
  <si>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</si>
  <si>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</si>
  <si>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</si>
  <si>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</si>
  <si>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</si>
  <si>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</si>
  <si>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</si>
  <si>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</si>
  <si>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</si>
  <si>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</si>
  <si>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</si>
  <si>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</si>
  <si>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</si>
  <si>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</si>
  <si>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 xml:space="preserve">  </t>
  </si>
  <si>
    <t>Corrente + capitale</t>
  </si>
  <si>
    <t>Previsioni dell'anno 2024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</si>
  <si>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</si>
  <si>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</si>
  <si>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</si>
  <si>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</si>
  <si>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</si>
  <si>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</si>
  <si>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</si>
  <si>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Allegato B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</si>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</sst>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179" fontId="35" fillId="4" borderId="20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4" fontId="8" fillId="4" borderId="0" xfId="0" applyNumberFormat="1" applyFont="1" applyFill="1" applyAlignment="1">
      <alignment wrapText="1"/>
    </xf>
    <xf numFmtId="0" fontId="8" fillId="4" borderId="0" xfId="0" applyFont="1" applyFill="1"/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7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6" fillId="4" borderId="23" xfId="0" applyNumberFormat="1" applyFont="1" applyFill="1" applyBorder="1"/>
    <xf numFmtId="4" fontId="2" fillId="4" borderId="23" xfId="0" applyNumberFormat="1" applyFont="1" applyFill="1" applyBorder="1"/>
    <xf numFmtId="4" fontId="2" fillId="4" borderId="12" xfId="0" applyNumberFormat="1" applyFont="1" applyFill="1" applyBorder="1"/>
    <xf numFmtId="4" fontId="14" fillId="3" borderId="23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4" fontId="9" fillId="3" borderId="30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1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3" xfId="0" applyFont="1" applyFill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1" xfId="0" applyNumberFormat="1" applyFont="1" applyFill="1" applyBorder="1" applyAlignment="1">
      <alignment horizontal="right" vertical="center"/>
    </xf>
    <xf numFmtId="49" fontId="25" fillId="3" borderId="27" xfId="0" applyNumberFormat="1" applyFont="1" applyFill="1" applyBorder="1" applyAlignment="1">
      <alignment horizontal="left" vertical="center"/>
    </xf>
    <xf numFmtId="49" fontId="25" fillId="3" borderId="34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5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3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3" xfId="0" applyFont="1" applyFill="1" applyBorder="1" applyAlignment="1">
      <alignment horizontal="left" vertical="center"/>
    </xf>
    <xf numFmtId="179" fontId="21" fillId="3" borderId="21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4" fontId="8" fillId="4" borderId="0" xfId="0" applyNumberFormat="1" applyFont="1" applyFill="1"/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1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3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1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1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4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3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5" xfId="2" applyNumberFormat="1" applyFont="1" applyFill="1" applyBorder="1" applyAlignment="1">
      <alignment horizontal="right" vertical="center"/>
    </xf>
    <xf numFmtId="4" fontId="9" fillId="3" borderId="21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1" xfId="0" applyNumberFormat="1" applyFont="1" applyFill="1" applyBorder="1" applyAlignment="1">
      <alignment horizontal="center" vertical="center" wrapText="1"/>
    </xf>
    <xf numFmtId="49" fontId="30" fillId="3" borderId="21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6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1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left"/>
    </xf>
    <xf numFmtId="179" fontId="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49" fontId="22" fillId="2" borderId="2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1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3" borderId="35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4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9" fillId="3" borderId="26" xfId="2" applyNumberFormat="1" applyFont="1" applyFill="1" applyBorder="1" applyAlignment="1">
      <alignment horizontal="center" vertical="center"/>
    </xf>
    <xf numFmtId="49" fontId="9" fillId="3" borderId="3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topLeftCell="B7" zoomScaleNormal="100" zoomScaleSheetLayoutView="90" workbookViewId="0">
      <selection activeCell="J7" sqref="J7"/>
    </sheetView>
  </sheetViews>
  <sheetFormatPr defaultColWidth="9.109375" defaultRowHeight="13.2"/>
  <cols>
    <col min="1" max="1" width="1.44140625" style="33" customWidth="1"/>
    <col min="2" max="2" width="2.33203125" style="33" customWidth="1"/>
    <col min="3" max="3" width="12.33203125" style="33" customWidth="1"/>
    <col min="4" max="4" width="3.88671875" style="33" customWidth="1"/>
    <col min="5" max="5" width="70.44140625" style="34" customWidth="1"/>
    <col min="6" max="8" width="29.33203125" style="35" customWidth="1"/>
    <col min="9" max="9" width="9.109375" style="33"/>
    <col min="10" max="10" width="19.6640625" style="33" customWidth="1"/>
    <col min="11" max="11" width="13.33203125" style="33" customWidth="1"/>
    <col min="12" max="16384" width="9.109375" style="33"/>
  </cols>
  <sheetData>
    <row r="1" spans="1:10" ht="15.6">
      <c r="H1" s="70" t="s">
        <v>248</v>
      </c>
    </row>
    <row r="2" spans="1:10" s="4" customFormat="1" ht="30" customHeight="1">
      <c r="C2" s="254" t="s">
        <v>210</v>
      </c>
      <c r="D2" s="254"/>
      <c r="E2" s="254"/>
      <c r="F2" s="254"/>
      <c r="G2" s="254"/>
      <c r="H2" s="254"/>
    </row>
    <row r="3" spans="1:10" s="4" customFormat="1" ht="54.75" customHeight="1">
      <c r="A3" s="5"/>
      <c r="B3" s="5"/>
      <c r="C3" s="6" t="s">
        <v>211</v>
      </c>
      <c r="D3" s="6"/>
      <c r="E3" s="7" t="s">
        <v>91</v>
      </c>
      <c r="F3" s="8" t="s">
        <v>92</v>
      </c>
      <c r="G3" s="8" t="s">
        <v>233</v>
      </c>
      <c r="H3" s="8" t="s">
        <v>244</v>
      </c>
      <c r="J3" s="4" t="s">
        <v>238</v>
      </c>
    </row>
    <row r="4" spans="1:10" s="4" customFormat="1" ht="25.5" customHeight="1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>
      <c r="E5" s="10"/>
      <c r="F5" s="11"/>
      <c r="G5" s="11"/>
      <c r="H5" s="57"/>
    </row>
    <row r="6" spans="1:10" s="4" customFormat="1">
      <c r="A6" s="12"/>
      <c r="B6" s="12"/>
      <c r="C6" s="247" t="s">
        <v>90</v>
      </c>
      <c r="D6" s="247"/>
      <c r="E6" s="64" t="s">
        <v>93</v>
      </c>
      <c r="F6" s="94">
        <v>0</v>
      </c>
      <c r="G6" s="94">
        <v>0</v>
      </c>
      <c r="H6" s="95">
        <v>0</v>
      </c>
    </row>
    <row r="7" spans="1:10" s="4" customFormat="1">
      <c r="C7" s="248"/>
      <c r="D7" s="248"/>
      <c r="E7" s="13" t="s">
        <v>94</v>
      </c>
      <c r="F7" s="96">
        <v>178907.74</v>
      </c>
      <c r="G7" s="96">
        <v>0</v>
      </c>
      <c r="H7" s="97">
        <v>0</v>
      </c>
    </row>
    <row r="8" spans="1:10" s="4" customFormat="1" ht="22.5" customHeight="1">
      <c r="C8" s="249"/>
      <c r="D8" s="249"/>
      <c r="E8" s="65" t="s">
        <v>245</v>
      </c>
      <c r="F8" s="66">
        <v>5487240.9400000004</v>
      </c>
      <c r="G8" s="67"/>
      <c r="H8" s="68"/>
    </row>
    <row r="9" spans="1:10" s="4" customFormat="1">
      <c r="E9" s="10"/>
      <c r="F9" s="11"/>
      <c r="G9" s="59"/>
      <c r="H9" s="57"/>
    </row>
    <row r="10" spans="1:10" s="4" customFormat="1">
      <c r="A10" s="250"/>
      <c r="B10" s="250"/>
      <c r="C10" s="14"/>
      <c r="D10" s="14"/>
      <c r="E10" s="15" t="s">
        <v>95</v>
      </c>
      <c r="F10" s="87"/>
      <c r="G10" s="60"/>
      <c r="H10" s="60"/>
    </row>
    <row r="11" spans="1:10" s="4" customFormat="1">
      <c r="A11" s="250"/>
      <c r="B11" s="250"/>
      <c r="C11" s="16"/>
      <c r="D11" s="16"/>
      <c r="E11" s="17"/>
      <c r="F11" s="88"/>
      <c r="G11" s="61"/>
      <c r="H11" s="61"/>
    </row>
    <row r="12" spans="1:10" s="4" customFormat="1">
      <c r="A12" s="250"/>
      <c r="B12" s="250"/>
      <c r="C12" s="18" t="s">
        <v>96</v>
      </c>
      <c r="D12" s="18"/>
      <c r="E12" s="19" t="s">
        <v>97</v>
      </c>
      <c r="F12" s="98">
        <f>F13+F14+F15</f>
        <v>22680405.07</v>
      </c>
      <c r="G12" s="98">
        <f>G13+G14+G15</f>
        <v>22687860.07</v>
      </c>
      <c r="H12" s="98">
        <f>H13+H14+H15</f>
        <v>22714060.07</v>
      </c>
    </row>
    <row r="13" spans="1:10" s="4" customFormat="1">
      <c r="A13" s="251" t="s">
        <v>98</v>
      </c>
      <c r="B13" s="251"/>
      <c r="C13" s="20" t="s">
        <v>99</v>
      </c>
      <c r="D13" s="20"/>
      <c r="E13" s="21" t="s">
        <v>100</v>
      </c>
      <c r="F13" s="99">
        <v>172676.07</v>
      </c>
      <c r="G13" s="100">
        <v>172676.07</v>
      </c>
      <c r="H13" s="96">
        <v>172676.07</v>
      </c>
    </row>
    <row r="14" spans="1:10" s="4" customFormat="1">
      <c r="A14" s="252"/>
      <c r="B14" s="252"/>
      <c r="C14" s="20" t="s">
        <v>101</v>
      </c>
      <c r="D14" s="20"/>
      <c r="E14" s="21" t="s">
        <v>102</v>
      </c>
      <c r="F14" s="101">
        <v>17000</v>
      </c>
      <c r="G14" s="96">
        <v>15000</v>
      </c>
      <c r="H14" s="96">
        <v>15000</v>
      </c>
    </row>
    <row r="15" spans="1:10" s="4" customFormat="1">
      <c r="A15" s="252"/>
      <c r="B15" s="252"/>
      <c r="C15" s="20" t="s">
        <v>103</v>
      </c>
      <c r="D15" s="20"/>
      <c r="E15" s="21" t="s">
        <v>104</v>
      </c>
      <c r="F15" s="99">
        <v>22490729</v>
      </c>
      <c r="G15" s="100">
        <v>22500184</v>
      </c>
      <c r="H15" s="100">
        <v>22526384</v>
      </c>
    </row>
    <row r="16" spans="1:10" s="4" customFormat="1">
      <c r="A16" s="253"/>
      <c r="B16" s="253"/>
      <c r="C16" s="22"/>
      <c r="D16" s="22"/>
      <c r="E16" s="23"/>
      <c r="F16" s="102"/>
      <c r="G16" s="103"/>
      <c r="H16" s="103"/>
    </row>
    <row r="17" spans="1:8" s="4" customFormat="1">
      <c r="A17" s="250"/>
      <c r="B17" s="250"/>
      <c r="C17" s="18" t="s">
        <v>105</v>
      </c>
      <c r="D17" s="18"/>
      <c r="E17" s="19" t="s">
        <v>106</v>
      </c>
      <c r="F17" s="104">
        <f>SUM(F18)</f>
        <v>5500</v>
      </c>
      <c r="G17" s="105">
        <v>0</v>
      </c>
      <c r="H17" s="105">
        <v>0</v>
      </c>
    </row>
    <row r="18" spans="1:8" s="4" customFormat="1">
      <c r="A18" s="252"/>
      <c r="B18" s="252"/>
      <c r="C18" s="20" t="s">
        <v>107</v>
      </c>
      <c r="D18" s="20"/>
      <c r="E18" s="21" t="s">
        <v>108</v>
      </c>
      <c r="F18" s="101">
        <v>5500</v>
      </c>
      <c r="G18" s="96">
        <v>0</v>
      </c>
      <c r="H18" s="96">
        <v>0</v>
      </c>
    </row>
    <row r="19" spans="1:8" s="4" customFormat="1">
      <c r="A19" s="253"/>
      <c r="B19" s="253"/>
      <c r="C19" s="22"/>
      <c r="D19" s="22"/>
      <c r="E19" s="23"/>
      <c r="F19" s="102"/>
      <c r="G19" s="103"/>
      <c r="H19" s="103"/>
    </row>
    <row r="20" spans="1:8" s="4" customFormat="1">
      <c r="A20" s="252"/>
      <c r="B20" s="252"/>
      <c r="C20" s="24" t="s">
        <v>98</v>
      </c>
      <c r="D20" s="24"/>
      <c r="E20" s="25" t="s">
        <v>109</v>
      </c>
      <c r="F20" s="106">
        <f>F17+F12</f>
        <v>22685905.07</v>
      </c>
      <c r="G20" s="107">
        <f>G17+G12</f>
        <v>22687860.07</v>
      </c>
      <c r="H20" s="107">
        <f>H17+H12</f>
        <v>22714060.07</v>
      </c>
    </row>
    <row r="21" spans="1:8" s="4" customFormat="1">
      <c r="A21" s="252"/>
      <c r="B21" s="252"/>
      <c r="E21" s="26"/>
      <c r="F21" s="27"/>
      <c r="G21" s="62"/>
      <c r="H21" s="57"/>
    </row>
    <row r="22" spans="1:8" s="4" customFormat="1">
      <c r="A22" s="250"/>
      <c r="B22" s="250"/>
      <c r="C22" s="14"/>
      <c r="D22" s="14"/>
      <c r="E22" s="15" t="s">
        <v>110</v>
      </c>
      <c r="F22" s="87"/>
      <c r="G22" s="60"/>
      <c r="H22" s="60"/>
    </row>
    <row r="23" spans="1:8" s="4" customFormat="1">
      <c r="A23" s="250"/>
      <c r="B23" s="250"/>
      <c r="C23" s="16"/>
      <c r="D23" s="16"/>
      <c r="E23" s="17"/>
      <c r="F23" s="88"/>
      <c r="G23" s="61"/>
      <c r="H23" s="61"/>
    </row>
    <row r="24" spans="1:8" s="4" customFormat="1" ht="26.4">
      <c r="A24" s="250"/>
      <c r="B24" s="250"/>
      <c r="C24" s="18" t="s">
        <v>111</v>
      </c>
      <c r="D24" s="18"/>
      <c r="E24" s="19" t="s">
        <v>112</v>
      </c>
      <c r="F24" s="104">
        <f>F25+F26</f>
        <v>1000</v>
      </c>
      <c r="G24" s="105">
        <f>G25+G26</f>
        <v>1000</v>
      </c>
      <c r="H24" s="105">
        <f>H25+H26</f>
        <v>1000</v>
      </c>
    </row>
    <row r="25" spans="1:8" s="4" customFormat="1">
      <c r="A25" s="251" t="s">
        <v>113</v>
      </c>
      <c r="B25" s="251"/>
      <c r="C25" s="20" t="s">
        <v>114</v>
      </c>
      <c r="D25" s="20"/>
      <c r="E25" s="21" t="s">
        <v>115</v>
      </c>
      <c r="F25" s="101">
        <v>1000</v>
      </c>
      <c r="G25" s="96">
        <v>1000</v>
      </c>
      <c r="H25" s="96">
        <v>1000</v>
      </c>
    </row>
    <row r="26" spans="1:8" s="4" customFormat="1">
      <c r="A26" s="252"/>
      <c r="B26" s="252"/>
      <c r="C26" s="20" t="s">
        <v>116</v>
      </c>
      <c r="D26" s="20"/>
      <c r="E26" s="21" t="s">
        <v>117</v>
      </c>
      <c r="F26" s="101">
        <v>0</v>
      </c>
      <c r="G26" s="96">
        <v>0</v>
      </c>
      <c r="H26" s="96">
        <v>0</v>
      </c>
    </row>
    <row r="27" spans="1:8" s="4" customFormat="1">
      <c r="A27" s="253"/>
      <c r="B27" s="253"/>
      <c r="C27" s="22"/>
      <c r="D27" s="22"/>
      <c r="E27" s="23"/>
      <c r="F27" s="102"/>
      <c r="G27" s="103"/>
      <c r="H27" s="103"/>
    </row>
    <row r="28" spans="1:8" s="4" customFormat="1" ht="26.4">
      <c r="A28" s="250"/>
      <c r="B28" s="250"/>
      <c r="C28" s="18" t="s">
        <v>118</v>
      </c>
      <c r="D28" s="18"/>
      <c r="E28" s="19" t="s">
        <v>119</v>
      </c>
      <c r="F28" s="104">
        <f>F29</f>
        <v>100</v>
      </c>
      <c r="G28" s="104">
        <f>G29</f>
        <v>100</v>
      </c>
      <c r="H28" s="104">
        <f>H29</f>
        <v>100</v>
      </c>
    </row>
    <row r="29" spans="1:8" s="4" customFormat="1" ht="26.4">
      <c r="A29" s="252"/>
      <c r="B29" s="252"/>
      <c r="C29" s="20" t="s">
        <v>120</v>
      </c>
      <c r="D29" s="20"/>
      <c r="E29" s="21" t="s">
        <v>121</v>
      </c>
      <c r="F29" s="101">
        <v>100</v>
      </c>
      <c r="G29" s="96">
        <v>100</v>
      </c>
      <c r="H29" s="96">
        <v>100</v>
      </c>
    </row>
    <row r="30" spans="1:8" s="4" customFormat="1">
      <c r="A30" s="253"/>
      <c r="B30" s="253"/>
      <c r="C30" s="22"/>
      <c r="D30" s="22"/>
      <c r="E30" s="23"/>
      <c r="F30" s="102"/>
      <c r="G30" s="103"/>
      <c r="H30" s="103"/>
    </row>
    <row r="31" spans="1:8" s="4" customFormat="1">
      <c r="A31" s="250"/>
      <c r="B31" s="250"/>
      <c r="C31" s="18" t="s">
        <v>122</v>
      </c>
      <c r="D31" s="18"/>
      <c r="E31" s="19" t="s">
        <v>123</v>
      </c>
      <c r="F31" s="104">
        <f>F32</f>
        <v>20</v>
      </c>
      <c r="G31" s="104">
        <f>G32</f>
        <v>20</v>
      </c>
      <c r="H31" s="104">
        <f>H32</f>
        <v>20</v>
      </c>
    </row>
    <row r="32" spans="1:8" s="4" customFormat="1">
      <c r="A32" s="252"/>
      <c r="B32" s="252"/>
      <c r="C32" s="20" t="s">
        <v>124</v>
      </c>
      <c r="D32" s="20"/>
      <c r="E32" s="21" t="s">
        <v>125</v>
      </c>
      <c r="F32" s="101">
        <v>20</v>
      </c>
      <c r="G32" s="96">
        <v>20</v>
      </c>
      <c r="H32" s="96">
        <v>20</v>
      </c>
    </row>
    <row r="33" spans="1:11" s="4" customFormat="1">
      <c r="A33" s="253"/>
      <c r="B33" s="253"/>
      <c r="C33" s="22"/>
      <c r="D33" s="22"/>
      <c r="E33" s="23"/>
      <c r="F33" s="102"/>
      <c r="G33" s="103"/>
      <c r="H33" s="103"/>
    </row>
    <row r="34" spans="1:11" s="4" customFormat="1">
      <c r="A34" s="250"/>
      <c r="B34" s="250"/>
      <c r="C34" s="18" t="s">
        <v>126</v>
      </c>
      <c r="D34" s="18"/>
      <c r="E34" s="19" t="s">
        <v>127</v>
      </c>
      <c r="F34" s="98">
        <f>F35+F36</f>
        <v>222434.58</v>
      </c>
      <c r="G34" s="98">
        <f>G35+G36</f>
        <v>208056.58</v>
      </c>
      <c r="H34" s="98">
        <f>H35+H36</f>
        <v>196822.58</v>
      </c>
    </row>
    <row r="35" spans="1:11" s="4" customFormat="1">
      <c r="A35" s="252"/>
      <c r="B35" s="252"/>
      <c r="C35" s="20" t="s">
        <v>128</v>
      </c>
      <c r="D35" s="20"/>
      <c r="E35" s="21" t="s">
        <v>129</v>
      </c>
      <c r="F35" s="99">
        <v>174894.58</v>
      </c>
      <c r="G35" s="100">
        <v>174894.58</v>
      </c>
      <c r="H35" s="100">
        <v>174894.58</v>
      </c>
      <c r="J35" s="4" t="s">
        <v>90</v>
      </c>
      <c r="K35" s="71" t="s">
        <v>90</v>
      </c>
    </row>
    <row r="36" spans="1:11" s="4" customFormat="1">
      <c r="A36" s="252"/>
      <c r="B36" s="252"/>
      <c r="C36" s="20" t="s">
        <v>130</v>
      </c>
      <c r="D36" s="20"/>
      <c r="E36" s="21" t="s">
        <v>131</v>
      </c>
      <c r="F36" s="99">
        <v>47540</v>
      </c>
      <c r="G36" s="100">
        <v>33162</v>
      </c>
      <c r="H36" s="100">
        <v>21928</v>
      </c>
    </row>
    <row r="37" spans="1:11" s="4" customFormat="1">
      <c r="A37" s="253"/>
      <c r="B37" s="253"/>
      <c r="C37" s="22"/>
      <c r="D37" s="22"/>
      <c r="E37" s="23"/>
      <c r="F37" s="102"/>
      <c r="G37" s="103"/>
      <c r="H37" s="103"/>
    </row>
    <row r="38" spans="1:11" s="4" customFormat="1">
      <c r="A38" s="252"/>
      <c r="B38" s="252"/>
      <c r="C38" s="24" t="s">
        <v>113</v>
      </c>
      <c r="D38" s="24"/>
      <c r="E38" s="25" t="s">
        <v>132</v>
      </c>
      <c r="F38" s="106">
        <f>F34+F31+F28+F24</f>
        <v>223554.58</v>
      </c>
      <c r="G38" s="107">
        <f>G34+G31+G28+G24</f>
        <v>209176.58</v>
      </c>
      <c r="H38" s="107">
        <f>H34+H31+H28+H24</f>
        <v>197942.58</v>
      </c>
    </row>
    <row r="39" spans="1:11" s="4" customFormat="1">
      <c r="A39" s="252"/>
      <c r="B39" s="252"/>
      <c r="E39" s="26"/>
      <c r="F39" s="27"/>
      <c r="G39" s="62"/>
      <c r="H39" s="57"/>
    </row>
    <row r="40" spans="1:11" s="4" customFormat="1">
      <c r="A40" s="250"/>
      <c r="B40" s="250"/>
      <c r="C40" s="14"/>
      <c r="D40" s="14"/>
      <c r="E40" s="15" t="s">
        <v>133</v>
      </c>
      <c r="F40" s="87"/>
      <c r="G40" s="60"/>
      <c r="H40" s="60"/>
    </row>
    <row r="41" spans="1:11" s="4" customFormat="1">
      <c r="A41" s="250"/>
      <c r="B41" s="250"/>
      <c r="C41" s="16"/>
      <c r="D41" s="16"/>
      <c r="E41" s="17"/>
      <c r="F41" s="88"/>
      <c r="G41" s="61"/>
      <c r="H41" s="61"/>
    </row>
    <row r="42" spans="1:11" s="4" customFormat="1">
      <c r="A42" s="250"/>
      <c r="B42" s="250"/>
      <c r="C42" s="18" t="s">
        <v>134</v>
      </c>
      <c r="D42" s="18"/>
      <c r="E42" s="19" t="s">
        <v>135</v>
      </c>
      <c r="F42" s="98">
        <f>F43</f>
        <v>647271</v>
      </c>
      <c r="G42" s="98">
        <f>G43</f>
        <v>637816</v>
      </c>
      <c r="H42" s="98">
        <f>H43</f>
        <v>611616</v>
      </c>
    </row>
    <row r="43" spans="1:11" s="4" customFormat="1">
      <c r="A43" s="251" t="s">
        <v>136</v>
      </c>
      <c r="B43" s="251"/>
      <c r="C43" s="20" t="s">
        <v>137</v>
      </c>
      <c r="D43" s="20"/>
      <c r="E43" s="21" t="s">
        <v>138</v>
      </c>
      <c r="F43" s="99">
        <v>647271</v>
      </c>
      <c r="G43" s="100">
        <v>637816</v>
      </c>
      <c r="H43" s="100">
        <v>611616</v>
      </c>
    </row>
    <row r="44" spans="1:11" s="4" customFormat="1">
      <c r="A44" s="253"/>
      <c r="B44" s="253"/>
      <c r="C44" s="22"/>
      <c r="D44" s="22"/>
      <c r="E44" s="23"/>
      <c r="F44" s="102"/>
      <c r="G44" s="103"/>
      <c r="H44" s="103"/>
    </row>
    <row r="45" spans="1:11" s="4" customFormat="1">
      <c r="A45" s="250"/>
      <c r="B45" s="250"/>
      <c r="C45" s="18" t="s">
        <v>139</v>
      </c>
      <c r="D45" s="18"/>
      <c r="E45" s="19" t="s">
        <v>140</v>
      </c>
      <c r="F45" s="104">
        <f>F46</f>
        <v>0</v>
      </c>
      <c r="G45" s="104">
        <f>G46</f>
        <v>0</v>
      </c>
      <c r="H45" s="104">
        <f>H46</f>
        <v>0</v>
      </c>
    </row>
    <row r="46" spans="1:11" s="4" customFormat="1">
      <c r="A46" s="252"/>
      <c r="B46" s="252"/>
      <c r="C46" s="20" t="s">
        <v>141</v>
      </c>
      <c r="D46" s="20"/>
      <c r="E46" s="21" t="s">
        <v>142</v>
      </c>
      <c r="F46" s="101">
        <v>0</v>
      </c>
      <c r="G46" s="96">
        <v>0</v>
      </c>
      <c r="H46" s="96">
        <v>0</v>
      </c>
    </row>
    <row r="47" spans="1:11" s="4" customFormat="1">
      <c r="A47" s="253"/>
      <c r="B47" s="253"/>
      <c r="C47" s="22"/>
      <c r="D47" s="22"/>
      <c r="E47" s="23"/>
      <c r="F47" s="102"/>
      <c r="G47" s="103"/>
      <c r="H47" s="103"/>
    </row>
    <row r="48" spans="1:11" s="4" customFormat="1">
      <c r="A48" s="250"/>
      <c r="B48" s="250"/>
      <c r="C48" s="18" t="s">
        <v>143</v>
      </c>
      <c r="D48" s="18"/>
      <c r="E48" s="19" t="s">
        <v>144</v>
      </c>
      <c r="F48" s="104">
        <f>F49+F50</f>
        <v>60000</v>
      </c>
      <c r="G48" s="104">
        <f>G49+G50</f>
        <v>0</v>
      </c>
      <c r="H48" s="104">
        <f>H49+H50</f>
        <v>0</v>
      </c>
    </row>
    <row r="49" spans="1:8" s="4" customFormat="1" ht="26.4">
      <c r="A49" s="252"/>
      <c r="B49" s="252"/>
      <c r="C49" s="20" t="s">
        <v>145</v>
      </c>
      <c r="D49" s="20"/>
      <c r="E49" s="21" t="s">
        <v>146</v>
      </c>
      <c r="F49" s="101">
        <v>0</v>
      </c>
      <c r="G49" s="96">
        <v>0</v>
      </c>
      <c r="H49" s="96">
        <v>0</v>
      </c>
    </row>
    <row r="50" spans="1:8" s="4" customFormat="1">
      <c r="A50" s="252"/>
      <c r="B50" s="252"/>
      <c r="C50" s="20" t="s">
        <v>147</v>
      </c>
      <c r="D50" s="20"/>
      <c r="E50" s="21" t="s">
        <v>148</v>
      </c>
      <c r="F50" s="101">
        <v>60000</v>
      </c>
      <c r="G50" s="96">
        <v>0</v>
      </c>
      <c r="H50" s="96">
        <v>0</v>
      </c>
    </row>
    <row r="51" spans="1:8" s="4" customFormat="1">
      <c r="A51" s="253"/>
      <c r="B51" s="253"/>
      <c r="C51" s="22"/>
      <c r="D51" s="22"/>
      <c r="E51" s="23"/>
      <c r="F51" s="102"/>
      <c r="G51" s="103"/>
      <c r="H51" s="103"/>
    </row>
    <row r="52" spans="1:8" s="4" customFormat="1">
      <c r="A52" s="252"/>
      <c r="B52" s="252"/>
      <c r="C52" s="24" t="s">
        <v>136</v>
      </c>
      <c r="D52" s="24"/>
      <c r="E52" s="25" t="s">
        <v>149</v>
      </c>
      <c r="F52" s="106">
        <f>F48+F45+F42</f>
        <v>707271</v>
      </c>
      <c r="G52" s="107">
        <f>G48+G45+G42</f>
        <v>637816</v>
      </c>
      <c r="H52" s="107">
        <f>H48+H45+H42</f>
        <v>611616</v>
      </c>
    </row>
    <row r="53" spans="1:8" s="4" customFormat="1">
      <c r="A53" s="250"/>
      <c r="B53" s="250"/>
      <c r="C53" s="14"/>
      <c r="D53" s="14"/>
      <c r="E53" s="15" t="s">
        <v>150</v>
      </c>
      <c r="F53" s="87"/>
      <c r="G53" s="60"/>
      <c r="H53" s="60"/>
    </row>
    <row r="54" spans="1:8" s="4" customFormat="1">
      <c r="A54" s="93"/>
      <c r="B54" s="93"/>
      <c r="C54" s="16"/>
      <c r="D54" s="16"/>
      <c r="E54" s="242"/>
      <c r="F54" s="88"/>
      <c r="G54" s="61"/>
      <c r="H54" s="61"/>
    </row>
    <row r="55" spans="1:8" s="4" customFormat="1">
      <c r="A55" s="250"/>
      <c r="B55" s="250"/>
      <c r="C55" s="16"/>
      <c r="D55" s="16"/>
      <c r="E55" s="17"/>
      <c r="F55" s="88"/>
      <c r="G55" s="61"/>
      <c r="H55" s="61"/>
    </row>
    <row r="56" spans="1:8" s="4" customFormat="1">
      <c r="A56" s="250"/>
      <c r="B56" s="250"/>
      <c r="C56" s="18" t="s">
        <v>151</v>
      </c>
      <c r="D56" s="18"/>
      <c r="E56" s="19" t="s">
        <v>152</v>
      </c>
      <c r="F56" s="98">
        <f>F57+F58+F59+F60</f>
        <v>5304949.3499999996</v>
      </c>
      <c r="G56" s="98">
        <f>G57+G58+G59+G60</f>
        <v>5314949.3499999996</v>
      </c>
      <c r="H56" s="98">
        <f>H57+H58+H59+H60</f>
        <v>5314949.3499999996</v>
      </c>
    </row>
    <row r="57" spans="1:8" s="4" customFormat="1">
      <c r="A57" s="251" t="s">
        <v>153</v>
      </c>
      <c r="B57" s="251"/>
      <c r="C57" s="20" t="s">
        <v>154</v>
      </c>
      <c r="D57" s="20"/>
      <c r="E57" s="21" t="s">
        <v>155</v>
      </c>
      <c r="F57" s="99">
        <v>1992450</v>
      </c>
      <c r="G57" s="100">
        <v>2002450</v>
      </c>
      <c r="H57" s="100">
        <v>2002450</v>
      </c>
    </row>
    <row r="58" spans="1:8" s="4" customFormat="1">
      <c r="A58" s="252"/>
      <c r="B58" s="252"/>
      <c r="C58" s="20" t="s">
        <v>156</v>
      </c>
      <c r="D58" s="20"/>
      <c r="E58" s="21" t="s">
        <v>157</v>
      </c>
      <c r="F58" s="99">
        <v>3205999.35</v>
      </c>
      <c r="G58" s="100">
        <v>3205999.35</v>
      </c>
      <c r="H58" s="100">
        <v>3205999.35</v>
      </c>
    </row>
    <row r="59" spans="1:8" s="4" customFormat="1">
      <c r="A59" s="252"/>
      <c r="B59" s="252"/>
      <c r="C59" s="20" t="s">
        <v>158</v>
      </c>
      <c r="D59" s="20"/>
      <c r="E59" s="21" t="s">
        <v>159</v>
      </c>
      <c r="F59" s="101">
        <v>31500</v>
      </c>
      <c r="G59" s="96">
        <v>31500</v>
      </c>
      <c r="H59" s="96">
        <v>31500</v>
      </c>
    </row>
    <row r="60" spans="1:8" s="4" customFormat="1">
      <c r="A60" s="252"/>
      <c r="B60" s="252"/>
      <c r="C60" s="20" t="s">
        <v>160</v>
      </c>
      <c r="D60" s="20"/>
      <c r="E60" s="21" t="s">
        <v>161</v>
      </c>
      <c r="F60" s="101">
        <f>76000-1000</f>
        <v>75000</v>
      </c>
      <c r="G60" s="96">
        <v>75000</v>
      </c>
      <c r="H60" s="96">
        <v>75000</v>
      </c>
    </row>
    <row r="61" spans="1:8" s="4" customFormat="1">
      <c r="A61" s="253"/>
      <c r="B61" s="253"/>
      <c r="C61" s="22"/>
      <c r="D61" s="22"/>
      <c r="E61" s="23"/>
      <c r="F61" s="102"/>
      <c r="G61" s="103"/>
      <c r="H61" s="103"/>
    </row>
    <row r="62" spans="1:8" s="4" customFormat="1">
      <c r="A62" s="250"/>
      <c r="B62" s="250"/>
      <c r="C62" s="18" t="s">
        <v>162</v>
      </c>
      <c r="D62" s="18"/>
      <c r="E62" s="19" t="s">
        <v>163</v>
      </c>
      <c r="F62" s="104">
        <f>SUM(F63+F64)</f>
        <v>12000</v>
      </c>
      <c r="G62" s="104">
        <f>SUM(G63:G64)</f>
        <v>2000</v>
      </c>
      <c r="H62" s="104">
        <f>SUM(H63:H64)</f>
        <v>2000</v>
      </c>
    </row>
    <row r="63" spans="1:8" s="4" customFormat="1">
      <c r="A63" s="252"/>
      <c r="B63" s="252"/>
      <c r="C63" s="20" t="s">
        <v>164</v>
      </c>
      <c r="D63" s="20"/>
      <c r="E63" s="21" t="s">
        <v>165</v>
      </c>
      <c r="F63" s="101">
        <v>2000</v>
      </c>
      <c r="G63" s="96">
        <v>2000</v>
      </c>
      <c r="H63" s="96">
        <v>2000</v>
      </c>
    </row>
    <row r="64" spans="1:8" s="4" customFormat="1">
      <c r="A64" s="246"/>
      <c r="B64" s="246"/>
      <c r="C64" s="20" t="s">
        <v>246</v>
      </c>
      <c r="D64" s="20"/>
      <c r="E64" s="21" t="s">
        <v>247</v>
      </c>
      <c r="F64" s="101">
        <v>10000</v>
      </c>
      <c r="G64" s="96">
        <v>0</v>
      </c>
      <c r="H64" s="96">
        <v>0</v>
      </c>
    </row>
    <row r="65" spans="1:9" s="4" customFormat="1">
      <c r="A65" s="253"/>
      <c r="B65" s="255"/>
      <c r="C65" s="22"/>
      <c r="D65" s="22"/>
      <c r="E65" s="23"/>
      <c r="F65" s="102"/>
      <c r="G65" s="103"/>
      <c r="H65" s="103"/>
    </row>
    <row r="66" spans="1:9" s="4" customFormat="1">
      <c r="A66" s="252"/>
      <c r="B66" s="252"/>
      <c r="C66" s="24" t="s">
        <v>153</v>
      </c>
      <c r="D66" s="24"/>
      <c r="E66" s="25" t="s">
        <v>166</v>
      </c>
      <c r="F66" s="106">
        <f>F62+F56</f>
        <v>5316949.3499999996</v>
      </c>
      <c r="G66" s="107">
        <f>G62+G56</f>
        <v>5316949.3499999996</v>
      </c>
      <c r="H66" s="107">
        <f>H62+H56</f>
        <v>5316949.3499999996</v>
      </c>
    </row>
    <row r="67" spans="1:9" s="4" customFormat="1">
      <c r="A67" s="252"/>
      <c r="B67" s="252"/>
      <c r="E67" s="26"/>
      <c r="F67" s="27"/>
      <c r="G67" s="62"/>
      <c r="H67" s="57"/>
    </row>
    <row r="68" spans="1:9" s="4" customFormat="1">
      <c r="A68" s="253"/>
      <c r="B68" s="253"/>
      <c r="C68" s="28"/>
      <c r="D68" s="28"/>
      <c r="E68" s="29" t="s">
        <v>167</v>
      </c>
      <c r="F68" s="108">
        <f>F66+F52+F38+F20</f>
        <v>28933680</v>
      </c>
      <c r="G68" s="109">
        <f>G66+G52+G38+G20</f>
        <v>28851802</v>
      </c>
      <c r="H68" s="110">
        <f>H66+H52+H38+H20</f>
        <v>28840568</v>
      </c>
    </row>
    <row r="69" spans="1:9" s="4" customFormat="1">
      <c r="A69" s="253"/>
      <c r="B69" s="253"/>
      <c r="C69" s="30"/>
      <c r="D69" s="30"/>
      <c r="E69" s="31"/>
      <c r="F69" s="32"/>
      <c r="G69" s="63"/>
      <c r="H69" s="58"/>
    </row>
    <row r="70" spans="1:9" s="4" customFormat="1">
      <c r="A70" s="253"/>
      <c r="B70" s="253"/>
      <c r="C70" s="28"/>
      <c r="D70" s="28"/>
      <c r="E70" s="29" t="s">
        <v>168</v>
      </c>
      <c r="F70" s="111">
        <f>F68+F8+F7+F6</f>
        <v>34599828.68</v>
      </c>
      <c r="G70" s="112">
        <f>G68+G8+G7+G6</f>
        <v>28851802</v>
      </c>
      <c r="H70" s="113">
        <f>H68+H8+H7+H6</f>
        <v>28840568</v>
      </c>
    </row>
    <row r="72" spans="1:9">
      <c r="F72" s="34"/>
      <c r="G72" s="34"/>
      <c r="H72" s="34"/>
      <c r="I72" s="34"/>
    </row>
    <row r="73" spans="1:9">
      <c r="F73" s="34"/>
      <c r="G73" s="34"/>
      <c r="H73" s="34"/>
      <c r="I73" s="34"/>
    </row>
    <row r="74" spans="1:9">
      <c r="F74" s="34"/>
      <c r="G74" s="34"/>
      <c r="H74" s="34"/>
      <c r="I74" s="34"/>
    </row>
    <row r="75" spans="1:9">
      <c r="F75" s="114"/>
      <c r="G75" s="114"/>
      <c r="H75" s="114"/>
      <c r="I75" s="34"/>
    </row>
    <row r="76" spans="1:9">
      <c r="F76" s="114"/>
      <c r="G76" s="114"/>
      <c r="H76" s="114"/>
      <c r="I76" s="34"/>
    </row>
    <row r="77" spans="1:9">
      <c r="F77" s="114"/>
      <c r="G77" s="114"/>
      <c r="H77" s="114"/>
      <c r="I77" s="34"/>
    </row>
    <row r="78" spans="1:9">
      <c r="F78" s="114"/>
      <c r="G78" s="114"/>
      <c r="H78" s="114"/>
      <c r="I78" s="34"/>
    </row>
    <row r="79" spans="1:9">
      <c r="F79" s="114"/>
      <c r="G79" s="114"/>
      <c r="H79" s="114"/>
      <c r="I79" s="34"/>
    </row>
    <row r="80" spans="1:9">
      <c r="F80" s="114"/>
      <c r="G80" s="114"/>
      <c r="H80" s="114"/>
      <c r="I80" s="34"/>
    </row>
    <row r="81" spans="6:9">
      <c r="F81" s="114"/>
      <c r="G81" s="114"/>
      <c r="H81" s="114"/>
      <c r="I81" s="34"/>
    </row>
    <row r="82" spans="6:9">
      <c r="F82" s="114"/>
      <c r="G82" s="114"/>
      <c r="H82" s="114"/>
      <c r="I82" s="34"/>
    </row>
  </sheetData>
  <mergeCells count="62"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F7" sqref="F7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90</v>
      </c>
      <c r="B1" s="278" t="s">
        <v>236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33" customHeight="1">
      <c r="B3" s="276" t="s">
        <v>0</v>
      </c>
      <c r="C3" s="276"/>
      <c r="D3" s="223" t="s">
        <v>197</v>
      </c>
      <c r="E3" s="223" t="s">
        <v>199</v>
      </c>
      <c r="F3" s="224" t="s">
        <v>8</v>
      </c>
    </row>
    <row r="4" spans="1:7" s="222" customFormat="1" ht="18.75" customHeight="1">
      <c r="B4" s="276"/>
      <c r="C4" s="276"/>
      <c r="D4" s="224" t="s">
        <v>206</v>
      </c>
      <c r="E4" s="224" t="s">
        <v>205</v>
      </c>
      <c r="F4" s="224" t="s">
        <v>43</v>
      </c>
    </row>
    <row r="5" spans="1:7" s="222" customFormat="1" ht="11.25" customHeight="1">
      <c r="B5" s="225"/>
      <c r="C5" s="225"/>
      <c r="D5" s="226" t="s">
        <v>197</v>
      </c>
      <c r="E5" s="226" t="s">
        <v>199</v>
      </c>
      <c r="F5" s="227"/>
    </row>
    <row r="6" spans="1:7" s="222" customFormat="1" ht="18.75" customHeight="1">
      <c r="B6" s="228" t="s">
        <v>208</v>
      </c>
      <c r="C6" s="229" t="s">
        <v>207</v>
      </c>
      <c r="D6" s="230" t="s">
        <v>206</v>
      </c>
      <c r="E6" s="230" t="s">
        <v>205</v>
      </c>
      <c r="F6" s="231"/>
    </row>
    <row r="7" spans="1:7" s="222" customFormat="1" ht="18.75" customHeight="1">
      <c r="B7" s="232" t="s">
        <v>17</v>
      </c>
      <c r="C7" s="233" t="s">
        <v>204</v>
      </c>
      <c r="D7" s="234">
        <v>5314949.3499999996</v>
      </c>
      <c r="E7" s="234">
        <v>2000</v>
      </c>
      <c r="F7" s="234">
        <f>D7+E7</f>
        <v>5316949.3499999996</v>
      </c>
    </row>
    <row r="8" spans="1:7" s="222" customFormat="1" ht="18.75" customHeight="1">
      <c r="B8" s="241"/>
      <c r="C8" s="236" t="s">
        <v>203</v>
      </c>
      <c r="D8" s="237">
        <f>SUM(D7)</f>
        <v>5314949.3499999996</v>
      </c>
      <c r="E8" s="237">
        <f>SUM(E7)</f>
        <v>2000</v>
      </c>
      <c r="F8" s="237">
        <f>SUM(F7)</f>
        <v>5316949.3499999996</v>
      </c>
    </row>
    <row r="9" spans="1:7" s="222" customFormat="1" ht="18" customHeight="1"/>
    <row r="10" spans="1:7" s="222" customFormat="1" ht="18.75" hidden="1" customHeight="1">
      <c r="B10" s="238"/>
      <c r="C10" s="238"/>
      <c r="D10" s="239"/>
      <c r="E10" s="239"/>
      <c r="F10" s="239"/>
    </row>
    <row r="11" spans="1:7" s="222" customFormat="1" ht="18.75" customHeight="1">
      <c r="B11" s="277" t="s">
        <v>79</v>
      </c>
      <c r="C11" s="277"/>
      <c r="D11" s="240">
        <f>D8</f>
        <v>5314949.3499999996</v>
      </c>
      <c r="E11" s="240">
        <f>E8</f>
        <v>2000</v>
      </c>
      <c r="F11" s="240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D8" sqref="D8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90</v>
      </c>
      <c r="B1" s="278" t="s">
        <v>243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37.5" customHeight="1">
      <c r="B3" s="276" t="s">
        <v>0</v>
      </c>
      <c r="C3" s="276"/>
      <c r="D3" s="223" t="s">
        <v>197</v>
      </c>
      <c r="E3" s="223" t="s">
        <v>199</v>
      </c>
      <c r="F3" s="224" t="s">
        <v>8</v>
      </c>
    </row>
    <row r="4" spans="1:7" s="222" customFormat="1" ht="18" customHeight="1">
      <c r="B4" s="276"/>
      <c r="C4" s="276"/>
      <c r="D4" s="224" t="s">
        <v>206</v>
      </c>
      <c r="E4" s="224" t="s">
        <v>205</v>
      </c>
      <c r="F4" s="224" t="s">
        <v>43</v>
      </c>
    </row>
    <row r="5" spans="1:7" s="222" customFormat="1" ht="3" customHeight="1">
      <c r="B5" s="225"/>
      <c r="C5" s="225"/>
      <c r="D5" s="226" t="s">
        <v>197</v>
      </c>
      <c r="E5" s="226" t="s">
        <v>199</v>
      </c>
      <c r="F5" s="227"/>
    </row>
    <row r="6" spans="1:7" s="222" customFormat="1" ht="24.75" customHeight="1">
      <c r="B6" s="228" t="s">
        <v>208</v>
      </c>
      <c r="C6" s="229" t="s">
        <v>207</v>
      </c>
      <c r="D6" s="230" t="s">
        <v>206</v>
      </c>
      <c r="E6" s="230" t="s">
        <v>205</v>
      </c>
      <c r="F6" s="231"/>
    </row>
    <row r="7" spans="1:7" s="222" customFormat="1" ht="24.75" customHeight="1">
      <c r="B7" s="232" t="s">
        <v>17</v>
      </c>
      <c r="C7" s="233" t="s">
        <v>204</v>
      </c>
      <c r="D7" s="234">
        <v>5314949.3499999996</v>
      </c>
      <c r="E7" s="234">
        <v>2000</v>
      </c>
      <c r="F7" s="234">
        <f>D7+E7</f>
        <v>5316949.3499999996</v>
      </c>
    </row>
    <row r="8" spans="1:7" s="222" customFormat="1" ht="24.75" customHeight="1">
      <c r="B8" s="241"/>
      <c r="C8" s="236" t="s">
        <v>203</v>
      </c>
      <c r="D8" s="237">
        <f>SUM(D7)</f>
        <v>5314949.3499999996</v>
      </c>
      <c r="E8" s="237">
        <f>SUM(E7)</f>
        <v>2000</v>
      </c>
      <c r="F8" s="237">
        <f>SUM(F7)</f>
        <v>5316949.3499999996</v>
      </c>
    </row>
    <row r="9" spans="1:7" s="222" customFormat="1" ht="10.199999999999999"/>
    <row r="10" spans="1:7" s="222" customFormat="1" ht="10.199999999999999">
      <c r="B10" s="238"/>
      <c r="C10" s="238"/>
      <c r="D10" s="239"/>
      <c r="E10" s="239"/>
      <c r="F10" s="239"/>
    </row>
    <row r="11" spans="1:7" s="222" customFormat="1" ht="10.199999999999999">
      <c r="B11" s="277" t="s">
        <v>79</v>
      </c>
      <c r="C11" s="277"/>
      <c r="D11" s="240">
        <f>D8</f>
        <v>5314949.3499999996</v>
      </c>
      <c r="E11" s="240">
        <f>E8</f>
        <v>2000</v>
      </c>
      <c r="F11" s="240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zoomScaleNormal="100" zoomScaleSheetLayoutView="110" workbookViewId="0">
      <selection activeCell="I20" sqref="I20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38" customWidth="1"/>
    <col min="6" max="6" width="20.6640625" style="138" customWidth="1"/>
    <col min="8" max="8" width="12.6640625" bestFit="1" customWidth="1"/>
    <col min="9" max="15" width="15.88671875" customWidth="1"/>
    <col min="16" max="16" width="21.109375" customWidth="1"/>
  </cols>
  <sheetData>
    <row r="1" spans="1:27" s="36" customFormat="1" ht="25.5" customHeight="1">
      <c r="B1" s="258" t="s">
        <v>169</v>
      </c>
      <c r="C1" s="258"/>
      <c r="D1" s="258"/>
      <c r="E1" s="258"/>
      <c r="F1" s="258"/>
    </row>
    <row r="2" spans="1:27" s="36" customFormat="1" ht="15" customHeight="1">
      <c r="D2" s="115"/>
      <c r="E2" s="115"/>
      <c r="F2" s="115"/>
    </row>
    <row r="3" spans="1:27" s="36" customFormat="1" ht="18" customHeight="1">
      <c r="A3" s="37"/>
      <c r="B3" s="259" t="s">
        <v>170</v>
      </c>
      <c r="C3" s="259"/>
      <c r="D3" s="116" t="s">
        <v>171</v>
      </c>
      <c r="E3" s="116" t="s">
        <v>237</v>
      </c>
      <c r="F3" s="116" t="s">
        <v>240</v>
      </c>
    </row>
    <row r="4" spans="1:27" s="36" customFormat="1" ht="18" customHeight="1">
      <c r="A4" s="37"/>
      <c r="B4" s="259"/>
      <c r="C4" s="259"/>
      <c r="D4" s="116" t="s">
        <v>8</v>
      </c>
      <c r="E4" s="116" t="s">
        <v>8</v>
      </c>
      <c r="F4" s="116" t="s">
        <v>8</v>
      </c>
    </row>
    <row r="5" spans="1:27" s="36" customFormat="1" ht="3" customHeight="1">
      <c r="A5" s="38"/>
      <c r="B5" s="256"/>
      <c r="C5" s="256"/>
      <c r="D5" s="117"/>
      <c r="E5" s="117"/>
      <c r="F5" s="118"/>
    </row>
    <row r="6" spans="1:27" s="36" customFormat="1" ht="7.5" customHeight="1">
      <c r="D6" s="115"/>
      <c r="E6" s="115"/>
      <c r="F6" s="119"/>
      <c r="H6" s="72" t="s">
        <v>90</v>
      </c>
    </row>
    <row r="7" spans="1:27" s="36" customFormat="1" ht="18" customHeight="1">
      <c r="A7" s="37"/>
      <c r="B7" s="39"/>
      <c r="C7" s="40" t="s">
        <v>172</v>
      </c>
      <c r="D7" s="120">
        <v>0</v>
      </c>
      <c r="E7" s="120">
        <v>0</v>
      </c>
      <c r="F7" s="121">
        <v>0</v>
      </c>
    </row>
    <row r="8" spans="1:27" s="36" customFormat="1" ht="3" customHeight="1">
      <c r="A8" s="38"/>
      <c r="B8" s="256"/>
      <c r="C8" s="256"/>
      <c r="D8" s="117"/>
      <c r="E8" s="117"/>
      <c r="F8" s="118"/>
    </row>
    <row r="9" spans="1:27" s="36" customFormat="1" ht="7.5" customHeight="1">
      <c r="D9" s="115"/>
      <c r="E9" s="115"/>
      <c r="F9" s="119"/>
    </row>
    <row r="10" spans="1:27" s="36" customFormat="1" ht="15" customHeight="1">
      <c r="A10" s="41" t="s">
        <v>173</v>
      </c>
      <c r="B10" s="42" t="s">
        <v>174</v>
      </c>
      <c r="C10" s="89" t="s">
        <v>175</v>
      </c>
      <c r="D10" s="122" t="s">
        <v>176</v>
      </c>
      <c r="E10" s="123" t="s">
        <v>177</v>
      </c>
      <c r="F10" s="124" t="s">
        <v>178</v>
      </c>
    </row>
    <row r="11" spans="1:27" s="36" customFormat="1" ht="15" customHeight="1">
      <c r="A11" s="44" t="s">
        <v>179</v>
      </c>
      <c r="B11" s="45" t="s">
        <v>180</v>
      </c>
      <c r="C11" s="90" t="s">
        <v>1</v>
      </c>
      <c r="D11" s="125">
        <v>214424.58</v>
      </c>
      <c r="E11" s="126">
        <v>257769.23</v>
      </c>
      <c r="F11" s="127">
        <f>262375.35-4606.12</f>
        <v>257769.22999999998</v>
      </c>
      <c r="H11" s="73" t="s">
        <v>90</v>
      </c>
      <c r="I11" s="73" t="s">
        <v>90</v>
      </c>
      <c r="J11" s="73" t="s">
        <v>90</v>
      </c>
      <c r="K11" s="73" t="s">
        <v>90</v>
      </c>
      <c r="L11" s="73" t="s">
        <v>90</v>
      </c>
      <c r="M11" s="73" t="s">
        <v>90</v>
      </c>
      <c r="N11" s="73" t="s">
        <v>90</v>
      </c>
      <c r="O11" s="73" t="s">
        <v>90</v>
      </c>
      <c r="P11" s="73" t="s">
        <v>90</v>
      </c>
      <c r="Q11" s="73" t="s">
        <v>90</v>
      </c>
      <c r="Z11" s="69" t="s">
        <v>90</v>
      </c>
      <c r="AA11" s="69" t="s">
        <v>90</v>
      </c>
    </row>
    <row r="12" spans="1:27" s="36" customFormat="1" ht="15" customHeight="1">
      <c r="A12" s="47"/>
      <c r="B12" s="45" t="s">
        <v>181</v>
      </c>
      <c r="C12" s="90" t="s">
        <v>2</v>
      </c>
      <c r="D12" s="125">
        <v>1155694.73</v>
      </c>
      <c r="E12" s="126">
        <v>1158637.98</v>
      </c>
      <c r="F12" s="127">
        <v>1159034.6399999999</v>
      </c>
      <c r="H12" s="74" t="s">
        <v>90</v>
      </c>
      <c r="I12" s="74" t="s">
        <v>90</v>
      </c>
      <c r="J12" s="74" t="s">
        <v>90</v>
      </c>
      <c r="K12" s="74" t="s">
        <v>90</v>
      </c>
      <c r="L12" s="74" t="s">
        <v>90</v>
      </c>
      <c r="M12" s="74" t="s">
        <v>90</v>
      </c>
      <c r="N12" s="74" t="s">
        <v>90</v>
      </c>
      <c r="O12" s="74" t="s">
        <v>90</v>
      </c>
      <c r="P12" s="74" t="s">
        <v>90</v>
      </c>
    </row>
    <row r="13" spans="1:27" s="36" customFormat="1" ht="15" customHeight="1">
      <c r="A13" s="47"/>
      <c r="B13" s="45" t="s">
        <v>182</v>
      </c>
      <c r="C13" s="90" t="s">
        <v>3</v>
      </c>
      <c r="D13" s="125">
        <v>18622274.98</v>
      </c>
      <c r="E13" s="126">
        <v>18239293.370000001</v>
      </c>
      <c r="F13" s="127">
        <v>18260262.710000001</v>
      </c>
      <c r="I13" s="74" t="s">
        <v>90</v>
      </c>
      <c r="J13" s="74" t="s">
        <v>90</v>
      </c>
    </row>
    <row r="14" spans="1:27" s="36" customFormat="1" ht="15" customHeight="1">
      <c r="A14" s="47"/>
      <c r="B14" s="45" t="s">
        <v>183</v>
      </c>
      <c r="C14" s="90" t="s">
        <v>4</v>
      </c>
      <c r="D14" s="125">
        <v>4557400.59</v>
      </c>
      <c r="E14" s="126">
        <v>2895250</v>
      </c>
      <c r="F14" s="127">
        <v>2923850</v>
      </c>
      <c r="H14" s="74" t="s">
        <v>90</v>
      </c>
      <c r="I14" s="74" t="s">
        <v>90</v>
      </c>
      <c r="J14" s="74" t="s">
        <v>90</v>
      </c>
      <c r="K14" s="74" t="s">
        <v>90</v>
      </c>
      <c r="L14" s="74" t="s">
        <v>90</v>
      </c>
      <c r="M14" s="74" t="s">
        <v>90</v>
      </c>
      <c r="N14" s="74" t="s">
        <v>90</v>
      </c>
      <c r="O14" s="74" t="s">
        <v>90</v>
      </c>
      <c r="P14" s="74" t="s">
        <v>90</v>
      </c>
      <c r="Q14" s="74" t="s">
        <v>90</v>
      </c>
      <c r="R14" s="74" t="s">
        <v>90</v>
      </c>
      <c r="S14" s="74" t="s">
        <v>90</v>
      </c>
      <c r="T14" s="74" t="s">
        <v>90</v>
      </c>
    </row>
    <row r="15" spans="1:27" s="36" customFormat="1" ht="15" customHeight="1">
      <c r="A15" s="47"/>
      <c r="B15" s="45" t="s">
        <v>184</v>
      </c>
      <c r="C15" s="90" t="s">
        <v>5</v>
      </c>
      <c r="D15" s="125">
        <v>500</v>
      </c>
      <c r="E15" s="126">
        <v>500</v>
      </c>
      <c r="F15" s="127">
        <v>500</v>
      </c>
      <c r="H15" s="74" t="s">
        <v>90</v>
      </c>
      <c r="I15" s="74" t="s">
        <v>90</v>
      </c>
      <c r="J15" s="74" t="s">
        <v>90</v>
      </c>
    </row>
    <row r="16" spans="1:27" s="36" customFormat="1" ht="15" customHeight="1">
      <c r="A16" s="47"/>
      <c r="B16" s="45" t="s">
        <v>185</v>
      </c>
      <c r="C16" s="90" t="s">
        <v>6</v>
      </c>
      <c r="D16" s="125">
        <v>138700.25</v>
      </c>
      <c r="E16" s="126">
        <v>137176.07</v>
      </c>
      <c r="F16" s="127">
        <v>137176.07</v>
      </c>
      <c r="I16" s="74" t="s">
        <v>90</v>
      </c>
      <c r="J16" s="74" t="s">
        <v>90</v>
      </c>
    </row>
    <row r="17" spans="1:19" s="36" customFormat="1" ht="15" customHeight="1">
      <c r="A17" s="47"/>
      <c r="B17" s="45" t="s">
        <v>186</v>
      </c>
      <c r="C17" s="90" t="s">
        <v>7</v>
      </c>
      <c r="D17" s="125">
        <v>3194066.4000000004</v>
      </c>
      <c r="E17" s="126">
        <v>208410</v>
      </c>
      <c r="F17" s="127">
        <v>173410</v>
      </c>
    </row>
    <row r="18" spans="1:19" s="36" customFormat="1" ht="15" customHeight="1">
      <c r="A18" s="48" t="s">
        <v>16</v>
      </c>
      <c r="B18" s="49" t="s">
        <v>179</v>
      </c>
      <c r="C18" s="91" t="s">
        <v>187</v>
      </c>
      <c r="D18" s="128">
        <f>SUM(D11:D17)</f>
        <v>27883061.530000001</v>
      </c>
      <c r="E18" s="129">
        <f>SUM(E11:E17)</f>
        <v>22897036.650000002</v>
      </c>
      <c r="F18" s="130">
        <f>SUM(F11:F17)</f>
        <v>22912002.650000002</v>
      </c>
      <c r="P18" s="245" t="s">
        <v>90</v>
      </c>
    </row>
    <row r="19" spans="1:19" s="36" customFormat="1" ht="7.5" customHeight="1">
      <c r="A19" s="51"/>
      <c r="B19" s="51"/>
      <c r="C19" s="51"/>
      <c r="D19" s="131"/>
      <c r="E19" s="131"/>
      <c r="F19" s="132"/>
    </row>
    <row r="20" spans="1:19" s="36" customFormat="1" ht="15" customHeight="1">
      <c r="A20" s="41" t="s">
        <v>173</v>
      </c>
      <c r="B20" s="42" t="s">
        <v>174</v>
      </c>
      <c r="C20" s="43" t="s">
        <v>188</v>
      </c>
      <c r="D20" s="124" t="s">
        <v>176</v>
      </c>
      <c r="E20" s="124" t="s">
        <v>177</v>
      </c>
      <c r="F20" s="124" t="s">
        <v>178</v>
      </c>
    </row>
    <row r="21" spans="1:19" s="36" customFormat="1" ht="15" customHeight="1">
      <c r="A21" s="44" t="s">
        <v>189</v>
      </c>
      <c r="B21" s="45" t="s">
        <v>190</v>
      </c>
      <c r="C21" s="46" t="s">
        <v>82</v>
      </c>
      <c r="D21" s="127">
        <v>850317.8</v>
      </c>
      <c r="E21" s="127">
        <v>562116</v>
      </c>
      <c r="F21" s="127">
        <v>562116</v>
      </c>
      <c r="H21" s="38" t="s">
        <v>90</v>
      </c>
      <c r="I21" s="38" t="s">
        <v>90</v>
      </c>
      <c r="J21" s="38" t="s">
        <v>90</v>
      </c>
      <c r="K21" s="38" t="s">
        <v>90</v>
      </c>
      <c r="L21" s="38" t="s">
        <v>90</v>
      </c>
    </row>
    <row r="22" spans="1:19" s="36" customFormat="1" ht="15" customHeight="1">
      <c r="A22" s="47"/>
      <c r="B22" s="45" t="s">
        <v>191</v>
      </c>
      <c r="C22" s="46" t="s">
        <v>83</v>
      </c>
      <c r="D22" s="127">
        <v>500000</v>
      </c>
      <c r="E22" s="127">
        <v>0</v>
      </c>
      <c r="F22" s="127">
        <v>0</v>
      </c>
      <c r="H22" s="72" t="s">
        <v>90</v>
      </c>
      <c r="I22" s="72" t="s">
        <v>90</v>
      </c>
      <c r="J22" s="72" t="s">
        <v>90</v>
      </c>
      <c r="K22" s="72" t="s">
        <v>90</v>
      </c>
      <c r="L22" s="72" t="s">
        <v>90</v>
      </c>
      <c r="M22" s="72" t="s">
        <v>90</v>
      </c>
      <c r="N22" s="72" t="s">
        <v>90</v>
      </c>
      <c r="O22" s="72" t="s">
        <v>90</v>
      </c>
      <c r="P22" s="72" t="s">
        <v>90</v>
      </c>
      <c r="Q22" s="72" t="s">
        <v>90</v>
      </c>
      <c r="R22" s="72" t="s">
        <v>90</v>
      </c>
      <c r="S22" s="72" t="s">
        <v>90</v>
      </c>
    </row>
    <row r="23" spans="1:19" s="36" customFormat="1" ht="15" customHeight="1">
      <c r="A23" s="47"/>
      <c r="B23" s="45" t="s">
        <v>192</v>
      </c>
      <c r="C23" s="46" t="s">
        <v>84</v>
      </c>
      <c r="D23" s="127">
        <v>49500</v>
      </c>
      <c r="E23" s="127">
        <v>75700</v>
      </c>
      <c r="F23" s="127">
        <v>49500</v>
      </c>
    </row>
    <row r="24" spans="1:19" s="36" customFormat="1" ht="15" customHeight="1">
      <c r="A24" s="48" t="s">
        <v>81</v>
      </c>
      <c r="B24" s="49" t="s">
        <v>189</v>
      </c>
      <c r="C24" s="50" t="s">
        <v>193</v>
      </c>
      <c r="D24" s="130">
        <f>SUM(D21:D23)</f>
        <v>1399817.8</v>
      </c>
      <c r="E24" s="130">
        <f>SUM(E21:E23)</f>
        <v>637816</v>
      </c>
      <c r="F24" s="130">
        <f>SUM(F21:F23)</f>
        <v>611616</v>
      </c>
    </row>
    <row r="25" spans="1:19" s="36" customFormat="1" ht="15" customHeight="1">
      <c r="A25" s="48"/>
      <c r="B25" s="76"/>
      <c r="C25" s="77"/>
      <c r="D25" s="133"/>
      <c r="E25" s="133"/>
      <c r="F25" s="134"/>
    </row>
    <row r="26" spans="1:19" s="36" customFormat="1" ht="15" customHeight="1">
      <c r="A26" s="48"/>
      <c r="B26" s="42" t="s">
        <v>174</v>
      </c>
      <c r="C26" s="43" t="s">
        <v>222</v>
      </c>
      <c r="D26" s="124" t="s">
        <v>176</v>
      </c>
      <c r="E26" s="124" t="s">
        <v>177</v>
      </c>
      <c r="F26" s="124" t="s">
        <v>178</v>
      </c>
    </row>
    <row r="27" spans="1:19" s="36" customFormat="1" ht="15" customHeight="1">
      <c r="A27" s="48"/>
      <c r="B27" s="45" t="s">
        <v>221</v>
      </c>
      <c r="C27" s="46" t="s">
        <v>228</v>
      </c>
      <c r="D27" s="127">
        <v>0</v>
      </c>
      <c r="E27" s="127">
        <v>0</v>
      </c>
      <c r="F27" s="127">
        <v>0</v>
      </c>
    </row>
    <row r="28" spans="1:19" s="36" customFormat="1" ht="15" customHeight="1">
      <c r="A28" s="48"/>
      <c r="B28" s="45" t="s">
        <v>223</v>
      </c>
      <c r="C28" s="46" t="s">
        <v>229</v>
      </c>
      <c r="D28" s="127">
        <v>0</v>
      </c>
      <c r="E28" s="127">
        <v>0</v>
      </c>
      <c r="F28" s="127">
        <v>0</v>
      </c>
    </row>
    <row r="29" spans="1:19" s="36" customFormat="1" ht="15" customHeight="1">
      <c r="A29" s="48"/>
      <c r="B29" s="45" t="s">
        <v>224</v>
      </c>
      <c r="C29" s="46" t="s">
        <v>230</v>
      </c>
      <c r="D29" s="127">
        <v>0</v>
      </c>
      <c r="E29" s="127">
        <v>0</v>
      </c>
      <c r="F29" s="127">
        <v>0</v>
      </c>
    </row>
    <row r="30" spans="1:19" s="36" customFormat="1" ht="15" customHeight="1">
      <c r="A30" s="48"/>
      <c r="B30" s="45" t="s">
        <v>225</v>
      </c>
      <c r="C30" s="46" t="s">
        <v>231</v>
      </c>
      <c r="D30" s="127">
        <v>0</v>
      </c>
      <c r="E30" s="127">
        <v>0</v>
      </c>
      <c r="F30" s="127">
        <v>0</v>
      </c>
    </row>
    <row r="31" spans="1:19" s="36" customFormat="1" ht="15" customHeight="1">
      <c r="A31" s="48"/>
      <c r="B31" s="49" t="s">
        <v>226</v>
      </c>
      <c r="C31" s="50" t="s">
        <v>227</v>
      </c>
      <c r="D31" s="130">
        <f>SUM(D27:D30)</f>
        <v>0</v>
      </c>
      <c r="E31" s="130">
        <f>SUM(E27:E30)</f>
        <v>0</v>
      </c>
      <c r="F31" s="130">
        <f>SUM(F27:F30)</f>
        <v>0</v>
      </c>
    </row>
    <row r="32" spans="1:19" s="36" customFormat="1" ht="15" customHeight="1">
      <c r="A32" s="48"/>
      <c r="B32" s="76"/>
      <c r="C32" s="77"/>
      <c r="D32" s="133"/>
      <c r="E32" s="133"/>
      <c r="F32" s="134"/>
    </row>
    <row r="33" spans="1:11" s="36" customFormat="1" ht="7.5" customHeight="1">
      <c r="A33" s="51"/>
      <c r="B33" s="51"/>
      <c r="C33" s="51"/>
      <c r="D33" s="131"/>
      <c r="E33" s="131"/>
      <c r="F33" s="132"/>
    </row>
    <row r="34" spans="1:11" s="36" customFormat="1" ht="15" customHeight="1">
      <c r="A34" s="41" t="s">
        <v>173</v>
      </c>
      <c r="B34" s="42" t="s">
        <v>174</v>
      </c>
      <c r="C34" s="43" t="s">
        <v>194</v>
      </c>
      <c r="D34" s="124" t="s">
        <v>176</v>
      </c>
      <c r="E34" s="124" t="s">
        <v>177</v>
      </c>
      <c r="F34" s="124" t="s">
        <v>178</v>
      </c>
      <c r="K34" s="36" t="s">
        <v>90</v>
      </c>
    </row>
    <row r="35" spans="1:11" s="36" customFormat="1" ht="15" customHeight="1">
      <c r="A35" s="44" t="s">
        <v>195</v>
      </c>
      <c r="B35" s="45" t="s">
        <v>196</v>
      </c>
      <c r="C35" s="46" t="s">
        <v>197</v>
      </c>
      <c r="D35" s="127">
        <v>5304949.3499999996</v>
      </c>
      <c r="E35" s="127">
        <v>5314949.3499999996</v>
      </c>
      <c r="F35" s="127">
        <v>5314949.3499999996</v>
      </c>
      <c r="I35" s="72" t="s">
        <v>90</v>
      </c>
    </row>
    <row r="36" spans="1:11" s="36" customFormat="1" ht="15" customHeight="1">
      <c r="A36" s="47"/>
      <c r="B36" s="45" t="s">
        <v>198</v>
      </c>
      <c r="C36" s="46" t="s">
        <v>199</v>
      </c>
      <c r="D36" s="127">
        <v>12000</v>
      </c>
      <c r="E36" s="127">
        <v>2000</v>
      </c>
      <c r="F36" s="127">
        <v>2000</v>
      </c>
    </row>
    <row r="37" spans="1:11" s="36" customFormat="1" ht="15" customHeight="1">
      <c r="A37" s="48" t="s">
        <v>43</v>
      </c>
      <c r="B37" s="49" t="s">
        <v>195</v>
      </c>
      <c r="C37" s="50" t="s">
        <v>200</v>
      </c>
      <c r="D37" s="130">
        <f>SUM(D35:D36)</f>
        <v>5316949.3499999996</v>
      </c>
      <c r="E37" s="130">
        <f>SUM(E35:E36)</f>
        <v>5316949.3499999996</v>
      </c>
      <c r="F37" s="130">
        <v>5316949.3499999996</v>
      </c>
    </row>
    <row r="38" spans="1:11" s="36" customFormat="1" ht="7.5" customHeight="1">
      <c r="A38" s="51"/>
      <c r="B38" s="51"/>
      <c r="C38" s="51"/>
      <c r="D38" s="131"/>
      <c r="E38" s="131"/>
      <c r="F38" s="132"/>
    </row>
    <row r="39" spans="1:11" s="36" customFormat="1" ht="18" customHeight="1">
      <c r="A39" s="52"/>
      <c r="B39" s="257" t="s">
        <v>201</v>
      </c>
      <c r="C39" s="257"/>
      <c r="D39" s="121">
        <f>D37+D24+D18+D31</f>
        <v>34599828.68</v>
      </c>
      <c r="E39" s="121">
        <f>E37+E24+E18+E31</f>
        <v>28851802</v>
      </c>
      <c r="F39" s="121">
        <f>F37+F24+F18+F31</f>
        <v>28840568</v>
      </c>
    </row>
    <row r="40" spans="1:11" s="36" customFormat="1" ht="7.5" customHeight="1">
      <c r="A40" s="52"/>
      <c r="B40" s="53"/>
      <c r="C40" s="53"/>
      <c r="D40" s="135"/>
      <c r="E40" s="135"/>
      <c r="F40" s="136"/>
    </row>
    <row r="41" spans="1:11" s="36" customFormat="1" ht="18" customHeight="1">
      <c r="A41" s="52"/>
      <c r="B41" s="54"/>
      <c r="C41" s="55" t="s">
        <v>202</v>
      </c>
      <c r="D41" s="137">
        <f>D39+D7</f>
        <v>34599828.68</v>
      </c>
      <c r="E41" s="137">
        <f>E39+E7</f>
        <v>28851802</v>
      </c>
      <c r="F41" s="137">
        <f>F39+F7</f>
        <v>28840568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N76"/>
  <sheetViews>
    <sheetView zoomScaleNormal="100" zoomScaleSheetLayoutView="90" workbookViewId="0">
      <pane ySplit="2928" topLeftCell="A55" activePane="bottomLeft"/>
      <selection sqref="A1:K1"/>
      <selection pane="bottomLeft" activeCell="E68" sqref="E68:F68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9" width="15.88671875" style="86" customWidth="1"/>
    <col min="10" max="10" width="20" style="86" customWidth="1"/>
    <col min="11" max="11" width="21.109375" style="86" customWidth="1"/>
    <col min="12" max="12" width="28.33203125" style="86" customWidth="1"/>
    <col min="13" max="13" width="15" style="86" customWidth="1"/>
    <col min="14" max="16384" width="9.109375" style="86"/>
  </cols>
  <sheetData>
    <row r="1" spans="1:13" s="81" customFormat="1" ht="45" customHeight="1">
      <c r="A1" s="262" t="s">
        <v>80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62"/>
    </row>
    <row r="2" spans="1:13" s="81" customFormat="1" ht="55.2"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243" t="s">
        <v>8</v>
      </c>
    </row>
    <row r="3" spans="1:13" s="81" customFormat="1">
      <c r="B3" s="260"/>
      <c r="C3" s="260"/>
      <c r="D3" s="243" t="s">
        <v>9</v>
      </c>
      <c r="E3" s="243" t="s">
        <v>10</v>
      </c>
      <c r="F3" s="243" t="s">
        <v>11</v>
      </c>
      <c r="G3" s="243" t="s">
        <v>12</v>
      </c>
      <c r="H3" s="243" t="s">
        <v>13</v>
      </c>
      <c r="I3" s="243" t="s">
        <v>14</v>
      </c>
      <c r="J3" s="243" t="s">
        <v>15</v>
      </c>
      <c r="K3" s="243" t="s">
        <v>16</v>
      </c>
    </row>
    <row r="4" spans="1:13" s="8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  <c r="M4" s="81" t="s">
        <v>90</v>
      </c>
    </row>
    <row r="5" spans="1:13" s="8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/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3" s="8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f>929772+617.73-3000</f>
        <v>927389.73</v>
      </c>
      <c r="F6" s="139">
        <f>13220756.76+132354.18+3000</f>
        <v>13356110.939999999</v>
      </c>
      <c r="G6" s="139">
        <f>2051500+81527.89</f>
        <v>2133027.89</v>
      </c>
      <c r="H6" s="139" t="s">
        <v>20</v>
      </c>
      <c r="I6" s="139" t="s">
        <v>20</v>
      </c>
      <c r="J6" s="139">
        <v>2000</v>
      </c>
      <c r="K6" s="139">
        <f>D6+E6+F6+G6+H6+I6+J6</f>
        <v>16418528.560000001</v>
      </c>
    </row>
    <row r="7" spans="1:13" s="8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f>31090-1500</f>
        <v>29590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ref="K7:K13" si="0">D7+E7+F7+G7+H7+I7+J7</f>
        <v>29590</v>
      </c>
    </row>
    <row r="8" spans="1:13" s="81" customFormat="1" ht="27.6">
      <c r="A8" s="152"/>
      <c r="B8" s="150" t="s">
        <v>23</v>
      </c>
      <c r="C8" s="151" t="s">
        <v>24</v>
      </c>
      <c r="D8" s="139">
        <f>248494.58-35000</f>
        <v>213494.58</v>
      </c>
      <c r="E8" s="139">
        <v>11500</v>
      </c>
      <c r="F8" s="139">
        <f>2532434.06+35000+4502.26</f>
        <v>2571936.3199999998</v>
      </c>
      <c r="G8" s="139" t="s">
        <v>20</v>
      </c>
      <c r="H8" s="139" t="s">
        <v>20</v>
      </c>
      <c r="I8" s="139">
        <v>6000</v>
      </c>
      <c r="J8" s="139">
        <v>86500</v>
      </c>
      <c r="K8" s="139">
        <f t="shared" si="0"/>
        <v>2889430.9</v>
      </c>
    </row>
    <row r="9" spans="1:13" s="8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v>27880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244060</v>
      </c>
    </row>
    <row r="10" spans="1:13" s="8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v>422200</v>
      </c>
      <c r="G10" s="139" t="s">
        <v>20</v>
      </c>
      <c r="H10" s="139" t="s">
        <v>20</v>
      </c>
      <c r="I10" s="139" t="s">
        <v>20</v>
      </c>
      <c r="J10" s="139">
        <v>13200</v>
      </c>
      <c r="K10" s="139">
        <f t="shared" si="0"/>
        <v>435400</v>
      </c>
    </row>
    <row r="11" spans="1:13" s="8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v>1173335.7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1173335.7</v>
      </c>
    </row>
    <row r="12" spans="1:13" s="81" customFormat="1">
      <c r="A12" s="152"/>
      <c r="B12" s="150" t="s">
        <v>31</v>
      </c>
      <c r="C12" s="151" t="s">
        <v>32</v>
      </c>
      <c r="D12" s="139">
        <f>630+300</f>
        <v>930</v>
      </c>
      <c r="E12" s="139">
        <f>5120+1275</f>
        <v>6395</v>
      </c>
      <c r="F12" s="139">
        <f>90800+12204+5000</f>
        <v>108004</v>
      </c>
      <c r="G12" s="139" t="s">
        <v>20</v>
      </c>
      <c r="H12" s="139" t="s">
        <v>20</v>
      </c>
      <c r="I12" s="139">
        <f>131176.07+6524.18-5000</f>
        <v>132700.25</v>
      </c>
      <c r="J12" s="139" t="s">
        <v>20</v>
      </c>
      <c r="K12" s="139">
        <f t="shared" si="0"/>
        <v>248029.25</v>
      </c>
    </row>
    <row r="13" spans="1:13" s="81" customFormat="1">
      <c r="A13" s="152"/>
      <c r="B13" s="150" t="s">
        <v>33</v>
      </c>
      <c r="C13" s="151" t="s">
        <v>34</v>
      </c>
      <c r="D13" s="139">
        <v>0</v>
      </c>
      <c r="E13" s="139">
        <v>230</v>
      </c>
      <c r="F13" s="139">
        <f>7500+10027.54</f>
        <v>17527.54</v>
      </c>
      <c r="G13" s="139">
        <v>23250</v>
      </c>
      <c r="H13" s="139">
        <v>500</v>
      </c>
      <c r="I13" s="139" t="s">
        <v>20</v>
      </c>
      <c r="J13" s="139">
        <v>3600</v>
      </c>
      <c r="K13" s="139">
        <f t="shared" si="0"/>
        <v>45107.54</v>
      </c>
    </row>
    <row r="14" spans="1:13" s="81" customFormat="1" ht="27.6">
      <c r="A14" s="79" t="s">
        <v>16</v>
      </c>
      <c r="B14" s="153"/>
      <c r="C14" s="154" t="s">
        <v>35</v>
      </c>
      <c r="D14" s="140">
        <f>SUM(D6:D13)</f>
        <v>214424.58</v>
      </c>
      <c r="E14" s="140">
        <f t="shared" ref="E14:J14" si="1">SUM(E6:E13)</f>
        <v>1155694.73</v>
      </c>
      <c r="F14" s="140">
        <f t="shared" si="1"/>
        <v>17706584.5</v>
      </c>
      <c r="G14" s="140">
        <f t="shared" si="1"/>
        <v>2156277.89</v>
      </c>
      <c r="H14" s="140">
        <f t="shared" si="1"/>
        <v>500</v>
      </c>
      <c r="I14" s="140">
        <f t="shared" si="1"/>
        <v>138700.25</v>
      </c>
      <c r="J14" s="140">
        <f t="shared" si="1"/>
        <v>111300</v>
      </c>
      <c r="K14" s="140">
        <f>D14+E14+F14+G14+H14+I14+J14</f>
        <v>21483481.949999999</v>
      </c>
      <c r="L14" s="244">
        <f>K14+'Macro CAPITALE 2022'!G12+'Macro CAPITALE 2022'!L12</f>
        <v>22333799.75</v>
      </c>
      <c r="M14" s="81" t="s">
        <v>239</v>
      </c>
    </row>
    <row r="15" spans="1:13" s="81" customFormat="1">
      <c r="C15" s="155"/>
      <c r="M15" s="81" t="s">
        <v>90</v>
      </c>
    </row>
    <row r="16" spans="1:13" s="81" customFormat="1">
      <c r="B16" s="147" t="s">
        <v>249</v>
      </c>
      <c r="C16" s="148" t="s">
        <v>250</v>
      </c>
      <c r="D16" s="80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80" t="s">
        <v>15</v>
      </c>
      <c r="K16" s="143"/>
    </row>
    <row r="17" spans="1:14" s="81" customFormat="1">
      <c r="B17" s="150" t="s">
        <v>41</v>
      </c>
      <c r="C17" s="151" t="s">
        <v>252</v>
      </c>
      <c r="D17" s="139" t="s">
        <v>20</v>
      </c>
      <c r="E17" s="139" t="s">
        <v>20</v>
      </c>
      <c r="F17" s="139" t="s">
        <v>20</v>
      </c>
      <c r="G17" s="139">
        <v>100000</v>
      </c>
      <c r="H17" s="139" t="s">
        <v>20</v>
      </c>
      <c r="I17" s="139" t="s">
        <v>20</v>
      </c>
      <c r="J17" s="139">
        <v>0</v>
      </c>
      <c r="K17" s="139">
        <f>D17+E17+F17+G17+H17+I17+J17</f>
        <v>100000</v>
      </c>
    </row>
    <row r="18" spans="1:14" s="81" customFormat="1" ht="27.6">
      <c r="B18" s="153"/>
      <c r="C18" s="154" t="s">
        <v>251</v>
      </c>
      <c r="D18" s="140">
        <f t="shared" ref="D18:J18" si="2">SUM(D17:D17)</f>
        <v>0</v>
      </c>
      <c r="E18" s="140">
        <f t="shared" si="2"/>
        <v>0</v>
      </c>
      <c r="F18" s="140">
        <f t="shared" si="2"/>
        <v>0</v>
      </c>
      <c r="G18" s="140">
        <f t="shared" si="2"/>
        <v>100000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>D18+E18+F18+G18+H18+I18+J18</f>
        <v>100000</v>
      </c>
    </row>
    <row r="19" spans="1:14" s="81" customFormat="1">
      <c r="C19" s="155"/>
    </row>
    <row r="20" spans="1:14" s="81" customFormat="1" ht="27.6">
      <c r="A20" s="144"/>
      <c r="B20" s="147" t="s">
        <v>25</v>
      </c>
      <c r="C20" s="148" t="s">
        <v>36</v>
      </c>
      <c r="D20" s="80" t="s">
        <v>9</v>
      </c>
      <c r="E20" s="80" t="s">
        <v>10</v>
      </c>
      <c r="F20" s="80" t="s">
        <v>11</v>
      </c>
      <c r="G20" s="80" t="s">
        <v>12</v>
      </c>
      <c r="H20" s="80" t="s">
        <v>13</v>
      </c>
      <c r="I20" s="80" t="s">
        <v>14</v>
      </c>
      <c r="J20" s="80" t="s">
        <v>15</v>
      </c>
      <c r="K20" s="143"/>
    </row>
    <row r="21" spans="1:14" s="81" customFormat="1">
      <c r="A21" s="149" t="s">
        <v>37</v>
      </c>
      <c r="B21" s="150" t="s">
        <v>17</v>
      </c>
      <c r="C21" s="151" t="s">
        <v>38</v>
      </c>
      <c r="D21" s="139" t="s">
        <v>20</v>
      </c>
      <c r="E21" s="139" t="s">
        <v>20</v>
      </c>
      <c r="F21" s="139" t="s">
        <v>20</v>
      </c>
      <c r="G21" s="139" t="s">
        <v>20</v>
      </c>
      <c r="H21" s="139" t="s">
        <v>20</v>
      </c>
      <c r="I21" s="139" t="s">
        <v>20</v>
      </c>
      <c r="J21" s="139">
        <v>0</v>
      </c>
      <c r="K21" s="139">
        <f>D21+E21+F21+G21+H21+I21+J21</f>
        <v>0</v>
      </c>
    </row>
    <row r="22" spans="1:14" s="81" customFormat="1" ht="27.6">
      <c r="A22" s="152"/>
      <c r="B22" s="150" t="s">
        <v>21</v>
      </c>
      <c r="C22" s="151" t="s">
        <v>39</v>
      </c>
      <c r="D22" s="139" t="s">
        <v>20</v>
      </c>
      <c r="E22" s="139" t="s">
        <v>20</v>
      </c>
      <c r="F22" s="139">
        <f>737330.48+14960+100000</f>
        <v>852290.48</v>
      </c>
      <c r="G22" s="139">
        <f>538500+1000000</f>
        <v>1538500</v>
      </c>
      <c r="H22" s="139" t="s">
        <v>20</v>
      </c>
      <c r="I22" s="139" t="s">
        <v>20</v>
      </c>
      <c r="J22" s="139">
        <v>0</v>
      </c>
      <c r="K22" s="139">
        <f>D22+E22+F22+G22+H22+I22+J22</f>
        <v>2390790.48</v>
      </c>
      <c r="N22" s="81" t="s">
        <v>90</v>
      </c>
    </row>
    <row r="23" spans="1:14" s="81" customFormat="1" ht="44.25" customHeight="1">
      <c r="A23" s="79" t="s">
        <v>37</v>
      </c>
      <c r="B23" s="153"/>
      <c r="C23" s="154" t="s">
        <v>40</v>
      </c>
      <c r="D23" s="140">
        <f>SUM(D21:D22)</f>
        <v>0</v>
      </c>
      <c r="E23" s="140">
        <f t="shared" ref="E23:J23" si="3">SUM(E21:E22)</f>
        <v>0</v>
      </c>
      <c r="F23" s="140">
        <f>SUM(F21:F22)</f>
        <v>852290.48</v>
      </c>
      <c r="G23" s="140">
        <f t="shared" si="3"/>
        <v>1538500</v>
      </c>
      <c r="H23" s="140">
        <f t="shared" si="3"/>
        <v>0</v>
      </c>
      <c r="I23" s="140">
        <f t="shared" si="3"/>
        <v>0</v>
      </c>
      <c r="J23" s="140">
        <f t="shared" si="3"/>
        <v>0</v>
      </c>
      <c r="K23" s="140">
        <f>D23+E23+F23+G23+H23+I23+J23</f>
        <v>2390790.48</v>
      </c>
    </row>
    <row r="24" spans="1:14" s="81" customFormat="1">
      <c r="C24" s="155"/>
    </row>
    <row r="25" spans="1:14" s="81" customFormat="1" ht="27.6">
      <c r="A25" s="144"/>
      <c r="B25" s="147" t="s">
        <v>27</v>
      </c>
      <c r="C25" s="148" t="s">
        <v>214</v>
      </c>
      <c r="D25" s="80" t="s">
        <v>9</v>
      </c>
      <c r="E25" s="80" t="s">
        <v>10</v>
      </c>
      <c r="F25" s="80" t="s">
        <v>11</v>
      </c>
      <c r="G25" s="80" t="s">
        <v>12</v>
      </c>
      <c r="H25" s="80" t="s">
        <v>13</v>
      </c>
      <c r="I25" s="80" t="s">
        <v>14</v>
      </c>
      <c r="J25" s="80" t="s">
        <v>15</v>
      </c>
      <c r="K25" s="143"/>
    </row>
    <row r="26" spans="1:14" s="81" customFormat="1" ht="28.5" customHeight="1">
      <c r="A26" s="149" t="s">
        <v>37</v>
      </c>
      <c r="B26" s="150" t="s">
        <v>17</v>
      </c>
      <c r="C26" s="151" t="s">
        <v>213</v>
      </c>
      <c r="D26" s="139" t="s">
        <v>20</v>
      </c>
      <c r="E26" s="139" t="s">
        <v>20</v>
      </c>
      <c r="F26" s="139" t="s">
        <v>20</v>
      </c>
      <c r="G26" s="139">
        <v>0</v>
      </c>
      <c r="H26" s="139" t="s">
        <v>20</v>
      </c>
      <c r="I26" s="139" t="s">
        <v>20</v>
      </c>
      <c r="J26" s="139">
        <v>0</v>
      </c>
      <c r="K26" s="139">
        <f>D26+E26+F26+G26+H26+I26+J26</f>
        <v>0</v>
      </c>
    </row>
    <row r="27" spans="1:14" s="81" customFormat="1" ht="15.75" customHeight="1">
      <c r="A27" s="149"/>
      <c r="B27" s="150" t="s">
        <v>21</v>
      </c>
      <c r="C27" s="151" t="s">
        <v>253</v>
      </c>
      <c r="D27" s="139" t="s">
        <v>20</v>
      </c>
      <c r="E27" s="139" t="s">
        <v>20</v>
      </c>
      <c r="F27" s="139">
        <v>50000</v>
      </c>
      <c r="G27" s="139">
        <v>400000</v>
      </c>
      <c r="H27" s="139" t="s">
        <v>20</v>
      </c>
      <c r="I27" s="139" t="s">
        <v>20</v>
      </c>
      <c r="J27" s="139">
        <v>0</v>
      </c>
      <c r="K27" s="139">
        <f>D27+E27+F27+G27+H27+I27+J27</f>
        <v>450000</v>
      </c>
    </row>
    <row r="28" spans="1:14" s="81" customFormat="1" ht="27.6">
      <c r="A28" s="79" t="s">
        <v>37</v>
      </c>
      <c r="B28" s="153"/>
      <c r="C28" s="154" t="s">
        <v>215</v>
      </c>
      <c r="D28" s="140">
        <f>SUM(D26:D27)</f>
        <v>0</v>
      </c>
      <c r="E28" s="140">
        <f t="shared" ref="E28:K28" si="4">SUM(E26:E27)</f>
        <v>0</v>
      </c>
      <c r="F28" s="140">
        <f t="shared" si="4"/>
        <v>50000</v>
      </c>
      <c r="G28" s="140">
        <f t="shared" si="4"/>
        <v>400000</v>
      </c>
      <c r="H28" s="140">
        <f t="shared" si="4"/>
        <v>0</v>
      </c>
      <c r="I28" s="140">
        <f t="shared" si="4"/>
        <v>0</v>
      </c>
      <c r="J28" s="140">
        <f t="shared" si="4"/>
        <v>0</v>
      </c>
      <c r="K28" s="140">
        <f t="shared" si="4"/>
        <v>450000</v>
      </c>
    </row>
    <row r="29" spans="1:14" s="81" customFormat="1">
      <c r="C29" s="155"/>
    </row>
    <row r="30" spans="1:14" s="81" customFormat="1">
      <c r="A30" s="144"/>
      <c r="B30" s="147" t="s">
        <v>41</v>
      </c>
      <c r="C30" s="148" t="s">
        <v>42</v>
      </c>
      <c r="D30" s="80" t="s">
        <v>9</v>
      </c>
      <c r="E30" s="80" t="s">
        <v>10</v>
      </c>
      <c r="F30" s="80" t="s">
        <v>11</v>
      </c>
      <c r="G30" s="80" t="s">
        <v>12</v>
      </c>
      <c r="H30" s="80" t="s">
        <v>13</v>
      </c>
      <c r="I30" s="80" t="s">
        <v>14</v>
      </c>
      <c r="J30" s="80" t="s">
        <v>15</v>
      </c>
      <c r="K30" s="143"/>
    </row>
    <row r="31" spans="1:14" s="81" customFormat="1">
      <c r="A31" s="149" t="s">
        <v>43</v>
      </c>
      <c r="B31" s="150" t="s">
        <v>17</v>
      </c>
      <c r="C31" s="151" t="s">
        <v>44</v>
      </c>
      <c r="D31" s="139" t="s">
        <v>20</v>
      </c>
      <c r="E31" s="139" t="s">
        <v>20</v>
      </c>
      <c r="F31" s="139" t="s">
        <v>20</v>
      </c>
      <c r="G31" s="139">
        <v>0</v>
      </c>
      <c r="H31" s="139" t="s">
        <v>20</v>
      </c>
      <c r="I31" s="139" t="s">
        <v>20</v>
      </c>
      <c r="J31" s="139" t="s">
        <v>20</v>
      </c>
      <c r="K31" s="139">
        <f>D31+E31+F31+G31+H31+I31+J31</f>
        <v>0</v>
      </c>
    </row>
    <row r="32" spans="1:14" s="81" customFormat="1">
      <c r="A32" s="79" t="s">
        <v>43</v>
      </c>
      <c r="B32" s="153"/>
      <c r="C32" s="154" t="s">
        <v>45</v>
      </c>
      <c r="D32" s="140">
        <f>SUM(D31)</f>
        <v>0</v>
      </c>
      <c r="E32" s="140">
        <f t="shared" ref="E32:J32" si="5">SUM(E31)</f>
        <v>0</v>
      </c>
      <c r="F32" s="140">
        <f t="shared" si="5"/>
        <v>0</v>
      </c>
      <c r="G32" s="140">
        <f t="shared" si="5"/>
        <v>0</v>
      </c>
      <c r="H32" s="140">
        <f t="shared" si="5"/>
        <v>0</v>
      </c>
      <c r="I32" s="140">
        <f t="shared" si="5"/>
        <v>0</v>
      </c>
      <c r="J32" s="140">
        <f t="shared" si="5"/>
        <v>0</v>
      </c>
      <c r="K32" s="140">
        <f>D32+E32+F32+G32+H32+I32+J32</f>
        <v>0</v>
      </c>
    </row>
    <row r="33" spans="1:12" s="81" customFormat="1">
      <c r="C33" s="155"/>
    </row>
    <row r="34" spans="1:12" s="81" customFormat="1" ht="27.6">
      <c r="A34" s="144"/>
      <c r="B34" s="147" t="s">
        <v>46</v>
      </c>
      <c r="C34" s="148" t="s">
        <v>47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3"/>
    </row>
    <row r="35" spans="1:12" s="81" customFormat="1">
      <c r="A35" s="149" t="s">
        <v>48</v>
      </c>
      <c r="B35" s="150" t="s">
        <v>21</v>
      </c>
      <c r="C35" s="151" t="s">
        <v>49</v>
      </c>
      <c r="D35" s="139" t="s">
        <v>20</v>
      </c>
      <c r="E35" s="139" t="s">
        <v>20</v>
      </c>
      <c r="F35" s="139">
        <v>0</v>
      </c>
      <c r="G35" s="139">
        <v>0</v>
      </c>
      <c r="H35" s="139" t="s">
        <v>20</v>
      </c>
      <c r="I35" s="139" t="s">
        <v>20</v>
      </c>
      <c r="J35" s="139" t="s">
        <v>20</v>
      </c>
      <c r="K35" s="139">
        <f>D35+E35+F35+G35+H35+I35+J35</f>
        <v>0</v>
      </c>
    </row>
    <row r="36" spans="1:12" s="81" customFormat="1">
      <c r="A36" s="152"/>
      <c r="B36" s="150" t="s">
        <v>23</v>
      </c>
      <c r="C36" s="151" t="s">
        <v>50</v>
      </c>
      <c r="D36" s="139" t="s">
        <v>20</v>
      </c>
      <c r="E36" s="139" t="s">
        <v>20</v>
      </c>
      <c r="F36" s="139">
        <f>3400+10000</f>
        <v>13400</v>
      </c>
      <c r="G36" s="139">
        <v>0</v>
      </c>
      <c r="H36" s="139" t="s">
        <v>20</v>
      </c>
      <c r="I36" s="139" t="s">
        <v>20</v>
      </c>
      <c r="J36" s="139" t="s">
        <v>20</v>
      </c>
      <c r="K36" s="139">
        <f>D36+E36+F36+G36+H36+I36+J36</f>
        <v>13400</v>
      </c>
    </row>
    <row r="37" spans="1:12" s="81" customFormat="1" ht="42.75" customHeight="1">
      <c r="A37" s="79" t="s">
        <v>48</v>
      </c>
      <c r="B37" s="153"/>
      <c r="C37" s="154" t="s">
        <v>51</v>
      </c>
      <c r="D37" s="140">
        <f>SUM(D35:D36)</f>
        <v>0</v>
      </c>
      <c r="E37" s="140">
        <f t="shared" ref="E37:J37" si="6">SUM(E35:E36)</f>
        <v>0</v>
      </c>
      <c r="F37" s="140">
        <f t="shared" si="6"/>
        <v>13400</v>
      </c>
      <c r="G37" s="140">
        <f t="shared" si="6"/>
        <v>0</v>
      </c>
      <c r="H37" s="140">
        <f t="shared" si="6"/>
        <v>0</v>
      </c>
      <c r="I37" s="140">
        <f t="shared" si="6"/>
        <v>0</v>
      </c>
      <c r="J37" s="140">
        <f t="shared" si="6"/>
        <v>0</v>
      </c>
      <c r="K37" s="140">
        <f>D37+E37+F37+G37+H37+I37+J37</f>
        <v>13400</v>
      </c>
    </row>
    <row r="38" spans="1:12" s="81" customFormat="1">
      <c r="C38" s="155"/>
    </row>
    <row r="39" spans="1:12" s="81" customFormat="1">
      <c r="A39" s="144"/>
      <c r="B39" s="147" t="s">
        <v>33</v>
      </c>
      <c r="C39" s="148" t="s">
        <v>52</v>
      </c>
      <c r="D39" s="80" t="s">
        <v>9</v>
      </c>
      <c r="E39" s="80" t="s">
        <v>10</v>
      </c>
      <c r="F39" s="80" t="s">
        <v>11</v>
      </c>
      <c r="G39" s="80" t="s">
        <v>12</v>
      </c>
      <c r="H39" s="80" t="s">
        <v>13</v>
      </c>
      <c r="I39" s="80" t="s">
        <v>14</v>
      </c>
      <c r="J39" s="80" t="s">
        <v>15</v>
      </c>
      <c r="K39" s="143"/>
    </row>
    <row r="40" spans="1:12" s="81" customFormat="1">
      <c r="A40" s="149" t="s">
        <v>53</v>
      </c>
      <c r="B40" s="150" t="s">
        <v>21</v>
      </c>
      <c r="C40" s="151" t="s">
        <v>54</v>
      </c>
      <c r="D40" s="139" t="s">
        <v>20</v>
      </c>
      <c r="E40" s="139" t="s">
        <v>20</v>
      </c>
      <c r="F40" s="139" t="s">
        <v>20</v>
      </c>
      <c r="G40" s="139">
        <f>7000+16965</f>
        <v>23965</v>
      </c>
      <c r="H40" s="139" t="s">
        <v>20</v>
      </c>
      <c r="I40" s="139" t="s">
        <v>20</v>
      </c>
      <c r="J40" s="139" t="s">
        <v>20</v>
      </c>
      <c r="K40" s="139">
        <f>D40+E40+F40+G40+H40+I40+J40</f>
        <v>23965</v>
      </c>
    </row>
    <row r="41" spans="1:12" s="81" customFormat="1">
      <c r="A41" s="79" t="s">
        <v>53</v>
      </c>
      <c r="B41" s="153"/>
      <c r="C41" s="154" t="s">
        <v>55</v>
      </c>
      <c r="D41" s="140">
        <f>SUM(D40)</f>
        <v>0</v>
      </c>
      <c r="E41" s="140">
        <f t="shared" ref="E41:J41" si="7">SUM(E40)</f>
        <v>0</v>
      </c>
      <c r="F41" s="140">
        <f t="shared" si="7"/>
        <v>0</v>
      </c>
      <c r="G41" s="140">
        <f t="shared" si="7"/>
        <v>23965</v>
      </c>
      <c r="H41" s="140">
        <f t="shared" si="7"/>
        <v>0</v>
      </c>
      <c r="I41" s="140">
        <f t="shared" si="7"/>
        <v>0</v>
      </c>
      <c r="J41" s="140">
        <f t="shared" si="7"/>
        <v>0</v>
      </c>
      <c r="K41" s="140">
        <f>D41+E41+F41+G41+H41+I41+J41</f>
        <v>23965</v>
      </c>
    </row>
    <row r="42" spans="1:12" s="81" customFormat="1">
      <c r="C42" s="155"/>
    </row>
    <row r="43" spans="1:12" s="81" customFormat="1" ht="27.6">
      <c r="A43" s="144"/>
      <c r="B43" s="147" t="s">
        <v>56</v>
      </c>
      <c r="C43" s="148" t="s">
        <v>57</v>
      </c>
      <c r="D43" s="80" t="s">
        <v>9</v>
      </c>
      <c r="E43" s="80" t="s">
        <v>10</v>
      </c>
      <c r="F43" s="80" t="s">
        <v>11</v>
      </c>
      <c r="G43" s="80" t="s">
        <v>12</v>
      </c>
      <c r="H43" s="80" t="s">
        <v>13</v>
      </c>
      <c r="I43" s="80" t="s">
        <v>14</v>
      </c>
      <c r="J43" s="80" t="s">
        <v>15</v>
      </c>
      <c r="K43" s="143"/>
    </row>
    <row r="44" spans="1:12" s="81" customFormat="1" ht="31.5" customHeight="1">
      <c r="A44" s="144"/>
      <c r="B44" s="150" t="s">
        <v>29</v>
      </c>
      <c r="C44" s="151" t="s">
        <v>212</v>
      </c>
      <c r="D44" s="139" t="s">
        <v>20</v>
      </c>
      <c r="E44" s="139" t="s">
        <v>20</v>
      </c>
      <c r="F44" s="139" t="s">
        <v>20</v>
      </c>
      <c r="G44" s="139">
        <v>0</v>
      </c>
      <c r="H44" s="139" t="s">
        <v>20</v>
      </c>
      <c r="I44" s="139" t="s">
        <v>20</v>
      </c>
      <c r="J44" s="139" t="s">
        <v>20</v>
      </c>
      <c r="K44" s="139">
        <f>D44+E44+F44+G44+H44+I44+J44</f>
        <v>0</v>
      </c>
    </row>
    <row r="45" spans="1:12" s="81" customFormat="1" ht="28.8">
      <c r="A45" s="149" t="s">
        <v>58</v>
      </c>
      <c r="B45" s="150" t="s">
        <v>31</v>
      </c>
      <c r="C45" s="151" t="s">
        <v>59</v>
      </c>
      <c r="D45" s="139" t="s">
        <v>20</v>
      </c>
      <c r="E45" s="139" t="s">
        <v>20</v>
      </c>
      <c r="F45" s="139" t="s">
        <v>20</v>
      </c>
      <c r="G45" s="139">
        <f>6000+20657.7</f>
        <v>26657.7</v>
      </c>
      <c r="H45" s="139" t="s">
        <v>20</v>
      </c>
      <c r="I45" s="139" t="s">
        <v>20</v>
      </c>
      <c r="J45" s="139" t="s">
        <v>20</v>
      </c>
      <c r="K45" s="139">
        <f>D45+E45+F45+G45+H45+I45+J45</f>
        <v>26657.7</v>
      </c>
      <c r="L45" s="75" t="s">
        <v>90</v>
      </c>
    </row>
    <row r="46" spans="1:12" s="81" customFormat="1" ht="27.6">
      <c r="A46" s="79" t="s">
        <v>58</v>
      </c>
      <c r="B46" s="153"/>
      <c r="C46" s="154" t="s">
        <v>60</v>
      </c>
      <c r="D46" s="140">
        <f>SUM(D44:D45)</f>
        <v>0</v>
      </c>
      <c r="E46" s="140">
        <f t="shared" ref="E46:J46" si="8">SUM(E44:E45)</f>
        <v>0</v>
      </c>
      <c r="F46" s="140">
        <f t="shared" si="8"/>
        <v>0</v>
      </c>
      <c r="G46" s="140">
        <f t="shared" si="8"/>
        <v>26657.7</v>
      </c>
      <c r="H46" s="140">
        <f t="shared" si="8"/>
        <v>0</v>
      </c>
      <c r="I46" s="140">
        <f t="shared" si="8"/>
        <v>0</v>
      </c>
      <c r="J46" s="140">
        <f t="shared" si="8"/>
        <v>0</v>
      </c>
      <c r="K46" s="140">
        <f>D46+E46+F46+G46+H46+I46+J46</f>
        <v>26657.7</v>
      </c>
      <c r="L46" s="81" t="s">
        <v>90</v>
      </c>
    </row>
    <row r="47" spans="1:12" s="81" customFormat="1">
      <c r="C47" s="155"/>
    </row>
    <row r="48" spans="1:12" s="81" customFormat="1" ht="27.6">
      <c r="A48" s="144"/>
      <c r="B48" s="147" t="s">
        <v>61</v>
      </c>
      <c r="C48" s="148" t="s">
        <v>62</v>
      </c>
      <c r="D48" s="80" t="s">
        <v>9</v>
      </c>
      <c r="E48" s="80" t="s">
        <v>10</v>
      </c>
      <c r="F48" s="80" t="s">
        <v>11</v>
      </c>
      <c r="G48" s="80" t="s">
        <v>12</v>
      </c>
      <c r="H48" s="80" t="s">
        <v>13</v>
      </c>
      <c r="I48" s="80" t="s">
        <v>14</v>
      </c>
      <c r="J48" s="80" t="s">
        <v>15</v>
      </c>
      <c r="K48" s="143"/>
    </row>
    <row r="49" spans="1:13" s="81" customFormat="1">
      <c r="A49" s="149" t="s">
        <v>63</v>
      </c>
      <c r="B49" s="150" t="s">
        <v>21</v>
      </c>
      <c r="C49" s="151" t="s">
        <v>64</v>
      </c>
      <c r="D49" s="139" t="s">
        <v>20</v>
      </c>
      <c r="E49" s="139" t="s">
        <v>20</v>
      </c>
      <c r="F49" s="139" t="s">
        <v>20</v>
      </c>
      <c r="G49" s="139">
        <v>0</v>
      </c>
      <c r="H49" s="139" t="s">
        <v>20</v>
      </c>
      <c r="I49" s="139" t="s">
        <v>20</v>
      </c>
      <c r="J49" s="139" t="s">
        <v>20</v>
      </c>
      <c r="K49" s="139">
        <f>D49+E49+F49+G49+H49+I49+J49</f>
        <v>0</v>
      </c>
    </row>
    <row r="50" spans="1:13" s="81" customFormat="1">
      <c r="A50" s="152"/>
      <c r="B50" s="150" t="s">
        <v>23</v>
      </c>
      <c r="C50" s="151" t="s">
        <v>65</v>
      </c>
      <c r="D50" s="139" t="s">
        <v>20</v>
      </c>
      <c r="E50" s="139" t="s">
        <v>20</v>
      </c>
      <c r="F50" s="139" t="s">
        <v>20</v>
      </c>
      <c r="G50" s="139">
        <v>150000</v>
      </c>
      <c r="H50" s="139" t="s">
        <v>20</v>
      </c>
      <c r="I50" s="139" t="s">
        <v>20</v>
      </c>
      <c r="J50" s="139" t="s">
        <v>20</v>
      </c>
      <c r="K50" s="139">
        <f>D50+E50+F50+G50+H50+I50+J50</f>
        <v>150000</v>
      </c>
    </row>
    <row r="51" spans="1:13" s="81" customFormat="1" ht="27.6">
      <c r="A51" s="79" t="s">
        <v>63</v>
      </c>
      <c r="B51" s="153"/>
      <c r="C51" s="154" t="s">
        <v>66</v>
      </c>
      <c r="D51" s="140">
        <f>SUM(D49:D50)</f>
        <v>0</v>
      </c>
      <c r="E51" s="140">
        <f t="shared" ref="E51:J51" si="9">SUM(E49:E50)</f>
        <v>0</v>
      </c>
      <c r="F51" s="140">
        <f t="shared" si="9"/>
        <v>0</v>
      </c>
      <c r="G51" s="140">
        <f t="shared" si="9"/>
        <v>150000</v>
      </c>
      <c r="H51" s="140">
        <f t="shared" si="9"/>
        <v>0</v>
      </c>
      <c r="I51" s="140">
        <f t="shared" si="9"/>
        <v>0</v>
      </c>
      <c r="J51" s="140">
        <f t="shared" si="9"/>
        <v>0</v>
      </c>
      <c r="K51" s="140">
        <f>D51+E51+F51+G51+H51+I51+J51</f>
        <v>150000</v>
      </c>
    </row>
    <row r="52" spans="1:13" s="81" customFormat="1">
      <c r="A52" s="79"/>
      <c r="B52" s="156"/>
      <c r="C52" s="157"/>
      <c r="D52" s="82"/>
      <c r="E52" s="82"/>
      <c r="F52" s="82"/>
      <c r="G52" s="82"/>
      <c r="H52" s="82"/>
      <c r="I52" s="82"/>
      <c r="J52" s="82"/>
      <c r="K52" s="82"/>
    </row>
    <row r="53" spans="1:13" s="81" customFormat="1" ht="27.6">
      <c r="A53" s="79"/>
      <c r="B53" s="147" t="s">
        <v>216</v>
      </c>
      <c r="C53" s="148" t="s">
        <v>217</v>
      </c>
      <c r="D53" s="80" t="s">
        <v>9</v>
      </c>
      <c r="E53" s="80" t="s">
        <v>10</v>
      </c>
      <c r="F53" s="80" t="s">
        <v>11</v>
      </c>
      <c r="G53" s="80" t="s">
        <v>12</v>
      </c>
      <c r="H53" s="80" t="s">
        <v>13</v>
      </c>
      <c r="I53" s="80" t="s">
        <v>14</v>
      </c>
      <c r="J53" s="80" t="s">
        <v>15</v>
      </c>
      <c r="K53" s="143"/>
    </row>
    <row r="54" spans="1:13" s="81" customFormat="1">
      <c r="A54" s="79"/>
      <c r="B54" s="150" t="s">
        <v>21</v>
      </c>
      <c r="C54" s="151" t="s">
        <v>218</v>
      </c>
      <c r="D54" s="139" t="s">
        <v>20</v>
      </c>
      <c r="E54" s="139" t="s">
        <v>20</v>
      </c>
      <c r="F54" s="139" t="s">
        <v>20</v>
      </c>
      <c r="G54" s="139">
        <v>100000</v>
      </c>
      <c r="H54" s="139" t="s">
        <v>20</v>
      </c>
      <c r="I54" s="139" t="s">
        <v>20</v>
      </c>
      <c r="J54" s="139" t="s">
        <v>20</v>
      </c>
      <c r="K54" s="139">
        <f>D54+E54+F54+G54+H54+I54+J54</f>
        <v>100000</v>
      </c>
    </row>
    <row r="55" spans="1:13" s="81" customFormat="1" ht="27.6">
      <c r="A55" s="79"/>
      <c r="B55" s="153"/>
      <c r="C55" s="154" t="s">
        <v>219</v>
      </c>
      <c r="D55" s="140">
        <f t="shared" ref="D55:J55" si="10">SUM(D53:D54)</f>
        <v>0</v>
      </c>
      <c r="E55" s="140">
        <f t="shared" si="10"/>
        <v>0</v>
      </c>
      <c r="F55" s="140">
        <f t="shared" si="10"/>
        <v>0</v>
      </c>
      <c r="G55" s="140">
        <f t="shared" si="10"/>
        <v>100000</v>
      </c>
      <c r="H55" s="140">
        <f t="shared" si="10"/>
        <v>0</v>
      </c>
      <c r="I55" s="140">
        <f t="shared" si="10"/>
        <v>0</v>
      </c>
      <c r="J55" s="140">
        <f t="shared" si="10"/>
        <v>0</v>
      </c>
      <c r="K55" s="140">
        <f>D55+E55+F55+G55+H55+I55+J55</f>
        <v>100000</v>
      </c>
    </row>
    <row r="56" spans="1:13" s="81" customFormat="1">
      <c r="A56" s="79"/>
      <c r="B56" s="156"/>
      <c r="C56" s="157"/>
      <c r="D56" s="82"/>
      <c r="E56" s="82"/>
      <c r="F56" s="82"/>
      <c r="G56" s="82"/>
      <c r="H56" s="82"/>
      <c r="I56" s="82"/>
      <c r="J56" s="82"/>
      <c r="K56" s="82"/>
    </row>
    <row r="57" spans="1:13" s="81" customFormat="1" ht="27.6">
      <c r="A57" s="144"/>
      <c r="B57" s="147" t="s">
        <v>67</v>
      </c>
      <c r="C57" s="148" t="s">
        <v>68</v>
      </c>
      <c r="D57" s="80" t="s">
        <v>9</v>
      </c>
      <c r="E57" s="80" t="s">
        <v>10</v>
      </c>
      <c r="F57" s="80" t="s">
        <v>11</v>
      </c>
      <c r="G57" s="80" t="s">
        <v>12</v>
      </c>
      <c r="H57" s="80" t="s">
        <v>13</v>
      </c>
      <c r="I57" s="80" t="s">
        <v>14</v>
      </c>
      <c r="J57" s="80" t="s">
        <v>15</v>
      </c>
      <c r="K57" s="143"/>
    </row>
    <row r="58" spans="1:13" s="81" customFormat="1" ht="41.4">
      <c r="A58" s="149" t="s">
        <v>69</v>
      </c>
      <c r="B58" s="150" t="s">
        <v>21</v>
      </c>
      <c r="C58" s="151" t="s">
        <v>70</v>
      </c>
      <c r="D58" s="139" t="s">
        <v>20</v>
      </c>
      <c r="E58" s="139" t="s">
        <v>20</v>
      </c>
      <c r="F58" s="139" t="s">
        <v>20</v>
      </c>
      <c r="G58" s="139">
        <v>62000</v>
      </c>
      <c r="H58" s="139" t="s">
        <v>20</v>
      </c>
      <c r="I58" s="139" t="s">
        <v>20</v>
      </c>
      <c r="J58" s="139" t="s">
        <v>20</v>
      </c>
      <c r="K58" s="139">
        <f>D58+E58+F58+G58+H58+I58+J58</f>
        <v>62000</v>
      </c>
    </row>
    <row r="59" spans="1:13" s="81" customFormat="1" ht="27.6">
      <c r="A59" s="79" t="s">
        <v>69</v>
      </c>
      <c r="B59" s="153"/>
      <c r="C59" s="154" t="s">
        <v>71</v>
      </c>
      <c r="D59" s="140">
        <f t="shared" ref="D59:J59" si="11">SUM(D57:D58)</f>
        <v>0</v>
      </c>
      <c r="E59" s="140">
        <f t="shared" si="11"/>
        <v>0</v>
      </c>
      <c r="F59" s="140">
        <f t="shared" si="11"/>
        <v>0</v>
      </c>
      <c r="G59" s="140">
        <f t="shared" si="11"/>
        <v>62000</v>
      </c>
      <c r="H59" s="140">
        <f t="shared" si="11"/>
        <v>0</v>
      </c>
      <c r="I59" s="140">
        <f t="shared" si="11"/>
        <v>0</v>
      </c>
      <c r="J59" s="140">
        <f t="shared" si="11"/>
        <v>0</v>
      </c>
      <c r="K59" s="140">
        <f>D59+E59+F59+G59+H59+I59+J59</f>
        <v>62000</v>
      </c>
    </row>
    <row r="60" spans="1:13" s="81" customFormat="1">
      <c r="C60" s="155"/>
    </row>
    <row r="61" spans="1:13" s="81" customFormat="1">
      <c r="A61" s="144"/>
      <c r="B61" s="147" t="s">
        <v>72</v>
      </c>
      <c r="C61" s="148" t="s">
        <v>73</v>
      </c>
      <c r="D61" s="80" t="s">
        <v>9</v>
      </c>
      <c r="E61" s="80" t="s">
        <v>10</v>
      </c>
      <c r="F61" s="80" t="s">
        <v>11</v>
      </c>
      <c r="G61" s="80" t="s">
        <v>12</v>
      </c>
      <c r="H61" s="80" t="s">
        <v>13</v>
      </c>
      <c r="I61" s="80" t="s">
        <v>14</v>
      </c>
      <c r="J61" s="80" t="s">
        <v>15</v>
      </c>
      <c r="K61" s="143"/>
    </row>
    <row r="62" spans="1:13" s="81" customFormat="1">
      <c r="A62" s="149" t="s">
        <v>74</v>
      </c>
      <c r="B62" s="150" t="s">
        <v>17</v>
      </c>
      <c r="C62" s="151" t="s">
        <v>75</v>
      </c>
      <c r="D62" s="139" t="s">
        <v>20</v>
      </c>
      <c r="E62" s="139" t="s">
        <v>20</v>
      </c>
      <c r="F62" s="139" t="s">
        <v>20</v>
      </c>
      <c r="G62" s="139" t="s">
        <v>20</v>
      </c>
      <c r="H62" s="139" t="s">
        <v>20</v>
      </c>
      <c r="I62" s="139" t="s">
        <v>20</v>
      </c>
      <c r="J62" s="139">
        <v>61310</v>
      </c>
      <c r="K62" s="139">
        <f>D62+E62+F62+G62+H62+I62+J62</f>
        <v>61310</v>
      </c>
      <c r="L62" s="81" t="s">
        <v>90</v>
      </c>
      <c r="M62" s="244" t="s">
        <v>90</v>
      </c>
    </row>
    <row r="63" spans="1:13" s="81" customFormat="1">
      <c r="A63" s="152"/>
      <c r="B63" s="150" t="s">
        <v>21</v>
      </c>
      <c r="C63" s="151" t="s">
        <v>76</v>
      </c>
      <c r="D63" s="139" t="s">
        <v>20</v>
      </c>
      <c r="E63" s="139" t="s">
        <v>20</v>
      </c>
      <c r="F63" s="139" t="s">
        <v>20</v>
      </c>
      <c r="G63" s="139" t="s">
        <v>20</v>
      </c>
      <c r="H63" s="139" t="s">
        <v>20</v>
      </c>
      <c r="I63" s="139" t="s">
        <v>20</v>
      </c>
      <c r="J63" s="139">
        <v>0</v>
      </c>
      <c r="K63" s="139">
        <f>D63+E63+F63+G63+H63+I63+J63</f>
        <v>0</v>
      </c>
    </row>
    <row r="64" spans="1:13" s="81" customFormat="1">
      <c r="A64" s="152"/>
      <c r="B64" s="150" t="s">
        <v>23</v>
      </c>
      <c r="C64" s="151" t="s">
        <v>77</v>
      </c>
      <c r="D64" s="139" t="s">
        <v>20</v>
      </c>
      <c r="E64" s="139" t="s">
        <v>20</v>
      </c>
      <c r="F64" s="139" t="s">
        <v>20</v>
      </c>
      <c r="G64" s="139" t="s">
        <v>20</v>
      </c>
      <c r="H64" s="139" t="s">
        <v>20</v>
      </c>
      <c r="I64" s="139" t="s">
        <v>20</v>
      </c>
      <c r="J64" s="139">
        <f>4671456.4-1650000</f>
        <v>3021456.4000000004</v>
      </c>
      <c r="K64" s="139">
        <f>D64+E64+F64+G64+H64+I64+J64</f>
        <v>3021456.4000000004</v>
      </c>
      <c r="L64" s="81" t="s">
        <v>90</v>
      </c>
      <c r="M64" s="244" t="s">
        <v>90</v>
      </c>
    </row>
    <row r="65" spans="1:12" s="81" customFormat="1">
      <c r="A65" s="79" t="s">
        <v>74</v>
      </c>
      <c r="B65" s="153"/>
      <c r="C65" s="154" t="s">
        <v>78</v>
      </c>
      <c r="D65" s="140">
        <f>SUM(D62:D64)</f>
        <v>0</v>
      </c>
      <c r="E65" s="140">
        <f t="shared" ref="E65:J65" si="12">SUM(E62:E64)</f>
        <v>0</v>
      </c>
      <c r="F65" s="140">
        <f t="shared" si="12"/>
        <v>0</v>
      </c>
      <c r="G65" s="140">
        <f t="shared" si="12"/>
        <v>0</v>
      </c>
      <c r="H65" s="140">
        <f t="shared" si="12"/>
        <v>0</v>
      </c>
      <c r="I65" s="140">
        <f t="shared" si="12"/>
        <v>0</v>
      </c>
      <c r="J65" s="140">
        <f t="shared" si="12"/>
        <v>3082766.4000000004</v>
      </c>
      <c r="K65" s="140">
        <f>D65+E65+F65+G65+H65+I65+J65</f>
        <v>3082766.4000000004</v>
      </c>
    </row>
    <row r="66" spans="1:12" s="81" customFormat="1">
      <c r="C66" s="155"/>
    </row>
    <row r="67" spans="1:12" s="81" customFormat="1">
      <c r="A67" s="158"/>
      <c r="B67" s="159"/>
      <c r="C67" s="160"/>
      <c r="D67" s="83"/>
      <c r="E67" s="83"/>
      <c r="F67" s="83"/>
      <c r="G67" s="83"/>
      <c r="H67" s="83"/>
      <c r="I67" s="83"/>
      <c r="J67" s="83"/>
      <c r="K67" s="83"/>
    </row>
    <row r="68" spans="1:12" s="81" customFormat="1" ht="20.25" customHeight="1">
      <c r="A68" s="158"/>
      <c r="B68" s="261" t="s">
        <v>79</v>
      </c>
      <c r="C68" s="261"/>
      <c r="D68" s="141">
        <f>D65+D59+D51+D46+D41+D37+D32+D23+D14+D28+D55+D18</f>
        <v>214424.58</v>
      </c>
      <c r="E68" s="141">
        <f t="shared" ref="E68:K68" si="13">E65+E59+E51+E46+E41+E37+E32+E23+E14+E28+E55+E18</f>
        <v>1155694.73</v>
      </c>
      <c r="F68" s="141">
        <f t="shared" si="13"/>
        <v>18622274.98</v>
      </c>
      <c r="G68" s="141">
        <f t="shared" si="13"/>
        <v>4557400.59</v>
      </c>
      <c r="H68" s="141">
        <f t="shared" si="13"/>
        <v>500</v>
      </c>
      <c r="I68" s="141">
        <f t="shared" si="13"/>
        <v>138700.25</v>
      </c>
      <c r="J68" s="141">
        <f t="shared" si="13"/>
        <v>3194066.4000000004</v>
      </c>
      <c r="K68" s="141">
        <f t="shared" si="13"/>
        <v>27883061.530000001</v>
      </c>
    </row>
    <row r="70" spans="1:12">
      <c r="D70" s="84"/>
      <c r="E70" s="84"/>
      <c r="F70" s="84"/>
      <c r="G70" s="84"/>
      <c r="H70" s="84"/>
      <c r="I70" s="84"/>
      <c r="J70" s="84"/>
      <c r="K70" s="84"/>
      <c r="L70" s="84"/>
    </row>
    <row r="71" spans="1:12">
      <c r="D71" s="141">
        <v>214424.58</v>
      </c>
      <c r="E71" s="141">
        <v>1158694.73</v>
      </c>
      <c r="F71" s="141">
        <v>18464274.98</v>
      </c>
      <c r="G71" s="141">
        <v>3057400.59</v>
      </c>
      <c r="H71" s="141">
        <v>500</v>
      </c>
      <c r="I71" s="141">
        <v>143700.25</v>
      </c>
      <c r="J71" s="141">
        <v>4844066.4000000004</v>
      </c>
      <c r="K71" s="141">
        <v>27883061.530000001</v>
      </c>
      <c r="L71" s="84"/>
    </row>
    <row r="72" spans="1:12">
      <c r="D72" s="84"/>
      <c r="E72" s="84"/>
      <c r="F72" s="84"/>
      <c r="G72" s="84"/>
      <c r="H72" s="84"/>
      <c r="I72" s="84"/>
      <c r="J72" s="84"/>
      <c r="K72" s="84"/>
      <c r="L72" s="84"/>
    </row>
    <row r="73" spans="1:12">
      <c r="D73" s="85">
        <f>D68-D71</f>
        <v>0</v>
      </c>
      <c r="E73" s="85">
        <f t="shared" ref="E73:K73" si="14">E68-E71</f>
        <v>-3000</v>
      </c>
      <c r="F73" s="85">
        <f t="shared" si="14"/>
        <v>158000</v>
      </c>
      <c r="G73" s="85">
        <f t="shared" si="14"/>
        <v>1500000</v>
      </c>
      <c r="H73" s="85">
        <f t="shared" si="14"/>
        <v>0</v>
      </c>
      <c r="I73" s="85">
        <f t="shared" si="14"/>
        <v>-5000</v>
      </c>
      <c r="J73" s="85">
        <f t="shared" si="14"/>
        <v>-1650000</v>
      </c>
      <c r="K73" s="85">
        <f t="shared" si="14"/>
        <v>0</v>
      </c>
      <c r="L73" s="84"/>
    </row>
    <row r="74" spans="1:12">
      <c r="D74" s="84"/>
      <c r="E74" s="84"/>
      <c r="F74" s="84"/>
      <c r="G74" s="84"/>
      <c r="H74" s="84"/>
      <c r="I74" s="84"/>
      <c r="J74" s="84"/>
      <c r="K74" s="84"/>
      <c r="L74" s="84"/>
    </row>
    <row r="75" spans="1:12">
      <c r="D75" s="84"/>
      <c r="E75" s="84"/>
      <c r="F75" s="84"/>
      <c r="G75" s="84"/>
      <c r="H75" s="84"/>
      <c r="I75" s="84"/>
      <c r="J75" s="84"/>
      <c r="K75" s="84"/>
      <c r="L75" s="84"/>
    </row>
    <row r="76" spans="1:12">
      <c r="D76" s="84"/>
      <c r="E76" s="84"/>
      <c r="F76" s="84"/>
      <c r="G76" s="84"/>
      <c r="H76" s="84"/>
      <c r="I76" s="84"/>
      <c r="J76" s="84"/>
      <c r="K76" s="84"/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7" fitToWidth="2" fitToHeight="2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73"/>
  <sheetViews>
    <sheetView topLeftCell="B49" zoomScaleNormal="100" zoomScaleSheetLayoutView="90" workbookViewId="0">
      <selection activeCell="D68" sqref="D68:K68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10" width="15.88671875" style="86" customWidth="1"/>
    <col min="11" max="11" width="21.109375" style="86" customWidth="1"/>
    <col min="12" max="12" width="30.33203125" style="3" customWidth="1"/>
    <col min="13" max="16384" width="9.109375" style="3"/>
  </cols>
  <sheetData>
    <row r="1" spans="1:12" s="1" customFormat="1" ht="45" customHeight="1">
      <c r="A1" s="262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"/>
    </row>
    <row r="2" spans="1:12" s="1" customFormat="1" ht="55.2">
      <c r="A2" s="81"/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2" t="s">
        <v>8</v>
      </c>
    </row>
    <row r="3" spans="1:12" s="1" customFormat="1">
      <c r="A3" s="81"/>
      <c r="B3" s="260"/>
      <c r="C3" s="260"/>
      <c r="D3" s="92" t="s">
        <v>9</v>
      </c>
      <c r="E3" s="92" t="s">
        <v>10</v>
      </c>
      <c r="F3" s="92" t="s">
        <v>11</v>
      </c>
      <c r="G3" s="92" t="s">
        <v>12</v>
      </c>
      <c r="H3" s="92" t="s">
        <v>13</v>
      </c>
      <c r="I3" s="92" t="s">
        <v>14</v>
      </c>
      <c r="J3" s="92" t="s">
        <v>15</v>
      </c>
      <c r="K3" s="92" t="s">
        <v>16</v>
      </c>
    </row>
    <row r="4" spans="1:12" s="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</row>
    <row r="5" spans="1:12" s="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2" s="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v>931837.98</v>
      </c>
      <c r="F6" s="139">
        <v>13299841.6</v>
      </c>
      <c r="G6" s="139">
        <v>2039500</v>
      </c>
      <c r="H6" s="139" t="s">
        <v>20</v>
      </c>
      <c r="I6" s="139" t="s">
        <v>20</v>
      </c>
      <c r="J6" s="139">
        <v>2000</v>
      </c>
      <c r="K6" s="139">
        <f t="shared" ref="K6:K12" si="0">D6+E6+F6+G6+H6+I6+J6</f>
        <v>16273179.58</v>
      </c>
    </row>
    <row r="7" spans="1:12" s="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v>24590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si="0"/>
        <v>24590</v>
      </c>
    </row>
    <row r="8" spans="1:12" s="1" customFormat="1" ht="27.6">
      <c r="A8" s="152"/>
      <c r="B8" s="150" t="s">
        <v>23</v>
      </c>
      <c r="C8" s="151" t="s">
        <v>24</v>
      </c>
      <c r="D8" s="139">
        <v>257139.23</v>
      </c>
      <c r="E8" s="139">
        <v>11500</v>
      </c>
      <c r="F8" s="139">
        <v>2572381.6800000002</v>
      </c>
      <c r="G8" s="139" t="s">
        <v>20</v>
      </c>
      <c r="H8" s="139" t="s">
        <v>20</v>
      </c>
      <c r="I8" s="139">
        <v>6000</v>
      </c>
      <c r="J8" s="139">
        <v>90500</v>
      </c>
      <c r="K8" s="139">
        <f t="shared" si="0"/>
        <v>2937520.91</v>
      </c>
    </row>
    <row r="9" spans="1:12" s="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v>27880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244060</v>
      </c>
    </row>
    <row r="10" spans="1:12" s="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v>333091</v>
      </c>
      <c r="G10" s="139" t="s">
        <v>20</v>
      </c>
      <c r="H10" s="139" t="s">
        <v>20</v>
      </c>
      <c r="I10" s="139" t="s">
        <v>20</v>
      </c>
      <c r="J10" s="139">
        <v>0</v>
      </c>
      <c r="K10" s="139">
        <f t="shared" si="0"/>
        <v>333091</v>
      </c>
    </row>
    <row r="11" spans="1:12" s="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v>1167835.7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1167835.7</v>
      </c>
    </row>
    <row r="12" spans="1:12" s="1" customFormat="1">
      <c r="A12" s="152"/>
      <c r="B12" s="150" t="s">
        <v>31</v>
      </c>
      <c r="C12" s="151" t="s">
        <v>32</v>
      </c>
      <c r="D12" s="139">
        <v>630</v>
      </c>
      <c r="E12" s="139">
        <v>5120</v>
      </c>
      <c r="F12" s="139">
        <v>90800</v>
      </c>
      <c r="G12" s="139" t="s">
        <v>20</v>
      </c>
      <c r="H12" s="139" t="s">
        <v>20</v>
      </c>
      <c r="I12" s="139">
        <v>131176.07</v>
      </c>
      <c r="J12" s="139" t="s">
        <v>20</v>
      </c>
      <c r="K12" s="139">
        <f t="shared" si="0"/>
        <v>227726.07</v>
      </c>
    </row>
    <row r="13" spans="1:12" s="1" customFormat="1">
      <c r="A13" s="152"/>
      <c r="B13" s="150" t="s">
        <v>33</v>
      </c>
      <c r="C13" s="151" t="s">
        <v>34</v>
      </c>
      <c r="D13" s="139" t="s">
        <v>20</v>
      </c>
      <c r="E13" s="139">
        <v>0</v>
      </c>
      <c r="F13" s="139">
        <v>5500</v>
      </c>
      <c r="G13" s="139">
        <v>23250</v>
      </c>
      <c r="H13" s="139">
        <v>500</v>
      </c>
      <c r="I13" s="139" t="s">
        <v>20</v>
      </c>
      <c r="J13" s="139">
        <v>3600</v>
      </c>
      <c r="K13" s="139">
        <f>D13+E13+F13+G13+H13+I13+J13</f>
        <v>32850</v>
      </c>
    </row>
    <row r="14" spans="1:12" s="1" customFormat="1" ht="27.6">
      <c r="A14" s="79" t="s">
        <v>16</v>
      </c>
      <c r="B14" s="153"/>
      <c r="C14" s="154" t="s">
        <v>35</v>
      </c>
      <c r="D14" s="140">
        <f>SUM(D6:D13)</f>
        <v>257769.23</v>
      </c>
      <c r="E14" s="140">
        <f t="shared" ref="E14:J14" si="1">SUM(E6:E13)</f>
        <v>1158637.98</v>
      </c>
      <c r="F14" s="140">
        <f t="shared" si="1"/>
        <v>17521919.98</v>
      </c>
      <c r="G14" s="140">
        <f t="shared" si="1"/>
        <v>2062750</v>
      </c>
      <c r="H14" s="140">
        <f t="shared" si="1"/>
        <v>500</v>
      </c>
      <c r="I14" s="140">
        <f t="shared" si="1"/>
        <v>137176.07</v>
      </c>
      <c r="J14" s="140">
        <f t="shared" si="1"/>
        <v>102100</v>
      </c>
      <c r="K14" s="140">
        <f>D14+E14+F14+G14+H14+I14+J14</f>
        <v>21240853.260000002</v>
      </c>
    </row>
    <row r="15" spans="1:12" s="1" customFormat="1">
      <c r="A15" s="81"/>
      <c r="B15" s="81"/>
      <c r="C15" s="155"/>
      <c r="D15" s="81"/>
      <c r="E15" s="81"/>
      <c r="F15" s="81"/>
      <c r="G15" s="81"/>
      <c r="H15" s="81"/>
      <c r="I15" s="81"/>
      <c r="J15" s="81"/>
      <c r="K15" s="81"/>
    </row>
    <row r="16" spans="1:12" s="1" customFormat="1">
      <c r="A16" s="144"/>
      <c r="B16" s="145"/>
      <c r="C16" s="146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2"/>
    </row>
    <row r="17" spans="1:11" s="1" customFormat="1" ht="27.6">
      <c r="A17" s="144"/>
      <c r="B17" s="147" t="s">
        <v>25</v>
      </c>
      <c r="C17" s="148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3"/>
    </row>
    <row r="18" spans="1:11" s="1" customFormat="1">
      <c r="A18" s="149" t="s">
        <v>37</v>
      </c>
      <c r="B18" s="150" t="s">
        <v>17</v>
      </c>
      <c r="C18" s="151" t="s">
        <v>38</v>
      </c>
      <c r="D18" s="139" t="s">
        <v>20</v>
      </c>
      <c r="E18" s="139" t="s">
        <v>20</v>
      </c>
      <c r="F18" s="139" t="s">
        <v>20</v>
      </c>
      <c r="G18" s="139" t="s">
        <v>20</v>
      </c>
      <c r="H18" s="139" t="s">
        <v>20</v>
      </c>
      <c r="I18" s="139" t="s">
        <v>20</v>
      </c>
      <c r="J18" s="139">
        <v>0</v>
      </c>
      <c r="K18" s="139">
        <f>D18+E18+F18+G18+H18+I18+J18</f>
        <v>0</v>
      </c>
    </row>
    <row r="19" spans="1:11" s="1" customFormat="1" ht="27.6">
      <c r="A19" s="152"/>
      <c r="B19" s="150" t="s">
        <v>21</v>
      </c>
      <c r="C19" s="151" t="s">
        <v>39</v>
      </c>
      <c r="D19" s="139" t="s">
        <v>20</v>
      </c>
      <c r="E19" s="139" t="s">
        <v>20</v>
      </c>
      <c r="F19" s="139">
        <v>703973.39</v>
      </c>
      <c r="G19" s="139">
        <v>508500</v>
      </c>
      <c r="H19" s="139" t="s">
        <v>20</v>
      </c>
      <c r="I19" s="139" t="s">
        <v>20</v>
      </c>
      <c r="J19" s="139">
        <v>0</v>
      </c>
      <c r="K19" s="139">
        <f>D19+E19+F19+G19+H19+I19+J19</f>
        <v>1212473.3900000001</v>
      </c>
    </row>
    <row r="20" spans="1:11" s="1" customFormat="1" ht="27.6">
      <c r="A20" s="79" t="s">
        <v>37</v>
      </c>
      <c r="B20" s="153"/>
      <c r="C20" s="154" t="s">
        <v>40</v>
      </c>
      <c r="D20" s="140">
        <f>SUM(D18:D19)</f>
        <v>0</v>
      </c>
      <c r="E20" s="140">
        <f t="shared" ref="E20:J20" si="2">SUM(E18:E19)</f>
        <v>0</v>
      </c>
      <c r="F20" s="140">
        <f t="shared" si="2"/>
        <v>703973.39</v>
      </c>
      <c r="G20" s="140">
        <f t="shared" si="2"/>
        <v>508500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>D20+E20+F20+G20+H20+I20+J20</f>
        <v>1212473.3900000001</v>
      </c>
    </row>
    <row r="21" spans="1:11" s="1" customFormat="1">
      <c r="A21" s="79"/>
      <c r="B21" s="156"/>
      <c r="C21" s="157"/>
      <c r="D21" s="82"/>
      <c r="E21" s="82"/>
      <c r="F21" s="82"/>
      <c r="G21" s="82"/>
      <c r="H21" s="82"/>
      <c r="I21" s="82"/>
      <c r="J21" s="82"/>
      <c r="K21" s="82"/>
    </row>
    <row r="22" spans="1:11" s="1" customFormat="1" ht="27.6">
      <c r="A22" s="144"/>
      <c r="B22" s="147" t="s">
        <v>27</v>
      </c>
      <c r="C22" s="148" t="s">
        <v>214</v>
      </c>
      <c r="D22" s="80" t="s">
        <v>9</v>
      </c>
      <c r="E22" s="80" t="s">
        <v>10</v>
      </c>
      <c r="F22" s="80" t="s">
        <v>11</v>
      </c>
      <c r="G22" s="80" t="s">
        <v>12</v>
      </c>
      <c r="H22" s="80" t="s">
        <v>13</v>
      </c>
      <c r="I22" s="80" t="s">
        <v>14</v>
      </c>
      <c r="J22" s="80" t="s">
        <v>15</v>
      </c>
      <c r="K22" s="143"/>
    </row>
    <row r="23" spans="1:11" s="1" customFormat="1" ht="28.5" customHeight="1">
      <c r="A23" s="149" t="s">
        <v>37</v>
      </c>
      <c r="B23" s="150" t="s">
        <v>17</v>
      </c>
      <c r="C23" s="151" t="s">
        <v>213</v>
      </c>
      <c r="D23" s="139" t="s">
        <v>20</v>
      </c>
      <c r="E23" s="139" t="s">
        <v>20</v>
      </c>
      <c r="F23" s="139" t="s">
        <v>20</v>
      </c>
      <c r="G23" s="139" t="s">
        <v>20</v>
      </c>
      <c r="H23" s="139" t="s">
        <v>20</v>
      </c>
      <c r="I23" s="139" t="s">
        <v>20</v>
      </c>
      <c r="J23" s="139">
        <v>0</v>
      </c>
      <c r="K23" s="139">
        <f>D23+E23+F23+G23+H23+I23+J23</f>
        <v>0</v>
      </c>
    </row>
    <row r="24" spans="1:11" s="1" customFormat="1" ht="27.6">
      <c r="A24" s="79" t="s">
        <v>37</v>
      </c>
      <c r="B24" s="153"/>
      <c r="C24" s="154" t="s">
        <v>215</v>
      </c>
      <c r="D24" s="140">
        <f>SUM(D23)</f>
        <v>0</v>
      </c>
      <c r="E24" s="140">
        <f t="shared" ref="E24:K24" si="3">SUM(E23)</f>
        <v>0</v>
      </c>
      <c r="F24" s="140">
        <f t="shared" si="3"/>
        <v>0</v>
      </c>
      <c r="G24" s="140">
        <f t="shared" si="3"/>
        <v>0</v>
      </c>
      <c r="H24" s="140">
        <f t="shared" si="3"/>
        <v>0</v>
      </c>
      <c r="I24" s="140">
        <f t="shared" si="3"/>
        <v>0</v>
      </c>
      <c r="J24" s="140">
        <f t="shared" si="3"/>
        <v>0</v>
      </c>
      <c r="K24" s="140">
        <f t="shared" si="3"/>
        <v>0</v>
      </c>
    </row>
    <row r="25" spans="1:11" s="1" customFormat="1">
      <c r="A25" s="79"/>
      <c r="B25" s="156"/>
      <c r="C25" s="157"/>
      <c r="D25" s="82"/>
      <c r="E25" s="82"/>
      <c r="F25" s="82"/>
      <c r="G25" s="82"/>
      <c r="H25" s="82"/>
      <c r="I25" s="82"/>
      <c r="J25" s="82"/>
      <c r="K25" s="82"/>
    </row>
    <row r="26" spans="1:11" s="1" customFormat="1">
      <c r="A26" s="144"/>
      <c r="B26" s="147" t="s">
        <v>41</v>
      </c>
      <c r="C26" s="148" t="s">
        <v>42</v>
      </c>
      <c r="D26" s="80" t="s">
        <v>9</v>
      </c>
      <c r="E26" s="80" t="s">
        <v>10</v>
      </c>
      <c r="F26" s="80" t="s">
        <v>11</v>
      </c>
      <c r="G26" s="80" t="s">
        <v>12</v>
      </c>
      <c r="H26" s="80" t="s">
        <v>13</v>
      </c>
      <c r="I26" s="80" t="s">
        <v>14</v>
      </c>
      <c r="J26" s="80" t="s">
        <v>15</v>
      </c>
      <c r="K26" s="143"/>
    </row>
    <row r="27" spans="1:11" s="1" customFormat="1">
      <c r="A27" s="149" t="s">
        <v>43</v>
      </c>
      <c r="B27" s="150" t="s">
        <v>17</v>
      </c>
      <c r="C27" s="151" t="s">
        <v>44</v>
      </c>
      <c r="D27" s="139" t="s">
        <v>20</v>
      </c>
      <c r="E27" s="139" t="s">
        <v>20</v>
      </c>
      <c r="F27" s="139" t="s">
        <v>20</v>
      </c>
      <c r="G27" s="139">
        <v>0</v>
      </c>
      <c r="H27" s="139" t="s">
        <v>20</v>
      </c>
      <c r="I27" s="139" t="s">
        <v>20</v>
      </c>
      <c r="J27" s="139" t="s">
        <v>20</v>
      </c>
      <c r="K27" s="139">
        <f>D27+E27+F27+G27+H27+I27+J27</f>
        <v>0</v>
      </c>
    </row>
    <row r="28" spans="1:11" s="1" customFormat="1">
      <c r="A28" s="79" t="s">
        <v>43</v>
      </c>
      <c r="B28" s="153"/>
      <c r="C28" s="154" t="s">
        <v>45</v>
      </c>
      <c r="D28" s="140">
        <f>SUM(D27)</f>
        <v>0</v>
      </c>
      <c r="E28" s="140">
        <f t="shared" ref="E28:J28" si="4">SUM(E27)</f>
        <v>0</v>
      </c>
      <c r="F28" s="140">
        <f t="shared" si="4"/>
        <v>0</v>
      </c>
      <c r="G28" s="140">
        <f t="shared" si="4"/>
        <v>0</v>
      </c>
      <c r="H28" s="140">
        <f t="shared" si="4"/>
        <v>0</v>
      </c>
      <c r="I28" s="140">
        <f t="shared" si="4"/>
        <v>0</v>
      </c>
      <c r="J28" s="140">
        <f t="shared" si="4"/>
        <v>0</v>
      </c>
      <c r="K28" s="140">
        <f>D28+E28+F28+G28+H28+I28+J28</f>
        <v>0</v>
      </c>
    </row>
    <row r="29" spans="1:11" s="1" customFormat="1">
      <c r="A29" s="81"/>
      <c r="B29" s="81"/>
      <c r="C29" s="155"/>
      <c r="D29" s="81"/>
      <c r="E29" s="81"/>
      <c r="F29" s="81"/>
      <c r="G29" s="81"/>
      <c r="H29" s="81"/>
      <c r="I29" s="81"/>
      <c r="J29" s="81"/>
      <c r="K29" s="81"/>
    </row>
    <row r="30" spans="1:11" s="1" customFormat="1">
      <c r="A30" s="144"/>
      <c r="B30" s="145"/>
      <c r="C30" s="146"/>
      <c r="D30" s="79" t="s">
        <v>1</v>
      </c>
      <c r="E30" s="79" t="s">
        <v>2</v>
      </c>
      <c r="F30" s="79" t="s">
        <v>3</v>
      </c>
      <c r="G30" s="79" t="s">
        <v>4</v>
      </c>
      <c r="H30" s="79" t="s">
        <v>5</v>
      </c>
      <c r="I30" s="79" t="s">
        <v>6</v>
      </c>
      <c r="J30" s="79" t="s">
        <v>7</v>
      </c>
      <c r="K30" s="142"/>
    </row>
    <row r="31" spans="1:11" s="1" customFormat="1" ht="27.6">
      <c r="A31" s="144"/>
      <c r="B31" s="147" t="s">
        <v>46</v>
      </c>
      <c r="C31" s="148" t="s">
        <v>47</v>
      </c>
      <c r="D31" s="80" t="s">
        <v>9</v>
      </c>
      <c r="E31" s="80" t="s">
        <v>10</v>
      </c>
      <c r="F31" s="80" t="s">
        <v>11</v>
      </c>
      <c r="G31" s="80" t="s">
        <v>12</v>
      </c>
      <c r="H31" s="80" t="s">
        <v>13</v>
      </c>
      <c r="I31" s="80" t="s">
        <v>14</v>
      </c>
      <c r="J31" s="80" t="s">
        <v>15</v>
      </c>
      <c r="K31" s="143"/>
    </row>
    <row r="32" spans="1:11" s="1" customFormat="1">
      <c r="A32" s="149" t="s">
        <v>48</v>
      </c>
      <c r="B32" s="150" t="s">
        <v>21</v>
      </c>
      <c r="C32" s="151" t="s">
        <v>49</v>
      </c>
      <c r="D32" s="139" t="s">
        <v>20</v>
      </c>
      <c r="E32" s="139" t="s">
        <v>20</v>
      </c>
      <c r="F32" s="139" t="s">
        <v>20</v>
      </c>
      <c r="G32" s="139">
        <v>0</v>
      </c>
      <c r="H32" s="139" t="s">
        <v>20</v>
      </c>
      <c r="I32" s="139" t="s">
        <v>20</v>
      </c>
      <c r="J32" s="139" t="s">
        <v>20</v>
      </c>
      <c r="K32" s="139">
        <f>D32+E32+F32+G32+H32+I32+J32</f>
        <v>0</v>
      </c>
    </row>
    <row r="33" spans="1:11" s="1" customFormat="1">
      <c r="A33" s="152"/>
      <c r="B33" s="150" t="s">
        <v>23</v>
      </c>
      <c r="C33" s="151" t="s">
        <v>50</v>
      </c>
      <c r="D33" s="139" t="s">
        <v>20</v>
      </c>
      <c r="E33" s="139" t="s">
        <v>20</v>
      </c>
      <c r="F33" s="139">
        <v>13400</v>
      </c>
      <c r="G33" s="139">
        <v>0</v>
      </c>
      <c r="H33" s="139" t="s">
        <v>20</v>
      </c>
      <c r="I33" s="139" t="s">
        <v>20</v>
      </c>
      <c r="J33" s="139" t="s">
        <v>20</v>
      </c>
      <c r="K33" s="139">
        <f>D33+E33+F33+G33+H33+I33+J33</f>
        <v>13400</v>
      </c>
    </row>
    <row r="34" spans="1:11" s="1" customFormat="1" ht="41.25" customHeight="1">
      <c r="A34" s="79" t="s">
        <v>48</v>
      </c>
      <c r="B34" s="153"/>
      <c r="C34" s="154" t="s">
        <v>51</v>
      </c>
      <c r="D34" s="140">
        <f>SUM(D32:D33)</f>
        <v>0</v>
      </c>
      <c r="E34" s="140">
        <f t="shared" ref="E34:J34" si="5">SUM(E32:E33)</f>
        <v>0</v>
      </c>
      <c r="F34" s="140">
        <f t="shared" si="5"/>
        <v>13400</v>
      </c>
      <c r="G34" s="140">
        <f t="shared" si="5"/>
        <v>0</v>
      </c>
      <c r="H34" s="140">
        <f t="shared" si="5"/>
        <v>0</v>
      </c>
      <c r="I34" s="140">
        <f t="shared" si="5"/>
        <v>0</v>
      </c>
      <c r="J34" s="140">
        <f t="shared" si="5"/>
        <v>0</v>
      </c>
      <c r="K34" s="140">
        <f>D34+E34+F34+G34+H34+I34+J34</f>
        <v>13400</v>
      </c>
    </row>
    <row r="35" spans="1:11" s="1" customFormat="1">
      <c r="A35" s="81"/>
      <c r="B35" s="81"/>
      <c r="C35" s="155"/>
      <c r="D35" s="81"/>
      <c r="E35" s="81"/>
      <c r="F35" s="81"/>
      <c r="G35" s="81"/>
      <c r="H35" s="81"/>
      <c r="I35" s="81"/>
      <c r="J35" s="81"/>
      <c r="K35" s="81"/>
    </row>
    <row r="36" spans="1:11" s="1" customFormat="1">
      <c r="A36" s="144"/>
      <c r="B36" s="145"/>
      <c r="C36" s="146"/>
      <c r="D36" s="79" t="s">
        <v>1</v>
      </c>
      <c r="E36" s="79" t="s">
        <v>2</v>
      </c>
      <c r="F36" s="79" t="s">
        <v>3</v>
      </c>
      <c r="G36" s="79" t="s">
        <v>4</v>
      </c>
      <c r="H36" s="79" t="s">
        <v>5</v>
      </c>
      <c r="I36" s="79" t="s">
        <v>6</v>
      </c>
      <c r="J36" s="79" t="s">
        <v>7</v>
      </c>
      <c r="K36" s="142"/>
    </row>
    <row r="37" spans="1:11" s="1" customFormat="1">
      <c r="A37" s="144"/>
      <c r="B37" s="147" t="s">
        <v>33</v>
      </c>
      <c r="C37" s="148" t="s">
        <v>52</v>
      </c>
      <c r="D37" s="80" t="s">
        <v>9</v>
      </c>
      <c r="E37" s="80" t="s">
        <v>10</v>
      </c>
      <c r="F37" s="80" t="s">
        <v>11</v>
      </c>
      <c r="G37" s="80" t="s">
        <v>12</v>
      </c>
      <c r="H37" s="80" t="s">
        <v>13</v>
      </c>
      <c r="I37" s="80" t="s">
        <v>14</v>
      </c>
      <c r="J37" s="80" t="s">
        <v>15</v>
      </c>
      <c r="K37" s="143"/>
    </row>
    <row r="38" spans="1:11" s="1" customFormat="1">
      <c r="A38" s="149" t="s">
        <v>53</v>
      </c>
      <c r="B38" s="150" t="s">
        <v>21</v>
      </c>
      <c r="C38" s="151" t="s">
        <v>54</v>
      </c>
      <c r="D38" s="139" t="s">
        <v>20</v>
      </c>
      <c r="E38" s="139" t="s">
        <v>20</v>
      </c>
      <c r="F38" s="139" t="s">
        <v>20</v>
      </c>
      <c r="G38" s="139">
        <v>6000</v>
      </c>
      <c r="H38" s="139" t="s">
        <v>20</v>
      </c>
      <c r="I38" s="139" t="s">
        <v>20</v>
      </c>
      <c r="J38" s="139" t="s">
        <v>20</v>
      </c>
      <c r="K38" s="139">
        <f>D38+E38+F38+G38+H38+I38+J38</f>
        <v>6000</v>
      </c>
    </row>
    <row r="39" spans="1:11" s="1" customFormat="1">
      <c r="A39" s="79" t="s">
        <v>53</v>
      </c>
      <c r="B39" s="153"/>
      <c r="C39" s="154" t="s">
        <v>55</v>
      </c>
      <c r="D39" s="140">
        <f>SUM(D38)</f>
        <v>0</v>
      </c>
      <c r="E39" s="140">
        <f t="shared" ref="E39:J39" si="6">SUM(E38)</f>
        <v>0</v>
      </c>
      <c r="F39" s="140">
        <f t="shared" si="6"/>
        <v>0</v>
      </c>
      <c r="G39" s="140">
        <f t="shared" si="6"/>
        <v>6000</v>
      </c>
      <c r="H39" s="140">
        <f t="shared" si="6"/>
        <v>0</v>
      </c>
      <c r="I39" s="140">
        <f t="shared" si="6"/>
        <v>0</v>
      </c>
      <c r="J39" s="140">
        <f t="shared" si="6"/>
        <v>0</v>
      </c>
      <c r="K39" s="140">
        <f>D39+E39+F39+G39+H39+I39+J39</f>
        <v>6000</v>
      </c>
    </row>
    <row r="40" spans="1:11" s="1" customFormat="1">
      <c r="A40" s="81"/>
      <c r="B40" s="81"/>
      <c r="C40" s="155"/>
      <c r="D40" s="81"/>
      <c r="E40" s="81"/>
      <c r="F40" s="81"/>
      <c r="G40" s="81"/>
      <c r="H40" s="81"/>
      <c r="I40" s="81"/>
      <c r="J40" s="81"/>
      <c r="K40" s="81"/>
    </row>
    <row r="41" spans="1:11" s="1" customFormat="1">
      <c r="A41" s="144"/>
      <c r="B41" s="145"/>
      <c r="C41" s="146"/>
      <c r="D41" s="79" t="s">
        <v>1</v>
      </c>
      <c r="E41" s="79" t="s">
        <v>2</v>
      </c>
      <c r="F41" s="79" t="s">
        <v>3</v>
      </c>
      <c r="G41" s="79" t="s">
        <v>4</v>
      </c>
      <c r="H41" s="79" t="s">
        <v>5</v>
      </c>
      <c r="I41" s="79" t="s">
        <v>6</v>
      </c>
      <c r="J41" s="79" t="s">
        <v>7</v>
      </c>
      <c r="K41" s="142"/>
    </row>
    <row r="42" spans="1:11" s="1" customFormat="1" ht="27.6">
      <c r="A42" s="144"/>
      <c r="B42" s="147" t="s">
        <v>56</v>
      </c>
      <c r="C42" s="148" t="s">
        <v>57</v>
      </c>
      <c r="D42" s="80" t="s">
        <v>9</v>
      </c>
      <c r="E42" s="80" t="s">
        <v>10</v>
      </c>
      <c r="F42" s="80" t="s">
        <v>11</v>
      </c>
      <c r="G42" s="80" t="s">
        <v>12</v>
      </c>
      <c r="H42" s="80" t="s">
        <v>13</v>
      </c>
      <c r="I42" s="80" t="s">
        <v>14</v>
      </c>
      <c r="J42" s="80" t="s">
        <v>15</v>
      </c>
      <c r="K42" s="143"/>
    </row>
    <row r="43" spans="1:11" s="1" customFormat="1" ht="27.6">
      <c r="A43" s="149" t="s">
        <v>58</v>
      </c>
      <c r="B43" s="150" t="s">
        <v>31</v>
      </c>
      <c r="C43" s="151" t="s">
        <v>59</v>
      </c>
      <c r="D43" s="139" t="s">
        <v>20</v>
      </c>
      <c r="E43" s="139" t="s">
        <v>20</v>
      </c>
      <c r="F43" s="139" t="s">
        <v>20</v>
      </c>
      <c r="G43" s="139">
        <v>6000</v>
      </c>
      <c r="H43" s="139" t="s">
        <v>20</v>
      </c>
      <c r="I43" s="139" t="s">
        <v>20</v>
      </c>
      <c r="J43" s="139" t="s">
        <v>20</v>
      </c>
      <c r="K43" s="139">
        <f>D43+E43+F43+G43+H43+I43+J43</f>
        <v>6000</v>
      </c>
    </row>
    <row r="44" spans="1:11" s="1" customFormat="1" ht="27.6">
      <c r="A44" s="79" t="s">
        <v>58</v>
      </c>
      <c r="B44" s="153"/>
      <c r="C44" s="154" t="s">
        <v>60</v>
      </c>
      <c r="D44" s="140">
        <f>SUM(D43)</f>
        <v>0</v>
      </c>
      <c r="E44" s="140">
        <f t="shared" ref="E44:J44" si="7">SUM(E43)</f>
        <v>0</v>
      </c>
      <c r="F44" s="140">
        <f t="shared" si="7"/>
        <v>0</v>
      </c>
      <c r="G44" s="140">
        <f t="shared" si="7"/>
        <v>6000</v>
      </c>
      <c r="H44" s="140">
        <f t="shared" si="7"/>
        <v>0</v>
      </c>
      <c r="I44" s="140">
        <f t="shared" si="7"/>
        <v>0</v>
      </c>
      <c r="J44" s="140">
        <f t="shared" si="7"/>
        <v>0</v>
      </c>
      <c r="K44" s="140">
        <f>D44+E44+F44+G44+H44+I44+J44</f>
        <v>6000</v>
      </c>
    </row>
    <row r="45" spans="1:11" s="1" customFormat="1">
      <c r="A45" s="81"/>
      <c r="B45" s="81"/>
      <c r="C45" s="155"/>
      <c r="D45" s="81"/>
      <c r="E45" s="81"/>
      <c r="F45" s="81"/>
      <c r="G45" s="81"/>
      <c r="H45" s="81"/>
      <c r="I45" s="81"/>
      <c r="J45" s="81"/>
      <c r="K45" s="81"/>
    </row>
    <row r="46" spans="1:11" s="1" customFormat="1">
      <c r="A46" s="144"/>
      <c r="B46" s="145"/>
      <c r="C46" s="146"/>
      <c r="D46" s="79" t="s">
        <v>1</v>
      </c>
      <c r="E46" s="79" t="s">
        <v>2</v>
      </c>
      <c r="F46" s="79" t="s">
        <v>3</v>
      </c>
      <c r="G46" s="79" t="s">
        <v>4</v>
      </c>
      <c r="H46" s="79" t="s">
        <v>5</v>
      </c>
      <c r="I46" s="79" t="s">
        <v>6</v>
      </c>
      <c r="J46" s="79" t="s">
        <v>7</v>
      </c>
      <c r="K46" s="142"/>
    </row>
    <row r="47" spans="1:11" s="1" customFormat="1" ht="27.6">
      <c r="A47" s="144"/>
      <c r="B47" s="147" t="s">
        <v>61</v>
      </c>
      <c r="C47" s="148" t="s">
        <v>62</v>
      </c>
      <c r="D47" s="80" t="s">
        <v>9</v>
      </c>
      <c r="E47" s="80" t="s">
        <v>10</v>
      </c>
      <c r="F47" s="80" t="s">
        <v>11</v>
      </c>
      <c r="G47" s="80" t="s">
        <v>12</v>
      </c>
      <c r="H47" s="80" t="s">
        <v>13</v>
      </c>
      <c r="I47" s="80" t="s">
        <v>14</v>
      </c>
      <c r="J47" s="80" t="s">
        <v>15</v>
      </c>
      <c r="K47" s="143"/>
    </row>
    <row r="48" spans="1:11" s="1" customFormat="1">
      <c r="A48" s="149" t="s">
        <v>63</v>
      </c>
      <c r="B48" s="150" t="s">
        <v>21</v>
      </c>
      <c r="C48" s="151" t="s">
        <v>64</v>
      </c>
      <c r="D48" s="139" t="s">
        <v>20</v>
      </c>
      <c r="E48" s="139" t="s">
        <v>20</v>
      </c>
      <c r="F48" s="139" t="s">
        <v>20</v>
      </c>
      <c r="G48" s="139">
        <v>0</v>
      </c>
      <c r="H48" s="139" t="s">
        <v>20</v>
      </c>
      <c r="I48" s="139" t="s">
        <v>20</v>
      </c>
      <c r="J48" s="139" t="s">
        <v>20</v>
      </c>
      <c r="K48" s="139">
        <f>D48+E48+F48+G48+H48+I48+J48</f>
        <v>0</v>
      </c>
    </row>
    <row r="49" spans="1:11" s="1" customFormat="1">
      <c r="A49" s="152"/>
      <c r="B49" s="150" t="s">
        <v>23</v>
      </c>
      <c r="C49" s="151" t="s">
        <v>65</v>
      </c>
      <c r="D49" s="139" t="s">
        <v>20</v>
      </c>
      <c r="E49" s="139" t="s">
        <v>20</v>
      </c>
      <c r="F49" s="139" t="s">
        <v>20</v>
      </c>
      <c r="G49" s="139">
        <v>150000</v>
      </c>
      <c r="H49" s="139" t="s">
        <v>20</v>
      </c>
      <c r="I49" s="139" t="s">
        <v>20</v>
      </c>
      <c r="J49" s="139" t="s">
        <v>20</v>
      </c>
      <c r="K49" s="139">
        <f>D49+E49+F49+G49+H49+I49+J49</f>
        <v>150000</v>
      </c>
    </row>
    <row r="50" spans="1:11" s="1" customFormat="1" ht="27.6">
      <c r="A50" s="79" t="s">
        <v>63</v>
      </c>
      <c r="B50" s="153"/>
      <c r="C50" s="154" t="s">
        <v>66</v>
      </c>
      <c r="D50" s="140">
        <f>SUM(D48:D49)</f>
        <v>0</v>
      </c>
      <c r="E50" s="140">
        <f t="shared" ref="E50:J50" si="8">SUM(E48:E49)</f>
        <v>0</v>
      </c>
      <c r="F50" s="140">
        <f t="shared" si="8"/>
        <v>0</v>
      </c>
      <c r="G50" s="140">
        <f t="shared" si="8"/>
        <v>150000</v>
      </c>
      <c r="H50" s="140">
        <f t="shared" si="8"/>
        <v>0</v>
      </c>
      <c r="I50" s="140">
        <f t="shared" si="8"/>
        <v>0</v>
      </c>
      <c r="J50" s="140">
        <f t="shared" si="8"/>
        <v>0</v>
      </c>
      <c r="K50" s="140">
        <f>D50+E50+F50+G50+H50+I50+J50</f>
        <v>150000</v>
      </c>
    </row>
    <row r="51" spans="1:11" s="1" customFormat="1">
      <c r="A51" s="81"/>
      <c r="B51" s="81"/>
      <c r="C51" s="155"/>
      <c r="D51" s="81"/>
      <c r="E51" s="81"/>
      <c r="F51" s="81"/>
      <c r="G51" s="81"/>
      <c r="H51" s="81"/>
      <c r="I51" s="81"/>
      <c r="J51" s="81"/>
      <c r="K51" s="81"/>
    </row>
    <row r="52" spans="1:11" s="1" customFormat="1" ht="27.6">
      <c r="A52" s="81"/>
      <c r="B52" s="147" t="s">
        <v>216</v>
      </c>
      <c r="C52" s="148" t="s">
        <v>217</v>
      </c>
      <c r="D52" s="80" t="s">
        <v>9</v>
      </c>
      <c r="E52" s="80" t="s">
        <v>10</v>
      </c>
      <c r="F52" s="80" t="s">
        <v>11</v>
      </c>
      <c r="G52" s="80" t="s">
        <v>12</v>
      </c>
      <c r="H52" s="80" t="s">
        <v>13</v>
      </c>
      <c r="I52" s="80" t="s">
        <v>14</v>
      </c>
      <c r="J52" s="80" t="s">
        <v>15</v>
      </c>
      <c r="K52" s="143"/>
    </row>
    <row r="53" spans="1:11" s="1" customFormat="1">
      <c r="A53" s="81"/>
      <c r="B53" s="150" t="s">
        <v>21</v>
      </c>
      <c r="C53" s="151" t="s">
        <v>218</v>
      </c>
      <c r="D53" s="139" t="s">
        <v>20</v>
      </c>
      <c r="E53" s="139" t="s">
        <v>20</v>
      </c>
      <c r="F53" s="139" t="s">
        <v>20</v>
      </c>
      <c r="G53" s="139">
        <v>100000</v>
      </c>
      <c r="H53" s="139" t="s">
        <v>20</v>
      </c>
      <c r="I53" s="139" t="s">
        <v>20</v>
      </c>
      <c r="J53" s="139" t="s">
        <v>20</v>
      </c>
      <c r="K53" s="139">
        <f>D53+E53+F53+G53+H53+I53+J53</f>
        <v>100000</v>
      </c>
    </row>
    <row r="54" spans="1:11" s="1" customFormat="1" ht="27.6">
      <c r="A54" s="81"/>
      <c r="B54" s="153"/>
      <c r="C54" s="154" t="s">
        <v>219</v>
      </c>
      <c r="D54" s="140">
        <f t="shared" ref="D54:J54" si="9">SUM(D52:D53)</f>
        <v>0</v>
      </c>
      <c r="E54" s="140">
        <f t="shared" si="9"/>
        <v>0</v>
      </c>
      <c r="F54" s="140">
        <f t="shared" si="9"/>
        <v>0</v>
      </c>
      <c r="G54" s="140">
        <f t="shared" si="9"/>
        <v>100000</v>
      </c>
      <c r="H54" s="140">
        <f t="shared" si="9"/>
        <v>0</v>
      </c>
      <c r="I54" s="140">
        <f t="shared" si="9"/>
        <v>0</v>
      </c>
      <c r="J54" s="140">
        <f t="shared" si="9"/>
        <v>0</v>
      </c>
      <c r="K54" s="140">
        <f>D54+E54+F54+G54+H54+I54+J54</f>
        <v>100000</v>
      </c>
    </row>
    <row r="55" spans="1:11" s="1" customFormat="1">
      <c r="A55" s="81"/>
      <c r="B55" s="81"/>
      <c r="C55" s="155"/>
      <c r="D55" s="81"/>
      <c r="E55" s="81"/>
      <c r="F55" s="81"/>
      <c r="G55" s="81"/>
      <c r="H55" s="81"/>
      <c r="I55" s="81"/>
      <c r="J55" s="81"/>
      <c r="K55" s="81"/>
    </row>
    <row r="56" spans="1:11" s="1" customFormat="1" ht="27.6">
      <c r="A56" s="144"/>
      <c r="B56" s="147" t="s">
        <v>67</v>
      </c>
      <c r="C56" s="148" t="s">
        <v>68</v>
      </c>
      <c r="D56" s="80" t="s">
        <v>9</v>
      </c>
      <c r="E56" s="80" t="s">
        <v>10</v>
      </c>
      <c r="F56" s="80" t="s">
        <v>11</v>
      </c>
      <c r="G56" s="80" t="s">
        <v>12</v>
      </c>
      <c r="H56" s="80" t="s">
        <v>13</v>
      </c>
      <c r="I56" s="80" t="s">
        <v>14</v>
      </c>
      <c r="J56" s="80" t="s">
        <v>15</v>
      </c>
      <c r="K56" s="143"/>
    </row>
    <row r="57" spans="1:11" s="1" customFormat="1" ht="41.4">
      <c r="A57" s="149" t="s">
        <v>69</v>
      </c>
      <c r="B57" s="150" t="s">
        <v>21</v>
      </c>
      <c r="C57" s="151" t="s">
        <v>70</v>
      </c>
      <c r="D57" s="139" t="s">
        <v>20</v>
      </c>
      <c r="E57" s="139" t="s">
        <v>20</v>
      </c>
      <c r="F57" s="139" t="s">
        <v>20</v>
      </c>
      <c r="G57" s="139">
        <v>62000</v>
      </c>
      <c r="H57" s="139" t="s">
        <v>20</v>
      </c>
      <c r="I57" s="139" t="s">
        <v>20</v>
      </c>
      <c r="J57" s="139" t="s">
        <v>20</v>
      </c>
      <c r="K57" s="139">
        <f>D57+E57+F57+G57+H57+I57+J57</f>
        <v>62000</v>
      </c>
    </row>
    <row r="58" spans="1:11" s="1" customFormat="1" ht="27.6">
      <c r="A58" s="79" t="s">
        <v>69</v>
      </c>
      <c r="B58" s="153"/>
      <c r="C58" s="154" t="s">
        <v>71</v>
      </c>
      <c r="D58" s="140">
        <f>SUM(D57)</f>
        <v>0</v>
      </c>
      <c r="E58" s="140">
        <f t="shared" ref="E58:J58" si="10">SUM(E57)</f>
        <v>0</v>
      </c>
      <c r="F58" s="140">
        <f t="shared" si="10"/>
        <v>0</v>
      </c>
      <c r="G58" s="140">
        <f t="shared" si="10"/>
        <v>62000</v>
      </c>
      <c r="H58" s="140">
        <f t="shared" si="10"/>
        <v>0</v>
      </c>
      <c r="I58" s="140">
        <f t="shared" si="10"/>
        <v>0</v>
      </c>
      <c r="J58" s="140">
        <f t="shared" si="10"/>
        <v>0</v>
      </c>
      <c r="K58" s="140">
        <f>D58+E58+F58+G58+H58+I58+J58</f>
        <v>62000</v>
      </c>
    </row>
    <row r="59" spans="1:11" s="1" customFormat="1">
      <c r="A59" s="81"/>
      <c r="B59" s="81"/>
      <c r="C59" s="155"/>
      <c r="D59" s="81"/>
      <c r="E59" s="81"/>
      <c r="F59" s="81"/>
      <c r="G59" s="81"/>
      <c r="H59" s="81"/>
      <c r="I59" s="81"/>
      <c r="J59" s="81"/>
      <c r="K59" s="81"/>
    </row>
    <row r="60" spans="1:11" s="1" customFormat="1">
      <c r="A60" s="144"/>
      <c r="B60" s="145"/>
      <c r="C60" s="146"/>
      <c r="D60" s="79" t="s">
        <v>1</v>
      </c>
      <c r="E60" s="79" t="s">
        <v>2</v>
      </c>
      <c r="F60" s="79" t="s">
        <v>3</v>
      </c>
      <c r="G60" s="79" t="s">
        <v>4</v>
      </c>
      <c r="H60" s="79" t="s">
        <v>5</v>
      </c>
      <c r="I60" s="79" t="s">
        <v>6</v>
      </c>
      <c r="J60" s="79" t="s">
        <v>7</v>
      </c>
      <c r="K60" s="142"/>
    </row>
    <row r="61" spans="1:11" s="1" customFormat="1">
      <c r="A61" s="144"/>
      <c r="B61" s="147" t="s">
        <v>72</v>
      </c>
      <c r="C61" s="148" t="s">
        <v>73</v>
      </c>
      <c r="D61" s="80" t="s">
        <v>9</v>
      </c>
      <c r="E61" s="80" t="s">
        <v>10</v>
      </c>
      <c r="F61" s="80" t="s">
        <v>11</v>
      </c>
      <c r="G61" s="80" t="s">
        <v>12</v>
      </c>
      <c r="H61" s="80" t="s">
        <v>13</v>
      </c>
      <c r="I61" s="80" t="s">
        <v>14</v>
      </c>
      <c r="J61" s="80" t="s">
        <v>15</v>
      </c>
      <c r="K61" s="143"/>
    </row>
    <row r="62" spans="1:11" s="1" customFormat="1">
      <c r="A62" s="149" t="s">
        <v>74</v>
      </c>
      <c r="B62" s="150" t="s">
        <v>17</v>
      </c>
      <c r="C62" s="151" t="s">
        <v>75</v>
      </c>
      <c r="D62" s="139" t="s">
        <v>20</v>
      </c>
      <c r="E62" s="139" t="s">
        <v>20</v>
      </c>
      <c r="F62" s="139" t="s">
        <v>20</v>
      </c>
      <c r="G62" s="139" t="s">
        <v>20</v>
      </c>
      <c r="H62" s="139" t="s">
        <v>20</v>
      </c>
      <c r="I62" s="139" t="s">
        <v>20</v>
      </c>
      <c r="J62" s="139">
        <v>86310</v>
      </c>
      <c r="K62" s="139">
        <f>D62+E62+F62+G62+H62+I62+J62</f>
        <v>86310</v>
      </c>
    </row>
    <row r="63" spans="1:11" s="1" customFormat="1">
      <c r="A63" s="152"/>
      <c r="B63" s="150" t="s">
        <v>21</v>
      </c>
      <c r="C63" s="151" t="s">
        <v>76</v>
      </c>
      <c r="D63" s="139" t="s">
        <v>20</v>
      </c>
      <c r="E63" s="139" t="s">
        <v>20</v>
      </c>
      <c r="F63" s="139" t="s">
        <v>20</v>
      </c>
      <c r="G63" s="139" t="s">
        <v>20</v>
      </c>
      <c r="H63" s="139" t="s">
        <v>20</v>
      </c>
      <c r="I63" s="139" t="s">
        <v>20</v>
      </c>
      <c r="J63" s="139">
        <v>0</v>
      </c>
      <c r="K63" s="139">
        <f>D63+E63+F63+G63+H63+I63+J63</f>
        <v>0</v>
      </c>
    </row>
    <row r="64" spans="1:11" s="1" customFormat="1">
      <c r="A64" s="152"/>
      <c r="B64" s="150" t="s">
        <v>23</v>
      </c>
      <c r="C64" s="151" t="s">
        <v>77</v>
      </c>
      <c r="D64" s="139" t="s">
        <v>20</v>
      </c>
      <c r="E64" s="139" t="s">
        <v>20</v>
      </c>
      <c r="F64" s="139" t="s">
        <v>20</v>
      </c>
      <c r="G64" s="139" t="s">
        <v>20</v>
      </c>
      <c r="H64" s="139" t="s">
        <v>20</v>
      </c>
      <c r="I64" s="139" t="s">
        <v>20</v>
      </c>
      <c r="J64" s="139">
        <f>70000-50000</f>
        <v>20000</v>
      </c>
      <c r="K64" s="139">
        <f>D64+E64+F64+G64+H64+I64+J64</f>
        <v>20000</v>
      </c>
    </row>
    <row r="65" spans="1:11" s="1" customFormat="1">
      <c r="A65" s="79" t="s">
        <v>74</v>
      </c>
      <c r="B65" s="153"/>
      <c r="C65" s="154" t="s">
        <v>78</v>
      </c>
      <c r="D65" s="140">
        <f>SUM(D62:D64)</f>
        <v>0</v>
      </c>
      <c r="E65" s="140">
        <f t="shared" ref="E65:J65" si="11">SUM(E62:E64)</f>
        <v>0</v>
      </c>
      <c r="F65" s="140">
        <f t="shared" si="11"/>
        <v>0</v>
      </c>
      <c r="G65" s="140">
        <f t="shared" si="11"/>
        <v>0</v>
      </c>
      <c r="H65" s="140">
        <f t="shared" si="11"/>
        <v>0</v>
      </c>
      <c r="I65" s="140">
        <f t="shared" si="11"/>
        <v>0</v>
      </c>
      <c r="J65" s="140">
        <f t="shared" si="11"/>
        <v>106310</v>
      </c>
      <c r="K65" s="140">
        <f>D65+E65+F65+G65+H65+I65+J65</f>
        <v>106310</v>
      </c>
    </row>
    <row r="66" spans="1:11" s="1" customFormat="1">
      <c r="A66" s="81"/>
      <c r="B66" s="81"/>
      <c r="C66" s="155"/>
      <c r="D66" s="81"/>
      <c r="E66" s="81"/>
      <c r="F66" s="81"/>
      <c r="G66" s="81"/>
      <c r="H66" s="81"/>
      <c r="I66" s="81"/>
      <c r="J66" s="81"/>
      <c r="K66" s="81"/>
    </row>
    <row r="67" spans="1:11" s="1" customFormat="1">
      <c r="A67" s="158"/>
      <c r="B67" s="159"/>
      <c r="C67" s="160"/>
      <c r="D67" s="83"/>
      <c r="E67" s="83"/>
      <c r="F67" s="83"/>
      <c r="G67" s="83"/>
      <c r="H67" s="83"/>
      <c r="I67" s="83"/>
      <c r="J67" s="83"/>
      <c r="K67" s="83"/>
    </row>
    <row r="68" spans="1:11" s="1" customFormat="1">
      <c r="A68" s="158"/>
      <c r="B68" s="261" t="s">
        <v>79</v>
      </c>
      <c r="C68" s="261"/>
      <c r="D68" s="141">
        <f>D65+D58+D50+D44+D39+D34+D28+D20+D14+D24+D54</f>
        <v>257769.23</v>
      </c>
      <c r="E68" s="141">
        <f t="shared" ref="E68:K68" si="12">E65+E58+E50+E44+E39+E34+E28+E20+E14+E24+E54</f>
        <v>1158637.98</v>
      </c>
      <c r="F68" s="141">
        <f t="shared" si="12"/>
        <v>18239293.370000001</v>
      </c>
      <c r="G68" s="141">
        <f t="shared" si="12"/>
        <v>2895250</v>
      </c>
      <c r="H68" s="141">
        <f t="shared" si="12"/>
        <v>500</v>
      </c>
      <c r="I68" s="141">
        <f t="shared" si="12"/>
        <v>137176.07</v>
      </c>
      <c r="J68" s="141">
        <f t="shared" si="12"/>
        <v>208410</v>
      </c>
      <c r="K68" s="141">
        <f t="shared" si="12"/>
        <v>22897036.650000002</v>
      </c>
    </row>
    <row r="70" spans="1:11">
      <c r="D70" s="84"/>
      <c r="E70" s="84"/>
      <c r="F70" s="84"/>
      <c r="G70" s="84"/>
      <c r="H70" s="84"/>
      <c r="I70" s="84"/>
      <c r="J70" s="84"/>
      <c r="K70" s="84"/>
    </row>
    <row r="71" spans="1:11">
      <c r="D71" s="141">
        <v>257769.23</v>
      </c>
      <c r="E71" s="141">
        <v>1158637.98</v>
      </c>
      <c r="F71" s="141">
        <v>18239293.370000001</v>
      </c>
      <c r="G71" s="141">
        <v>2895250</v>
      </c>
      <c r="H71" s="141">
        <v>500</v>
      </c>
      <c r="I71" s="141">
        <v>137176.07</v>
      </c>
      <c r="J71" s="141">
        <v>208410</v>
      </c>
      <c r="K71" s="141">
        <v>22897036.650000002</v>
      </c>
    </row>
    <row r="73" spans="1:11">
      <c r="D73" s="161">
        <f>D68-D71</f>
        <v>0</v>
      </c>
      <c r="E73" s="161">
        <f t="shared" ref="E73:K73" si="13">E68-E71</f>
        <v>0</v>
      </c>
      <c r="F73" s="161">
        <f t="shared" si="13"/>
        <v>0</v>
      </c>
      <c r="G73" s="161">
        <f t="shared" si="13"/>
        <v>0</v>
      </c>
      <c r="H73" s="161">
        <f t="shared" si="13"/>
        <v>0</v>
      </c>
      <c r="I73" s="161">
        <f t="shared" si="13"/>
        <v>0</v>
      </c>
      <c r="J73" s="161">
        <f t="shared" si="13"/>
        <v>0</v>
      </c>
      <c r="K73" s="161">
        <f t="shared" si="13"/>
        <v>0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3"/>
  <sheetViews>
    <sheetView topLeftCell="A44" zoomScaleNormal="100" zoomScaleSheetLayoutView="100" workbookViewId="0">
      <selection activeCell="D65" sqref="D65:K65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10" width="15.88671875" style="86" customWidth="1"/>
    <col min="11" max="11" width="21.109375" style="86" customWidth="1"/>
    <col min="12" max="16384" width="9.109375" style="86"/>
  </cols>
  <sheetData>
    <row r="1" spans="1:11" s="81" customFormat="1" ht="45" customHeight="1">
      <c r="A1" s="262" t="s">
        <v>241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s="81" customFormat="1" ht="55.2"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2" t="s">
        <v>8</v>
      </c>
    </row>
    <row r="3" spans="1:11" s="81" customFormat="1">
      <c r="B3" s="260"/>
      <c r="C3" s="260"/>
      <c r="D3" s="92" t="s">
        <v>9</v>
      </c>
      <c r="E3" s="92" t="s">
        <v>10</v>
      </c>
      <c r="F3" s="92" t="s">
        <v>11</v>
      </c>
      <c r="G3" s="92" t="s">
        <v>12</v>
      </c>
      <c r="H3" s="92" t="s">
        <v>13</v>
      </c>
      <c r="I3" s="92" t="s">
        <v>14</v>
      </c>
      <c r="J3" s="92" t="s">
        <v>15</v>
      </c>
      <c r="K3" s="92" t="s">
        <v>16</v>
      </c>
    </row>
    <row r="4" spans="1:11" s="8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</row>
    <row r="5" spans="1:11" s="8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1" s="8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v>932234.64</v>
      </c>
      <c r="F6" s="139">
        <v>13306741.6</v>
      </c>
      <c r="G6" s="139">
        <v>2039500</v>
      </c>
      <c r="H6" s="139" t="s">
        <v>20</v>
      </c>
      <c r="I6" s="139" t="s">
        <v>20</v>
      </c>
      <c r="J6" s="139">
        <v>2000</v>
      </c>
      <c r="K6" s="139">
        <f t="shared" ref="K6:K12" si="0">D6+E6+F6+G6+H6+I6+J6</f>
        <v>16280476.24</v>
      </c>
    </row>
    <row r="7" spans="1:11" s="8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v>24590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si="0"/>
        <v>24590</v>
      </c>
    </row>
    <row r="8" spans="1:11" s="81" customFormat="1" ht="27.6">
      <c r="A8" s="152"/>
      <c r="B8" s="150" t="s">
        <v>23</v>
      </c>
      <c r="C8" s="151" t="s">
        <v>24</v>
      </c>
      <c r="D8" s="139">
        <f>261745.35-4606.12</f>
        <v>257139.23</v>
      </c>
      <c r="E8" s="139">
        <v>11500</v>
      </c>
      <c r="F8" s="139">
        <v>2519381.6800000002</v>
      </c>
      <c r="G8" s="139" t="s">
        <v>20</v>
      </c>
      <c r="H8" s="139" t="s">
        <v>20</v>
      </c>
      <c r="I8" s="139">
        <v>6000</v>
      </c>
      <c r="J8" s="139">
        <v>90500</v>
      </c>
      <c r="K8" s="139">
        <f t="shared" si="0"/>
        <v>2884520.91</v>
      </c>
    </row>
    <row r="9" spans="1:11" s="8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v>27880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244060</v>
      </c>
    </row>
    <row r="10" spans="1:11" s="8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v>329191</v>
      </c>
      <c r="G10" s="139" t="s">
        <v>20</v>
      </c>
      <c r="H10" s="139" t="s">
        <v>20</v>
      </c>
      <c r="I10" s="139" t="s">
        <v>20</v>
      </c>
      <c r="J10" s="139">
        <v>0</v>
      </c>
      <c r="K10" s="139">
        <f t="shared" si="0"/>
        <v>329191</v>
      </c>
    </row>
    <row r="11" spans="1:11" s="8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v>1167835.7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1167835.7</v>
      </c>
    </row>
    <row r="12" spans="1:11" s="81" customFormat="1">
      <c r="A12" s="152"/>
      <c r="B12" s="150" t="s">
        <v>31</v>
      </c>
      <c r="C12" s="151" t="s">
        <v>32</v>
      </c>
      <c r="D12" s="139">
        <v>630</v>
      </c>
      <c r="E12" s="139">
        <v>5120</v>
      </c>
      <c r="F12" s="139">
        <v>95800</v>
      </c>
      <c r="G12" s="139" t="s">
        <v>20</v>
      </c>
      <c r="H12" s="139" t="s">
        <v>20</v>
      </c>
      <c r="I12" s="139">
        <v>131176.07</v>
      </c>
      <c r="J12" s="139" t="s">
        <v>20</v>
      </c>
      <c r="K12" s="139">
        <f t="shared" si="0"/>
        <v>232726.07</v>
      </c>
    </row>
    <row r="13" spans="1:11" s="81" customFormat="1">
      <c r="A13" s="152"/>
      <c r="B13" s="150" t="s">
        <v>33</v>
      </c>
      <c r="C13" s="151" t="s">
        <v>34</v>
      </c>
      <c r="D13" s="139" t="s">
        <v>20</v>
      </c>
      <c r="E13" s="139">
        <v>0</v>
      </c>
      <c r="F13" s="139">
        <v>4500</v>
      </c>
      <c r="G13" s="139">
        <v>23250</v>
      </c>
      <c r="H13" s="139">
        <v>500</v>
      </c>
      <c r="I13" s="139" t="s">
        <v>20</v>
      </c>
      <c r="J13" s="139">
        <v>3600</v>
      </c>
      <c r="K13" s="139">
        <f>D13+E13+F13+G13+H13+I13+J13</f>
        <v>31850</v>
      </c>
    </row>
    <row r="14" spans="1:11" s="81" customFormat="1" ht="27.6">
      <c r="A14" s="79" t="s">
        <v>16</v>
      </c>
      <c r="B14" s="153"/>
      <c r="C14" s="154" t="s">
        <v>35</v>
      </c>
      <c r="D14" s="140">
        <f>SUM(D6:D13)</f>
        <v>257769.23</v>
      </c>
      <c r="E14" s="140">
        <f t="shared" ref="E14:J14" si="1">SUM(E6:E13)</f>
        <v>1159034.6400000001</v>
      </c>
      <c r="F14" s="140">
        <f t="shared" si="1"/>
        <v>17475919.98</v>
      </c>
      <c r="G14" s="140">
        <f t="shared" si="1"/>
        <v>2062750</v>
      </c>
      <c r="H14" s="140">
        <f t="shared" si="1"/>
        <v>500</v>
      </c>
      <c r="I14" s="140">
        <f t="shared" si="1"/>
        <v>137176.07</v>
      </c>
      <c r="J14" s="140">
        <f t="shared" si="1"/>
        <v>102100</v>
      </c>
      <c r="K14" s="140">
        <f>D14+E14+F14+G14+H14+I14+J14</f>
        <v>21195249.920000002</v>
      </c>
    </row>
    <row r="15" spans="1:11" s="81" customFormat="1">
      <c r="C15" s="155"/>
    </row>
    <row r="16" spans="1:11" s="81" customFormat="1">
      <c r="A16" s="144"/>
      <c r="B16" s="145"/>
      <c r="C16" s="146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2"/>
    </row>
    <row r="17" spans="1:11" s="81" customFormat="1" ht="27.6">
      <c r="A17" s="144"/>
      <c r="B17" s="147" t="s">
        <v>25</v>
      </c>
      <c r="C17" s="148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3"/>
    </row>
    <row r="18" spans="1:11" s="81" customFormat="1">
      <c r="A18" s="149" t="s">
        <v>37</v>
      </c>
      <c r="B18" s="150" t="s">
        <v>17</v>
      </c>
      <c r="C18" s="151" t="s">
        <v>38</v>
      </c>
      <c r="D18" s="139" t="s">
        <v>20</v>
      </c>
      <c r="E18" s="139" t="s">
        <v>20</v>
      </c>
      <c r="F18" s="139" t="s">
        <v>20</v>
      </c>
      <c r="G18" s="139" t="s">
        <v>20</v>
      </c>
      <c r="H18" s="139" t="s">
        <v>20</v>
      </c>
      <c r="I18" s="139" t="s">
        <v>20</v>
      </c>
      <c r="J18" s="139">
        <v>0</v>
      </c>
      <c r="K18" s="139">
        <f>D18+E18+F18+G18+H18+I18+J18</f>
        <v>0</v>
      </c>
    </row>
    <row r="19" spans="1:11" s="81" customFormat="1" ht="27.6">
      <c r="A19" s="152"/>
      <c r="B19" s="150" t="s">
        <v>21</v>
      </c>
      <c r="C19" s="151" t="s">
        <v>39</v>
      </c>
      <c r="D19" s="139" t="s">
        <v>20</v>
      </c>
      <c r="E19" s="139" t="s">
        <v>20</v>
      </c>
      <c r="F19" s="139">
        <v>770942.73</v>
      </c>
      <c r="G19" s="139">
        <v>538500</v>
      </c>
      <c r="H19" s="139" t="s">
        <v>20</v>
      </c>
      <c r="I19" s="139" t="s">
        <v>20</v>
      </c>
      <c r="J19" s="139">
        <v>0</v>
      </c>
      <c r="K19" s="139">
        <f>D19+E19+F19+G19+H19+I19+J19</f>
        <v>1309442.73</v>
      </c>
    </row>
    <row r="20" spans="1:11" s="81" customFormat="1" ht="27.6">
      <c r="A20" s="79" t="s">
        <v>37</v>
      </c>
      <c r="B20" s="153"/>
      <c r="C20" s="154" t="s">
        <v>40</v>
      </c>
      <c r="D20" s="140">
        <f>SUM(D18:D19)</f>
        <v>0</v>
      </c>
      <c r="E20" s="140">
        <f t="shared" ref="E20:J20" si="2">SUM(E18:E19)</f>
        <v>0</v>
      </c>
      <c r="F20" s="140">
        <f t="shared" si="2"/>
        <v>770942.73</v>
      </c>
      <c r="G20" s="140">
        <f t="shared" si="2"/>
        <v>538500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>D20+E20+F20+G20+H20+I20+J20</f>
        <v>1309442.73</v>
      </c>
    </row>
    <row r="21" spans="1:11" s="81" customFormat="1">
      <c r="C21" s="155"/>
    </row>
    <row r="22" spans="1:11" s="81" customFormat="1">
      <c r="A22" s="144"/>
      <c r="B22" s="145"/>
      <c r="C22" s="146"/>
      <c r="D22" s="79" t="s">
        <v>1</v>
      </c>
      <c r="E22" s="79" t="s">
        <v>2</v>
      </c>
      <c r="F22" s="79" t="s">
        <v>3</v>
      </c>
      <c r="G22" s="79" t="s">
        <v>4</v>
      </c>
      <c r="H22" s="79" t="s">
        <v>5</v>
      </c>
      <c r="I22" s="79" t="s">
        <v>6</v>
      </c>
      <c r="J22" s="79" t="s">
        <v>7</v>
      </c>
      <c r="K22" s="142"/>
    </row>
    <row r="23" spans="1:11" s="81" customFormat="1">
      <c r="A23" s="144"/>
      <c r="B23" s="147" t="s">
        <v>41</v>
      </c>
      <c r="C23" s="148" t="s">
        <v>42</v>
      </c>
      <c r="D23" s="80" t="s">
        <v>9</v>
      </c>
      <c r="E23" s="80" t="s">
        <v>10</v>
      </c>
      <c r="F23" s="80" t="s">
        <v>11</v>
      </c>
      <c r="G23" s="80" t="s">
        <v>12</v>
      </c>
      <c r="H23" s="80" t="s">
        <v>13</v>
      </c>
      <c r="I23" s="80" t="s">
        <v>14</v>
      </c>
      <c r="J23" s="80" t="s">
        <v>15</v>
      </c>
      <c r="K23" s="143"/>
    </row>
    <row r="24" spans="1:11" s="81" customFormat="1">
      <c r="A24" s="149" t="s">
        <v>43</v>
      </c>
      <c r="B24" s="150" t="s">
        <v>17</v>
      </c>
      <c r="C24" s="151" t="s">
        <v>44</v>
      </c>
      <c r="D24" s="139" t="s">
        <v>20</v>
      </c>
      <c r="E24" s="139" t="s">
        <v>20</v>
      </c>
      <c r="F24" s="139" t="s">
        <v>20</v>
      </c>
      <c r="G24" s="139">
        <v>0</v>
      </c>
      <c r="H24" s="139" t="s">
        <v>20</v>
      </c>
      <c r="I24" s="139" t="s">
        <v>20</v>
      </c>
      <c r="J24" s="139" t="s">
        <v>20</v>
      </c>
      <c r="K24" s="139">
        <v>0</v>
      </c>
    </row>
    <row r="25" spans="1:11" s="81" customFormat="1">
      <c r="A25" s="79" t="s">
        <v>43</v>
      </c>
      <c r="B25" s="153"/>
      <c r="C25" s="154" t="s">
        <v>45</v>
      </c>
      <c r="D25" s="140">
        <f>SUM(D24)</f>
        <v>0</v>
      </c>
      <c r="E25" s="140">
        <f t="shared" ref="E25:J25" si="3">SUM(E24)</f>
        <v>0</v>
      </c>
      <c r="F25" s="140">
        <f t="shared" si="3"/>
        <v>0</v>
      </c>
      <c r="G25" s="140">
        <f t="shared" si="3"/>
        <v>0</v>
      </c>
      <c r="H25" s="140">
        <f t="shared" si="3"/>
        <v>0</v>
      </c>
      <c r="I25" s="140">
        <f t="shared" si="3"/>
        <v>0</v>
      </c>
      <c r="J25" s="140">
        <f t="shared" si="3"/>
        <v>0</v>
      </c>
      <c r="K25" s="140">
        <v>0</v>
      </c>
    </row>
    <row r="26" spans="1:11" s="81" customFormat="1">
      <c r="C26" s="155"/>
    </row>
    <row r="27" spans="1:11" s="81" customFormat="1">
      <c r="A27" s="144"/>
      <c r="B27" s="145"/>
      <c r="C27" s="146"/>
      <c r="D27" s="79" t="s">
        <v>1</v>
      </c>
      <c r="E27" s="79" t="s">
        <v>2</v>
      </c>
      <c r="F27" s="79" t="s">
        <v>3</v>
      </c>
      <c r="G27" s="79" t="s">
        <v>4</v>
      </c>
      <c r="H27" s="79" t="s">
        <v>5</v>
      </c>
      <c r="I27" s="79" t="s">
        <v>6</v>
      </c>
      <c r="J27" s="79" t="s">
        <v>7</v>
      </c>
      <c r="K27" s="142"/>
    </row>
    <row r="28" spans="1:11" s="81" customFormat="1" ht="27.6">
      <c r="A28" s="144"/>
      <c r="B28" s="147" t="s">
        <v>46</v>
      </c>
      <c r="C28" s="148" t="s">
        <v>47</v>
      </c>
      <c r="D28" s="80" t="s">
        <v>9</v>
      </c>
      <c r="E28" s="80" t="s">
        <v>10</v>
      </c>
      <c r="F28" s="80" t="s">
        <v>11</v>
      </c>
      <c r="G28" s="80" t="s">
        <v>12</v>
      </c>
      <c r="H28" s="80" t="s">
        <v>13</v>
      </c>
      <c r="I28" s="80" t="s">
        <v>14</v>
      </c>
      <c r="J28" s="80" t="s">
        <v>15</v>
      </c>
      <c r="K28" s="143"/>
    </row>
    <row r="29" spans="1:11" s="81" customFormat="1">
      <c r="A29" s="149" t="s">
        <v>48</v>
      </c>
      <c r="B29" s="150" t="s">
        <v>21</v>
      </c>
      <c r="C29" s="151" t="s">
        <v>49</v>
      </c>
      <c r="D29" s="139" t="s">
        <v>20</v>
      </c>
      <c r="E29" s="139" t="s">
        <v>20</v>
      </c>
      <c r="F29" s="139" t="s">
        <v>20</v>
      </c>
      <c r="G29" s="139">
        <v>0</v>
      </c>
      <c r="H29" s="139" t="s">
        <v>20</v>
      </c>
      <c r="I29" s="139" t="s">
        <v>20</v>
      </c>
      <c r="J29" s="139" t="s">
        <v>20</v>
      </c>
      <c r="K29" s="139">
        <f>D29+E29+F29+G29+H29+I29+J29</f>
        <v>0</v>
      </c>
    </row>
    <row r="30" spans="1:11" s="81" customFormat="1">
      <c r="A30" s="152"/>
      <c r="B30" s="150" t="s">
        <v>23</v>
      </c>
      <c r="C30" s="151" t="s">
        <v>50</v>
      </c>
      <c r="D30" s="139" t="s">
        <v>20</v>
      </c>
      <c r="E30" s="139" t="s">
        <v>20</v>
      </c>
      <c r="F30" s="139">
        <v>13400</v>
      </c>
      <c r="G30" s="139">
        <v>0</v>
      </c>
      <c r="H30" s="139" t="s">
        <v>20</v>
      </c>
      <c r="I30" s="139" t="s">
        <v>20</v>
      </c>
      <c r="J30" s="139" t="s">
        <v>20</v>
      </c>
      <c r="K30" s="139">
        <f>D30+E30+F30+G30+H30+I30+J30</f>
        <v>13400</v>
      </c>
    </row>
    <row r="31" spans="1:11" s="81" customFormat="1" ht="27.6">
      <c r="A31" s="79" t="s">
        <v>48</v>
      </c>
      <c r="B31" s="153"/>
      <c r="C31" s="154" t="s">
        <v>51</v>
      </c>
      <c r="D31" s="140">
        <f>SUM(D29:D30)</f>
        <v>0</v>
      </c>
      <c r="E31" s="140">
        <f t="shared" ref="E31:J31" si="4">SUM(E29:E30)</f>
        <v>0</v>
      </c>
      <c r="F31" s="140">
        <f t="shared" si="4"/>
        <v>13400</v>
      </c>
      <c r="G31" s="140">
        <f t="shared" si="4"/>
        <v>0</v>
      </c>
      <c r="H31" s="140">
        <f t="shared" si="4"/>
        <v>0</v>
      </c>
      <c r="I31" s="140">
        <f t="shared" si="4"/>
        <v>0</v>
      </c>
      <c r="J31" s="140">
        <f t="shared" si="4"/>
        <v>0</v>
      </c>
      <c r="K31" s="140">
        <f>D31+E31+F31+G31+H31+I31+J31</f>
        <v>13400</v>
      </c>
    </row>
    <row r="32" spans="1:11" s="81" customFormat="1">
      <c r="C32" s="155"/>
    </row>
    <row r="33" spans="1:11" s="81" customFormat="1">
      <c r="A33" s="144"/>
      <c r="B33" s="145"/>
      <c r="C33" s="146"/>
      <c r="D33" s="79" t="s">
        <v>1</v>
      </c>
      <c r="E33" s="79" t="s">
        <v>2</v>
      </c>
      <c r="F33" s="79" t="s">
        <v>3</v>
      </c>
      <c r="G33" s="79" t="s">
        <v>4</v>
      </c>
      <c r="H33" s="79" t="s">
        <v>5</v>
      </c>
      <c r="I33" s="79" t="s">
        <v>6</v>
      </c>
      <c r="J33" s="79" t="s">
        <v>7</v>
      </c>
      <c r="K33" s="142"/>
    </row>
    <row r="34" spans="1:11" s="81" customFormat="1">
      <c r="A34" s="144"/>
      <c r="B34" s="147" t="s">
        <v>33</v>
      </c>
      <c r="C34" s="148" t="s">
        <v>52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3"/>
    </row>
    <row r="35" spans="1:11" s="81" customFormat="1">
      <c r="A35" s="149" t="s">
        <v>53</v>
      </c>
      <c r="B35" s="150" t="s">
        <v>21</v>
      </c>
      <c r="C35" s="151" t="s">
        <v>54</v>
      </c>
      <c r="D35" s="139" t="s">
        <v>20</v>
      </c>
      <c r="E35" s="139" t="s">
        <v>20</v>
      </c>
      <c r="F35" s="139" t="s">
        <v>20</v>
      </c>
      <c r="G35" s="139">
        <v>6000</v>
      </c>
      <c r="H35" s="139" t="s">
        <v>20</v>
      </c>
      <c r="I35" s="139" t="s">
        <v>20</v>
      </c>
      <c r="J35" s="139" t="s">
        <v>20</v>
      </c>
      <c r="K35" s="139">
        <f>D35+E35+F35+G35+H35+I35+J35</f>
        <v>6000</v>
      </c>
    </row>
    <row r="36" spans="1:11" s="81" customFormat="1">
      <c r="A36" s="79" t="s">
        <v>53</v>
      </c>
      <c r="B36" s="153"/>
      <c r="C36" s="154" t="s">
        <v>55</v>
      </c>
      <c r="D36" s="140">
        <f>SUM(D35)</f>
        <v>0</v>
      </c>
      <c r="E36" s="140">
        <f t="shared" ref="E36:J36" si="5">SUM(E35)</f>
        <v>0</v>
      </c>
      <c r="F36" s="140">
        <f t="shared" si="5"/>
        <v>0</v>
      </c>
      <c r="G36" s="140">
        <f t="shared" si="5"/>
        <v>6000</v>
      </c>
      <c r="H36" s="140">
        <f t="shared" si="5"/>
        <v>0</v>
      </c>
      <c r="I36" s="140">
        <f t="shared" si="5"/>
        <v>0</v>
      </c>
      <c r="J36" s="140">
        <f t="shared" si="5"/>
        <v>0</v>
      </c>
      <c r="K36" s="140">
        <f>D36+E36+F36+G36+H36+I36+J36</f>
        <v>6000</v>
      </c>
    </row>
    <row r="37" spans="1:11" s="81" customFormat="1">
      <c r="C37" s="155"/>
    </row>
    <row r="38" spans="1:11" s="81" customFormat="1">
      <c r="A38" s="144"/>
      <c r="B38" s="145"/>
      <c r="C38" s="146"/>
      <c r="D38" s="79" t="s">
        <v>1</v>
      </c>
      <c r="E38" s="79" t="s">
        <v>2</v>
      </c>
      <c r="F38" s="79" t="s">
        <v>3</v>
      </c>
      <c r="G38" s="79" t="s">
        <v>4</v>
      </c>
      <c r="H38" s="79" t="s">
        <v>5</v>
      </c>
      <c r="I38" s="79" t="s">
        <v>6</v>
      </c>
      <c r="J38" s="79" t="s">
        <v>7</v>
      </c>
      <c r="K38" s="142"/>
    </row>
    <row r="39" spans="1:11" s="81" customFormat="1" ht="27.6">
      <c r="A39" s="144"/>
      <c r="B39" s="147" t="s">
        <v>56</v>
      </c>
      <c r="C39" s="148" t="s">
        <v>57</v>
      </c>
      <c r="D39" s="80" t="s">
        <v>9</v>
      </c>
      <c r="E39" s="80" t="s">
        <v>10</v>
      </c>
      <c r="F39" s="80" t="s">
        <v>11</v>
      </c>
      <c r="G39" s="80" t="s">
        <v>12</v>
      </c>
      <c r="H39" s="80" t="s">
        <v>13</v>
      </c>
      <c r="I39" s="80" t="s">
        <v>14</v>
      </c>
      <c r="J39" s="80" t="s">
        <v>15</v>
      </c>
      <c r="K39" s="143"/>
    </row>
    <row r="40" spans="1:11" s="81" customFormat="1" ht="27.6">
      <c r="A40" s="149" t="s">
        <v>58</v>
      </c>
      <c r="B40" s="150" t="s">
        <v>31</v>
      </c>
      <c r="C40" s="151" t="s">
        <v>59</v>
      </c>
      <c r="D40" s="139" t="s">
        <v>20</v>
      </c>
      <c r="E40" s="139" t="s">
        <v>20</v>
      </c>
      <c r="F40" s="139" t="s">
        <v>20</v>
      </c>
      <c r="G40" s="139">
        <v>4600</v>
      </c>
      <c r="H40" s="139" t="s">
        <v>20</v>
      </c>
      <c r="I40" s="139" t="s">
        <v>20</v>
      </c>
      <c r="J40" s="139" t="s">
        <v>20</v>
      </c>
      <c r="K40" s="139">
        <f>D40+E40+F40+G40+H40+I40+J40</f>
        <v>4600</v>
      </c>
    </row>
    <row r="41" spans="1:11" s="81" customFormat="1" ht="27.6">
      <c r="A41" s="79" t="s">
        <v>58</v>
      </c>
      <c r="B41" s="153"/>
      <c r="C41" s="154" t="s">
        <v>60</v>
      </c>
      <c r="D41" s="140">
        <f>SUM(D40)</f>
        <v>0</v>
      </c>
      <c r="E41" s="140">
        <f t="shared" ref="E41:J41" si="6">SUM(E40)</f>
        <v>0</v>
      </c>
      <c r="F41" s="140">
        <f t="shared" si="6"/>
        <v>0</v>
      </c>
      <c r="G41" s="140">
        <f t="shared" si="6"/>
        <v>4600</v>
      </c>
      <c r="H41" s="140">
        <f t="shared" si="6"/>
        <v>0</v>
      </c>
      <c r="I41" s="140">
        <f t="shared" si="6"/>
        <v>0</v>
      </c>
      <c r="J41" s="140">
        <f t="shared" si="6"/>
        <v>0</v>
      </c>
      <c r="K41" s="140">
        <f>D41+E41+F41+G41+H41+I41+J41</f>
        <v>4600</v>
      </c>
    </row>
    <row r="42" spans="1:11" s="81" customFormat="1">
      <c r="C42" s="155"/>
    </row>
    <row r="43" spans="1:11" s="81" customFormat="1">
      <c r="A43" s="144"/>
      <c r="B43" s="145"/>
      <c r="C43" s="146"/>
      <c r="D43" s="79" t="s">
        <v>1</v>
      </c>
      <c r="E43" s="79" t="s">
        <v>2</v>
      </c>
      <c r="F43" s="79" t="s">
        <v>3</v>
      </c>
      <c r="G43" s="79" t="s">
        <v>4</v>
      </c>
      <c r="H43" s="79" t="s">
        <v>5</v>
      </c>
      <c r="I43" s="79" t="s">
        <v>6</v>
      </c>
      <c r="J43" s="79" t="s">
        <v>7</v>
      </c>
      <c r="K43" s="142"/>
    </row>
    <row r="44" spans="1:11" s="81" customFormat="1" ht="27.6">
      <c r="A44" s="144"/>
      <c r="B44" s="147" t="s">
        <v>61</v>
      </c>
      <c r="C44" s="148" t="s">
        <v>62</v>
      </c>
      <c r="D44" s="80" t="s">
        <v>9</v>
      </c>
      <c r="E44" s="80" t="s">
        <v>10</v>
      </c>
      <c r="F44" s="80" t="s">
        <v>11</v>
      </c>
      <c r="G44" s="80" t="s">
        <v>12</v>
      </c>
      <c r="H44" s="80" t="s">
        <v>13</v>
      </c>
      <c r="I44" s="80" t="s">
        <v>14</v>
      </c>
      <c r="J44" s="80" t="s">
        <v>15</v>
      </c>
      <c r="K44" s="143"/>
    </row>
    <row r="45" spans="1:11" s="81" customFormat="1">
      <c r="A45" s="149" t="s">
        <v>63</v>
      </c>
      <c r="B45" s="150" t="s">
        <v>21</v>
      </c>
      <c r="C45" s="151" t="s">
        <v>64</v>
      </c>
      <c r="D45" s="139" t="s">
        <v>20</v>
      </c>
      <c r="E45" s="139" t="s">
        <v>20</v>
      </c>
      <c r="F45" s="139" t="s">
        <v>20</v>
      </c>
      <c r="G45" s="139">
        <v>0</v>
      </c>
      <c r="H45" s="139" t="s">
        <v>20</v>
      </c>
      <c r="I45" s="139" t="s">
        <v>20</v>
      </c>
      <c r="J45" s="139" t="s">
        <v>20</v>
      </c>
      <c r="K45" s="139">
        <f>D45+E45+F45+G45+H45+I45+J45</f>
        <v>0</v>
      </c>
    </row>
    <row r="46" spans="1:11" s="81" customFormat="1">
      <c r="A46" s="152"/>
      <c r="B46" s="150" t="s">
        <v>23</v>
      </c>
      <c r="C46" s="151" t="s">
        <v>65</v>
      </c>
      <c r="D46" s="139" t="s">
        <v>20</v>
      </c>
      <c r="E46" s="139" t="s">
        <v>20</v>
      </c>
      <c r="F46" s="139" t="s">
        <v>20</v>
      </c>
      <c r="G46" s="139">
        <v>150000</v>
      </c>
      <c r="H46" s="139" t="s">
        <v>20</v>
      </c>
      <c r="I46" s="139" t="s">
        <v>20</v>
      </c>
      <c r="J46" s="139" t="s">
        <v>20</v>
      </c>
      <c r="K46" s="139">
        <f>D46+E46+F46+G46+H46+I46+J46</f>
        <v>150000</v>
      </c>
    </row>
    <row r="47" spans="1:11" s="81" customFormat="1" ht="27.6">
      <c r="A47" s="79" t="s">
        <v>63</v>
      </c>
      <c r="B47" s="153"/>
      <c r="C47" s="154" t="s">
        <v>66</v>
      </c>
      <c r="D47" s="140">
        <f>SUM(D45:D46)</f>
        <v>0</v>
      </c>
      <c r="E47" s="140">
        <f t="shared" ref="E47:J47" si="7">SUM(E45:E46)</f>
        <v>0</v>
      </c>
      <c r="F47" s="140">
        <f t="shared" si="7"/>
        <v>0</v>
      </c>
      <c r="G47" s="140">
        <f t="shared" si="7"/>
        <v>150000</v>
      </c>
      <c r="H47" s="140">
        <f t="shared" si="7"/>
        <v>0</v>
      </c>
      <c r="I47" s="140">
        <f t="shared" si="7"/>
        <v>0</v>
      </c>
      <c r="J47" s="140">
        <f t="shared" si="7"/>
        <v>0</v>
      </c>
      <c r="K47" s="140">
        <f>D47+E47+F47+G47+H47+I47+J47</f>
        <v>150000</v>
      </c>
    </row>
    <row r="48" spans="1:11" s="81" customFormat="1">
      <c r="C48" s="155"/>
    </row>
    <row r="49" spans="1:12" s="81" customFormat="1" ht="27.6">
      <c r="B49" s="147" t="s">
        <v>216</v>
      </c>
      <c r="C49" s="148" t="s">
        <v>217</v>
      </c>
      <c r="D49" s="80" t="s">
        <v>9</v>
      </c>
      <c r="E49" s="80" t="s">
        <v>10</v>
      </c>
      <c r="F49" s="80" t="s">
        <v>11</v>
      </c>
      <c r="G49" s="80" t="s">
        <v>12</v>
      </c>
      <c r="H49" s="80" t="s">
        <v>13</v>
      </c>
      <c r="I49" s="80" t="s">
        <v>14</v>
      </c>
      <c r="J49" s="80" t="s">
        <v>15</v>
      </c>
      <c r="K49" s="143"/>
    </row>
    <row r="50" spans="1:12" s="81" customFormat="1">
      <c r="B50" s="150" t="s">
        <v>21</v>
      </c>
      <c r="C50" s="151" t="s">
        <v>218</v>
      </c>
      <c r="D50" s="139" t="s">
        <v>20</v>
      </c>
      <c r="E50" s="139" t="s">
        <v>20</v>
      </c>
      <c r="F50" s="139" t="s">
        <v>20</v>
      </c>
      <c r="G50" s="139">
        <v>100000</v>
      </c>
      <c r="H50" s="139" t="s">
        <v>20</v>
      </c>
      <c r="I50" s="139" t="s">
        <v>20</v>
      </c>
      <c r="J50" s="139" t="s">
        <v>20</v>
      </c>
      <c r="K50" s="139">
        <f>D50+E50+F50+G50+H50+I50+J50</f>
        <v>100000</v>
      </c>
    </row>
    <row r="51" spans="1:12" s="81" customFormat="1" ht="27.6">
      <c r="B51" s="153"/>
      <c r="C51" s="154" t="s">
        <v>219</v>
      </c>
      <c r="D51" s="140">
        <f t="shared" ref="D51:J51" si="8">SUM(D49:D50)</f>
        <v>0</v>
      </c>
      <c r="E51" s="140">
        <f t="shared" si="8"/>
        <v>0</v>
      </c>
      <c r="F51" s="140">
        <f t="shared" si="8"/>
        <v>0</v>
      </c>
      <c r="G51" s="140">
        <f t="shared" si="8"/>
        <v>100000</v>
      </c>
      <c r="H51" s="140">
        <f t="shared" si="8"/>
        <v>0</v>
      </c>
      <c r="I51" s="140">
        <f t="shared" si="8"/>
        <v>0</v>
      </c>
      <c r="J51" s="140">
        <f t="shared" si="8"/>
        <v>0</v>
      </c>
      <c r="K51" s="140">
        <f>D51+E51+F51+G51+H51+I51+J51</f>
        <v>100000</v>
      </c>
    </row>
    <row r="52" spans="1:12" s="81" customFormat="1">
      <c r="C52" s="155"/>
    </row>
    <row r="53" spans="1:12" s="81" customFormat="1" ht="27.6">
      <c r="A53" s="144"/>
      <c r="B53" s="147" t="s">
        <v>67</v>
      </c>
      <c r="C53" s="148" t="s">
        <v>68</v>
      </c>
      <c r="D53" s="80" t="s">
        <v>9</v>
      </c>
      <c r="E53" s="80" t="s">
        <v>10</v>
      </c>
      <c r="F53" s="80" t="s">
        <v>11</v>
      </c>
      <c r="G53" s="80" t="s">
        <v>12</v>
      </c>
      <c r="H53" s="80" t="s">
        <v>13</v>
      </c>
      <c r="I53" s="80" t="s">
        <v>14</v>
      </c>
      <c r="J53" s="80" t="s">
        <v>15</v>
      </c>
      <c r="K53" s="143"/>
      <c r="L53" s="81" t="s">
        <v>90</v>
      </c>
    </row>
    <row r="54" spans="1:12" s="81" customFormat="1" ht="41.4">
      <c r="A54" s="149" t="s">
        <v>69</v>
      </c>
      <c r="B54" s="150" t="s">
        <v>21</v>
      </c>
      <c r="C54" s="151" t="s">
        <v>70</v>
      </c>
      <c r="D54" s="139" t="s">
        <v>20</v>
      </c>
      <c r="E54" s="139" t="s">
        <v>20</v>
      </c>
      <c r="F54" s="139" t="s">
        <v>20</v>
      </c>
      <c r="G54" s="139">
        <v>62000</v>
      </c>
      <c r="H54" s="139" t="s">
        <v>20</v>
      </c>
      <c r="I54" s="139" t="s">
        <v>20</v>
      </c>
      <c r="J54" s="139" t="s">
        <v>20</v>
      </c>
      <c r="K54" s="139">
        <f>D54+E54+F54+G54+H54+I54+J54</f>
        <v>62000</v>
      </c>
    </row>
    <row r="55" spans="1:12" s="81" customFormat="1" ht="27.6">
      <c r="A55" s="79" t="s">
        <v>69</v>
      </c>
      <c r="B55" s="153"/>
      <c r="C55" s="154" t="s">
        <v>71</v>
      </c>
      <c r="D55" s="140">
        <f>SUM(D54)</f>
        <v>0</v>
      </c>
      <c r="E55" s="140">
        <f t="shared" ref="E55:J55" si="9">SUM(E54)</f>
        <v>0</v>
      </c>
      <c r="F55" s="140">
        <f t="shared" si="9"/>
        <v>0</v>
      </c>
      <c r="G55" s="140">
        <f t="shared" si="9"/>
        <v>62000</v>
      </c>
      <c r="H55" s="140">
        <f t="shared" si="9"/>
        <v>0</v>
      </c>
      <c r="I55" s="140">
        <f t="shared" si="9"/>
        <v>0</v>
      </c>
      <c r="J55" s="140">
        <f t="shared" si="9"/>
        <v>0</v>
      </c>
      <c r="K55" s="140">
        <f>D55+E55+F55+G55+H55+I55+J55</f>
        <v>62000</v>
      </c>
    </row>
    <row r="56" spans="1:12" s="81" customFormat="1">
      <c r="C56" s="155"/>
    </row>
    <row r="57" spans="1:12" s="81" customFormat="1">
      <c r="A57" s="144"/>
      <c r="B57" s="145"/>
      <c r="C57" s="146"/>
      <c r="D57" s="79" t="s">
        <v>1</v>
      </c>
      <c r="E57" s="79" t="s">
        <v>2</v>
      </c>
      <c r="F57" s="79" t="s">
        <v>3</v>
      </c>
      <c r="G57" s="79" t="s">
        <v>4</v>
      </c>
      <c r="H57" s="79" t="s">
        <v>5</v>
      </c>
      <c r="I57" s="79" t="s">
        <v>6</v>
      </c>
      <c r="J57" s="79" t="s">
        <v>7</v>
      </c>
      <c r="K57" s="142"/>
    </row>
    <row r="58" spans="1:12" s="81" customFormat="1">
      <c r="A58" s="144"/>
      <c r="B58" s="147" t="s">
        <v>72</v>
      </c>
      <c r="C58" s="148" t="s">
        <v>73</v>
      </c>
      <c r="D58" s="80" t="s">
        <v>9</v>
      </c>
      <c r="E58" s="80" t="s">
        <v>10</v>
      </c>
      <c r="F58" s="80" t="s">
        <v>11</v>
      </c>
      <c r="G58" s="80" t="s">
        <v>12</v>
      </c>
      <c r="H58" s="80" t="s">
        <v>13</v>
      </c>
      <c r="I58" s="80" t="s">
        <v>14</v>
      </c>
      <c r="J58" s="80" t="s">
        <v>15</v>
      </c>
      <c r="K58" s="143"/>
    </row>
    <row r="59" spans="1:12" s="81" customFormat="1">
      <c r="A59" s="149" t="s">
        <v>74</v>
      </c>
      <c r="B59" s="150" t="s">
        <v>17</v>
      </c>
      <c r="C59" s="151" t="s">
        <v>75</v>
      </c>
      <c r="D59" s="139" t="s">
        <v>20</v>
      </c>
      <c r="E59" s="139" t="s">
        <v>20</v>
      </c>
      <c r="F59" s="139" t="s">
        <v>20</v>
      </c>
      <c r="G59" s="139" t="s">
        <v>20</v>
      </c>
      <c r="H59" s="139" t="s">
        <v>20</v>
      </c>
      <c r="I59" s="139" t="s">
        <v>20</v>
      </c>
      <c r="J59" s="139">
        <v>51310</v>
      </c>
      <c r="K59" s="139">
        <f>D59+E59+F59+G59+H59+I59+J59</f>
        <v>51310</v>
      </c>
    </row>
    <row r="60" spans="1:12" s="81" customFormat="1">
      <c r="A60" s="152"/>
      <c r="B60" s="150" t="s">
        <v>21</v>
      </c>
      <c r="C60" s="151" t="s">
        <v>76</v>
      </c>
      <c r="D60" s="139" t="s">
        <v>20</v>
      </c>
      <c r="E60" s="139" t="s">
        <v>20</v>
      </c>
      <c r="F60" s="139" t="s">
        <v>20</v>
      </c>
      <c r="G60" s="139" t="s">
        <v>20</v>
      </c>
      <c r="H60" s="139" t="s">
        <v>20</v>
      </c>
      <c r="I60" s="139" t="s">
        <v>20</v>
      </c>
      <c r="J60" s="139">
        <f>100000-100000</f>
        <v>0</v>
      </c>
      <c r="K60" s="139">
        <f>D60+E60+F60+G60+H60+I60+J60</f>
        <v>0</v>
      </c>
    </row>
    <row r="61" spans="1:12" s="81" customFormat="1">
      <c r="A61" s="152"/>
      <c r="B61" s="150" t="s">
        <v>23</v>
      </c>
      <c r="C61" s="151" t="s">
        <v>77</v>
      </c>
      <c r="D61" s="139" t="s">
        <v>20</v>
      </c>
      <c r="E61" s="139" t="s">
        <v>20</v>
      </c>
      <c r="F61" s="139" t="s">
        <v>20</v>
      </c>
      <c r="G61" s="139" t="s">
        <v>20</v>
      </c>
      <c r="H61" s="139" t="s">
        <v>20</v>
      </c>
      <c r="I61" s="139" t="s">
        <v>20</v>
      </c>
      <c r="J61" s="139">
        <f>70000-50000</f>
        <v>20000</v>
      </c>
      <c r="K61" s="139">
        <f>D61+E61+F61+G61+H61+I61+J61</f>
        <v>20000</v>
      </c>
    </row>
    <row r="62" spans="1:12" s="81" customFormat="1">
      <c r="A62" s="79" t="s">
        <v>74</v>
      </c>
      <c r="B62" s="153"/>
      <c r="C62" s="154" t="s">
        <v>78</v>
      </c>
      <c r="D62" s="140">
        <f>SUM(D59:D61)</f>
        <v>0</v>
      </c>
      <c r="E62" s="140">
        <f t="shared" ref="E62:J62" si="10">SUM(E59:E61)</f>
        <v>0</v>
      </c>
      <c r="F62" s="140">
        <f t="shared" si="10"/>
        <v>0</v>
      </c>
      <c r="G62" s="140">
        <f t="shared" si="10"/>
        <v>0</v>
      </c>
      <c r="H62" s="140">
        <f t="shared" si="10"/>
        <v>0</v>
      </c>
      <c r="I62" s="140">
        <f t="shared" si="10"/>
        <v>0</v>
      </c>
      <c r="J62" s="140">
        <f t="shared" si="10"/>
        <v>71310</v>
      </c>
      <c r="K62" s="140">
        <f>D62+E62+F62+G62+H62+I62+J62</f>
        <v>71310</v>
      </c>
    </row>
    <row r="63" spans="1:12" s="81" customFormat="1">
      <c r="C63" s="155"/>
    </row>
    <row r="64" spans="1:12" s="81" customFormat="1">
      <c r="A64" s="158"/>
      <c r="B64" s="159"/>
      <c r="C64" s="160"/>
      <c r="D64" s="83"/>
      <c r="E64" s="83"/>
      <c r="F64" s="83"/>
      <c r="G64" s="83"/>
      <c r="H64" s="83"/>
      <c r="I64" s="83"/>
      <c r="J64" s="83"/>
      <c r="K64" s="83"/>
    </row>
    <row r="65" spans="1:11" s="81" customFormat="1">
      <c r="A65" s="158"/>
      <c r="B65" s="261" t="s">
        <v>79</v>
      </c>
      <c r="C65" s="261"/>
      <c r="D65" s="141">
        <f>D62+D55+D47+D41+D36+D31+D25+D20+D14+D51</f>
        <v>257769.23</v>
      </c>
      <c r="E65" s="141">
        <f t="shared" ref="E65:K65" si="11">E62+E55+E47+E41+E36+E31+E25+E20+E14+E51</f>
        <v>1159034.6400000001</v>
      </c>
      <c r="F65" s="141">
        <f t="shared" si="11"/>
        <v>18260262.710000001</v>
      </c>
      <c r="G65" s="141">
        <f t="shared" si="11"/>
        <v>2923850</v>
      </c>
      <c r="H65" s="141">
        <f t="shared" si="11"/>
        <v>500</v>
      </c>
      <c r="I65" s="141">
        <f t="shared" si="11"/>
        <v>137176.07</v>
      </c>
      <c r="J65" s="141">
        <f t="shared" si="11"/>
        <v>173410</v>
      </c>
      <c r="K65" s="141">
        <f t="shared" si="11"/>
        <v>22912002.650000002</v>
      </c>
    </row>
    <row r="67" spans="1:11">
      <c r="D67" s="84"/>
      <c r="E67" s="84"/>
      <c r="F67" s="84"/>
      <c r="G67" s="84"/>
      <c r="H67" s="84"/>
      <c r="I67" s="84"/>
      <c r="J67" s="84"/>
      <c r="K67" s="84"/>
    </row>
    <row r="69" spans="1:11">
      <c r="D69" s="141">
        <v>257769.23</v>
      </c>
      <c r="E69" s="141">
        <v>1159034.6400000001</v>
      </c>
      <c r="F69" s="141">
        <v>18260262.710000001</v>
      </c>
      <c r="G69" s="141">
        <v>2923850</v>
      </c>
      <c r="H69" s="141">
        <v>500</v>
      </c>
      <c r="I69" s="141">
        <v>137176.07</v>
      </c>
      <c r="J69" s="141">
        <v>173410</v>
      </c>
      <c r="K69" s="141">
        <v>22912002.650000002</v>
      </c>
    </row>
    <row r="71" spans="1:11">
      <c r="D71" s="84"/>
      <c r="E71" s="84"/>
      <c r="F71" s="84"/>
      <c r="G71" s="84"/>
      <c r="H71" s="84"/>
      <c r="I71" s="84"/>
      <c r="J71" s="84"/>
      <c r="K71" s="84"/>
    </row>
    <row r="73" spans="1:11">
      <c r="D73" s="161">
        <f>D65-D69</f>
        <v>0</v>
      </c>
      <c r="E73" s="161">
        <f t="shared" ref="E73:K73" si="12">E65-E69</f>
        <v>0</v>
      </c>
      <c r="F73" s="161">
        <f t="shared" si="12"/>
        <v>0</v>
      </c>
      <c r="G73" s="161">
        <f t="shared" si="12"/>
        <v>0</v>
      </c>
      <c r="H73" s="161">
        <f t="shared" si="12"/>
        <v>0</v>
      </c>
      <c r="I73" s="161">
        <f t="shared" si="12"/>
        <v>0</v>
      </c>
      <c r="J73" s="161">
        <f t="shared" si="12"/>
        <v>0</v>
      </c>
      <c r="K73" s="161">
        <f t="shared" si="12"/>
        <v>0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40"/>
  <sheetViews>
    <sheetView topLeftCell="A7" zoomScale="90" zoomScaleNormal="90" workbookViewId="0">
      <selection activeCell="E21" sqref="E21"/>
    </sheetView>
  </sheetViews>
  <sheetFormatPr defaultColWidth="9.109375" defaultRowHeight="13.2"/>
  <cols>
    <col min="1" max="1" width="5.6640625" style="186" customWidth="1"/>
    <col min="2" max="2" width="6.109375" style="186" customWidth="1"/>
    <col min="3" max="3" width="67.44140625" style="187" customWidth="1"/>
    <col min="4" max="4" width="26.88671875" style="186" customWidth="1"/>
    <col min="5" max="5" width="19.109375" style="186" customWidth="1"/>
    <col min="6" max="6" width="16.44140625" style="186" customWidth="1"/>
    <col min="7" max="7" width="22.66406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6384" width="9.109375" style="186"/>
  </cols>
  <sheetData>
    <row r="1" spans="2:12" s="163" customFormat="1" ht="65.25" customHeight="1">
      <c r="B1" s="269" t="s">
        <v>89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2:12" s="163" customFormat="1" ht="5.25" customHeight="1">
      <c r="C2" s="164"/>
    </row>
    <row r="3" spans="2:12" s="166" customFormat="1" ht="75" customHeight="1">
      <c r="B3" s="263" t="s">
        <v>0</v>
      </c>
      <c r="C3" s="264"/>
      <c r="D3" s="165" t="s">
        <v>82</v>
      </c>
      <c r="E3" s="165" t="s">
        <v>83</v>
      </c>
      <c r="F3" s="165" t="s">
        <v>84</v>
      </c>
      <c r="G3" s="165" t="s">
        <v>85</v>
      </c>
      <c r="H3" s="165" t="s">
        <v>220</v>
      </c>
      <c r="I3" s="165" t="s">
        <v>229</v>
      </c>
      <c r="J3" s="165" t="s">
        <v>230</v>
      </c>
      <c r="K3" s="165" t="s">
        <v>231</v>
      </c>
      <c r="L3" s="165" t="s">
        <v>232</v>
      </c>
    </row>
    <row r="4" spans="2:12" s="166" customFormat="1" ht="36.75" customHeight="1">
      <c r="B4" s="265"/>
      <c r="C4" s="266"/>
      <c r="D4" s="167" t="s">
        <v>86</v>
      </c>
      <c r="E4" s="167" t="s">
        <v>87</v>
      </c>
      <c r="F4" s="167" t="s">
        <v>88</v>
      </c>
      <c r="G4" s="167" t="s">
        <v>81</v>
      </c>
      <c r="H4" s="167" t="s">
        <v>221</v>
      </c>
      <c r="I4" s="167" t="s">
        <v>223</v>
      </c>
      <c r="J4" s="167" t="s">
        <v>224</v>
      </c>
      <c r="K4" s="167" t="s">
        <v>225</v>
      </c>
      <c r="L4" s="167" t="s">
        <v>226</v>
      </c>
    </row>
    <row r="5" spans="2:12" s="166" customFormat="1" ht="13.8">
      <c r="B5" s="168"/>
      <c r="C5" s="169"/>
      <c r="D5" s="170" t="s">
        <v>81</v>
      </c>
      <c r="E5" s="171"/>
      <c r="F5" s="171"/>
      <c r="G5" s="172"/>
      <c r="H5" s="172"/>
      <c r="I5" s="172"/>
      <c r="J5" s="172"/>
      <c r="K5" s="172"/>
      <c r="L5" s="172"/>
    </row>
    <row r="6" spans="2:12" s="166" customFormat="1" ht="13.8">
      <c r="B6" s="173" t="s">
        <v>17</v>
      </c>
      <c r="C6" s="174" t="s">
        <v>18</v>
      </c>
      <c r="D6" s="175" t="s">
        <v>86</v>
      </c>
      <c r="E6" s="175" t="s">
        <v>87</v>
      </c>
      <c r="F6" s="175" t="s">
        <v>88</v>
      </c>
      <c r="G6" s="176"/>
      <c r="H6" s="176"/>
      <c r="I6" s="176"/>
      <c r="J6" s="176"/>
      <c r="K6" s="176"/>
      <c r="L6" s="176"/>
    </row>
    <row r="7" spans="2:12" s="166" customFormat="1" ht="13.8">
      <c r="B7" s="177" t="s">
        <v>23</v>
      </c>
      <c r="C7" s="178" t="s">
        <v>24</v>
      </c>
      <c r="D7" s="179">
        <v>36500</v>
      </c>
      <c r="E7" s="179" t="s">
        <v>20</v>
      </c>
      <c r="F7" s="179" t="s">
        <v>20</v>
      </c>
      <c r="G7" s="180">
        <f>D7+E7+F7</f>
        <v>36500</v>
      </c>
      <c r="H7" s="180">
        <v>0</v>
      </c>
      <c r="I7" s="180">
        <v>0</v>
      </c>
      <c r="J7" s="180">
        <v>0</v>
      </c>
      <c r="K7" s="180">
        <v>0</v>
      </c>
      <c r="L7" s="180">
        <f t="shared" ref="L7:L12" si="0">K7+J7+I7+H7</f>
        <v>0</v>
      </c>
    </row>
    <row r="8" spans="2:12" s="166" customFormat="1" ht="13.8">
      <c r="B8" s="177" t="s">
        <v>25</v>
      </c>
      <c r="C8" s="178" t="s">
        <v>26</v>
      </c>
      <c r="D8" s="179">
        <v>0</v>
      </c>
      <c r="E8" s="179">
        <v>0</v>
      </c>
      <c r="F8" s="179">
        <v>0</v>
      </c>
      <c r="G8" s="180">
        <f>D8+E8+F8</f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2:12" s="166" customFormat="1" ht="13.8">
      <c r="B9" s="177" t="s">
        <v>27</v>
      </c>
      <c r="C9" s="178" t="s">
        <v>28</v>
      </c>
      <c r="D9" s="179">
        <v>416022.74</v>
      </c>
      <c r="E9" s="179" t="s">
        <v>20</v>
      </c>
      <c r="F9" s="179">
        <v>0</v>
      </c>
      <c r="G9" s="180">
        <f>D9+E9+F9</f>
        <v>416022.74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2:12" s="166" customFormat="1" ht="13.8">
      <c r="B10" s="177" t="s">
        <v>29</v>
      </c>
      <c r="C10" s="178" t="s">
        <v>30</v>
      </c>
      <c r="D10" s="179">
        <f>373156+13639.06</f>
        <v>386795.06</v>
      </c>
      <c r="E10" s="179" t="s">
        <v>20</v>
      </c>
      <c r="F10" s="179" t="s">
        <v>20</v>
      </c>
      <c r="G10" s="180">
        <f>D10+E10+F10</f>
        <v>386795.06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2:12" s="166" customFormat="1" ht="13.8">
      <c r="B11" s="177" t="s">
        <v>33</v>
      </c>
      <c r="C11" s="178" t="s">
        <v>34</v>
      </c>
      <c r="D11" s="179">
        <v>11000</v>
      </c>
      <c r="E11" s="179" t="s">
        <v>20</v>
      </c>
      <c r="F11" s="179" t="s">
        <v>20</v>
      </c>
      <c r="G11" s="180">
        <f>D11+E11+F11</f>
        <v>11000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2:12" s="166" customFormat="1" ht="13.8">
      <c r="B12" s="181"/>
      <c r="C12" s="182" t="s">
        <v>35</v>
      </c>
      <c r="D12" s="183">
        <f t="shared" ref="D12:K12" si="1">SUM(D7:D11)</f>
        <v>850317.8</v>
      </c>
      <c r="E12" s="183">
        <f t="shared" si="1"/>
        <v>0</v>
      </c>
      <c r="F12" s="183">
        <f t="shared" si="1"/>
        <v>0</v>
      </c>
      <c r="G12" s="183">
        <f t="shared" si="1"/>
        <v>850317.8</v>
      </c>
      <c r="H12" s="183">
        <f t="shared" si="1"/>
        <v>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0</v>
      </c>
    </row>
    <row r="13" spans="2:12" s="166" customFormat="1" ht="13.8">
      <c r="C13" s="184"/>
    </row>
    <row r="14" spans="2:12" s="166" customFormat="1" ht="27.6">
      <c r="B14" s="173" t="s">
        <v>25</v>
      </c>
      <c r="C14" s="174" t="s">
        <v>36</v>
      </c>
      <c r="D14" s="175" t="s">
        <v>86</v>
      </c>
      <c r="E14" s="175" t="s">
        <v>87</v>
      </c>
      <c r="F14" s="175" t="s">
        <v>88</v>
      </c>
      <c r="G14" s="176"/>
      <c r="H14" s="176"/>
      <c r="I14" s="176"/>
      <c r="J14" s="176"/>
      <c r="K14" s="176"/>
      <c r="L14" s="176"/>
    </row>
    <row r="15" spans="2:12" s="166" customFormat="1" ht="13.8">
      <c r="B15" s="177" t="s">
        <v>17</v>
      </c>
      <c r="C15" s="178" t="s">
        <v>38</v>
      </c>
      <c r="D15" s="179">
        <v>0</v>
      </c>
      <c r="E15" s="179">
        <v>0</v>
      </c>
      <c r="F15" s="179" t="s">
        <v>20</v>
      </c>
      <c r="G15" s="180">
        <f>D15+E15+F15</f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2:12" s="166" customFormat="1" ht="13.8">
      <c r="B16" s="177" t="s">
        <v>21</v>
      </c>
      <c r="C16" s="178" t="s">
        <v>39</v>
      </c>
      <c r="D16" s="179">
        <v>0</v>
      </c>
      <c r="E16" s="179" t="s">
        <v>20</v>
      </c>
      <c r="F16" s="179" t="s">
        <v>20</v>
      </c>
      <c r="G16" s="180">
        <f>D16+E16+F16</f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2:12" s="166" customFormat="1" ht="27.6">
      <c r="B17" s="181"/>
      <c r="C17" s="182" t="s">
        <v>40</v>
      </c>
      <c r="D17" s="183">
        <f t="shared" ref="D17:K17" si="2">SUM(D15:D16)</f>
        <v>0</v>
      </c>
      <c r="E17" s="183">
        <f t="shared" si="2"/>
        <v>0</v>
      </c>
      <c r="F17" s="183">
        <f t="shared" si="2"/>
        <v>0</v>
      </c>
      <c r="G17" s="183">
        <f t="shared" si="2"/>
        <v>0</v>
      </c>
      <c r="H17" s="183">
        <f t="shared" si="2"/>
        <v>0</v>
      </c>
      <c r="I17" s="183">
        <f t="shared" si="2"/>
        <v>0</v>
      </c>
      <c r="J17" s="183">
        <f t="shared" si="2"/>
        <v>0</v>
      </c>
      <c r="K17" s="183">
        <f t="shared" si="2"/>
        <v>0</v>
      </c>
      <c r="L17" s="183">
        <f>K17+J17+I17+H17</f>
        <v>0</v>
      </c>
    </row>
    <row r="18" spans="2:12" s="166" customFormat="1" ht="13.8">
      <c r="C18" s="184"/>
    </row>
    <row r="19" spans="2:12" s="166" customFormat="1" ht="13.8">
      <c r="B19" s="173" t="s">
        <v>56</v>
      </c>
      <c r="C19" s="174" t="s">
        <v>57</v>
      </c>
      <c r="D19" s="175" t="s">
        <v>86</v>
      </c>
      <c r="E19" s="175" t="s">
        <v>87</v>
      </c>
      <c r="F19" s="175" t="s">
        <v>88</v>
      </c>
      <c r="G19" s="176"/>
      <c r="H19" s="176"/>
      <c r="I19" s="176"/>
      <c r="J19" s="176"/>
      <c r="K19" s="176"/>
      <c r="L19" s="176"/>
    </row>
    <row r="20" spans="2:12" s="166" customFormat="1" ht="13.8">
      <c r="B20" s="177" t="s">
        <v>21</v>
      </c>
      <c r="C20" s="178" t="s">
        <v>254</v>
      </c>
      <c r="D20" s="179" t="s">
        <v>20</v>
      </c>
      <c r="E20" s="179">
        <v>500000</v>
      </c>
      <c r="F20" s="179">
        <v>0</v>
      </c>
      <c r="G20" s="180">
        <f>D20+E20+F20</f>
        <v>500000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2:12" s="166" customFormat="1" ht="13.8">
      <c r="B21" s="181"/>
      <c r="C21" s="182" t="s">
        <v>60</v>
      </c>
      <c r="D21" s="183">
        <f t="shared" ref="D21:K21" si="3">SUM(D20)</f>
        <v>0</v>
      </c>
      <c r="E21" s="183">
        <f t="shared" si="3"/>
        <v>500000</v>
      </c>
      <c r="F21" s="183">
        <f t="shared" si="3"/>
        <v>0</v>
      </c>
      <c r="G21" s="183">
        <f t="shared" si="3"/>
        <v>500000</v>
      </c>
      <c r="H21" s="183">
        <f t="shared" si="3"/>
        <v>0</v>
      </c>
      <c r="I21" s="183">
        <f t="shared" si="3"/>
        <v>0</v>
      </c>
      <c r="J21" s="183">
        <f t="shared" si="3"/>
        <v>0</v>
      </c>
      <c r="K21" s="183">
        <f t="shared" si="3"/>
        <v>0</v>
      </c>
      <c r="L21" s="183">
        <f>K21+J21+I21+H21</f>
        <v>0</v>
      </c>
    </row>
    <row r="22" spans="2:12" s="166" customFormat="1" ht="13.8">
      <c r="C22" s="184"/>
    </row>
    <row r="23" spans="2:12" s="166" customFormat="1" ht="13.8">
      <c r="B23" s="173" t="s">
        <v>72</v>
      </c>
      <c r="C23" s="174" t="s">
        <v>73</v>
      </c>
      <c r="D23" s="175" t="s">
        <v>86</v>
      </c>
      <c r="E23" s="175" t="s">
        <v>87</v>
      </c>
      <c r="F23" s="175" t="s">
        <v>88</v>
      </c>
      <c r="G23" s="176"/>
      <c r="H23" s="176"/>
      <c r="I23" s="176"/>
      <c r="J23" s="176"/>
      <c r="K23" s="176"/>
      <c r="L23" s="176"/>
    </row>
    <row r="24" spans="2:12" s="166" customFormat="1" ht="13.8">
      <c r="B24" s="177" t="s">
        <v>23</v>
      </c>
      <c r="C24" s="178" t="s">
        <v>77</v>
      </c>
      <c r="D24" s="179" t="s">
        <v>20</v>
      </c>
      <c r="E24" s="179" t="s">
        <v>20</v>
      </c>
      <c r="F24" s="179">
        <f>49500+500000-500000</f>
        <v>49500</v>
      </c>
      <c r="G24" s="180">
        <f>D24+E24+F24</f>
        <v>49500</v>
      </c>
      <c r="H24" s="180">
        <v>0</v>
      </c>
      <c r="I24" s="180">
        <v>0</v>
      </c>
      <c r="J24" s="180">
        <v>0</v>
      </c>
      <c r="K24" s="180">
        <v>0</v>
      </c>
      <c r="L24" s="180">
        <f>K24+J24+I24+H24</f>
        <v>0</v>
      </c>
    </row>
    <row r="25" spans="2:12" s="166" customFormat="1" ht="13.8">
      <c r="B25" s="181"/>
      <c r="C25" s="182" t="s">
        <v>78</v>
      </c>
      <c r="D25" s="183">
        <f t="shared" ref="D25:K25" si="4">SUM(D24)</f>
        <v>0</v>
      </c>
      <c r="E25" s="183">
        <f t="shared" si="4"/>
        <v>0</v>
      </c>
      <c r="F25" s="183">
        <f t="shared" si="4"/>
        <v>49500</v>
      </c>
      <c r="G25" s="183">
        <f t="shared" si="4"/>
        <v>49500</v>
      </c>
      <c r="H25" s="183">
        <f t="shared" si="4"/>
        <v>0</v>
      </c>
      <c r="I25" s="183">
        <f t="shared" si="4"/>
        <v>0</v>
      </c>
      <c r="J25" s="183">
        <f t="shared" si="4"/>
        <v>0</v>
      </c>
      <c r="K25" s="183">
        <f t="shared" si="4"/>
        <v>0</v>
      </c>
      <c r="L25" s="183">
        <f>K25+J25+I25+H25</f>
        <v>0</v>
      </c>
    </row>
    <row r="26" spans="2:12" s="166" customFormat="1" ht="13.8">
      <c r="C26" s="184"/>
    </row>
    <row r="27" spans="2:12" s="166" customFormat="1" ht="13.8">
      <c r="B27" s="267" t="s">
        <v>79</v>
      </c>
      <c r="C27" s="268"/>
      <c r="D27" s="185">
        <f>D25+D17+D12+D21</f>
        <v>850317.8</v>
      </c>
      <c r="E27" s="185">
        <f t="shared" ref="E27:L27" si="5">E25+E17+E12+E21</f>
        <v>500000</v>
      </c>
      <c r="F27" s="185">
        <f t="shared" si="5"/>
        <v>49500</v>
      </c>
      <c r="G27" s="185">
        <f t="shared" si="5"/>
        <v>1399817.8</v>
      </c>
      <c r="H27" s="185">
        <f t="shared" si="5"/>
        <v>0</v>
      </c>
      <c r="I27" s="185">
        <f t="shared" si="5"/>
        <v>0</v>
      </c>
      <c r="J27" s="185">
        <f t="shared" si="5"/>
        <v>0</v>
      </c>
      <c r="K27" s="185">
        <f t="shared" si="5"/>
        <v>0</v>
      </c>
      <c r="L27" s="185">
        <f t="shared" si="5"/>
        <v>0</v>
      </c>
    </row>
    <row r="29" spans="2:12">
      <c r="D29" s="187"/>
      <c r="E29" s="187"/>
      <c r="F29" s="187"/>
      <c r="G29" s="187"/>
      <c r="H29" s="187"/>
    </row>
    <row r="30" spans="2:12">
      <c r="D30" s="187"/>
      <c r="E30" s="187"/>
      <c r="F30" s="187"/>
      <c r="G30" s="187"/>
      <c r="H30" s="187"/>
    </row>
    <row r="40" spans="7:7">
      <c r="G40" s="186" t="s">
        <v>90</v>
      </c>
    </row>
  </sheetData>
  <mergeCells count="3">
    <mergeCell ref="B3:C4"/>
    <mergeCell ref="B27:C27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100" workbookViewId="0">
      <selection activeCell="D12" sqref="D12"/>
    </sheetView>
  </sheetViews>
  <sheetFormatPr defaultColWidth="9.109375" defaultRowHeight="13.2"/>
  <cols>
    <col min="1" max="1" width="6" style="186" customWidth="1"/>
    <col min="2" max="2" width="3.5546875" style="186" customWidth="1"/>
    <col min="3" max="3" width="52.33203125" style="187" customWidth="1"/>
    <col min="4" max="4" width="21.5546875" style="186" customWidth="1"/>
    <col min="5" max="5" width="16.5546875" style="186" customWidth="1"/>
    <col min="6" max="6" width="17.5546875" style="186" customWidth="1"/>
    <col min="7" max="7" width="16.332031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3" width="3.5546875" style="186" customWidth="1"/>
    <col min="14" max="14" width="69.5546875" style="186" customWidth="1"/>
    <col min="15" max="16384" width="9.109375" style="186"/>
  </cols>
  <sheetData>
    <row r="1" spans="1:14" s="163" customFormat="1" ht="57.75" customHeight="1">
      <c r="A1" s="269" t="s">
        <v>235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88"/>
      <c r="N1" s="188"/>
    </row>
    <row r="2" spans="1:14" s="163" customFormat="1" ht="18" customHeight="1">
      <c r="A2" s="189"/>
      <c r="B2" s="190"/>
      <c r="C2" s="191"/>
      <c r="D2" s="192" t="s">
        <v>81</v>
      </c>
      <c r="E2" s="193"/>
      <c r="F2" s="193"/>
      <c r="G2" s="194" t="s">
        <v>81</v>
      </c>
      <c r="M2" s="189"/>
    </row>
    <row r="3" spans="1:14" s="195" customFormat="1" ht="55.2">
      <c r="B3" s="270" t="s">
        <v>0</v>
      </c>
      <c r="C3" s="271"/>
      <c r="D3" s="196" t="s">
        <v>82</v>
      </c>
      <c r="E3" s="196" t="s">
        <v>83</v>
      </c>
      <c r="F3" s="196" t="s">
        <v>84</v>
      </c>
      <c r="G3" s="196" t="s">
        <v>85</v>
      </c>
      <c r="H3" s="165" t="s">
        <v>220</v>
      </c>
      <c r="I3" s="165" t="s">
        <v>229</v>
      </c>
      <c r="J3" s="165" t="s">
        <v>230</v>
      </c>
      <c r="K3" s="165" t="s">
        <v>231</v>
      </c>
      <c r="L3" s="165" t="s">
        <v>232</v>
      </c>
    </row>
    <row r="4" spans="1:14" s="195" customFormat="1" ht="13.8">
      <c r="B4" s="272"/>
      <c r="C4" s="273"/>
      <c r="D4" s="197" t="s">
        <v>86</v>
      </c>
      <c r="E4" s="197" t="s">
        <v>87</v>
      </c>
      <c r="F4" s="197" t="s">
        <v>88</v>
      </c>
      <c r="G4" s="197" t="s">
        <v>81</v>
      </c>
      <c r="H4" s="167" t="s">
        <v>221</v>
      </c>
      <c r="I4" s="167" t="s">
        <v>223</v>
      </c>
      <c r="J4" s="167" t="s">
        <v>224</v>
      </c>
      <c r="K4" s="167" t="s">
        <v>225</v>
      </c>
      <c r="L4" s="167" t="s">
        <v>226</v>
      </c>
    </row>
    <row r="5" spans="1:14" s="195" customFormat="1" ht="13.8">
      <c r="A5" s="198"/>
      <c r="B5" s="199"/>
      <c r="C5" s="200"/>
      <c r="D5" s="201" t="s">
        <v>81</v>
      </c>
      <c r="E5" s="202"/>
      <c r="F5" s="202"/>
      <c r="G5" s="203"/>
      <c r="H5" s="172"/>
      <c r="I5" s="172"/>
      <c r="J5" s="172"/>
      <c r="K5" s="172"/>
      <c r="L5" s="172"/>
    </row>
    <row r="6" spans="1:14" s="195" customFormat="1" ht="13.8">
      <c r="A6" s="198"/>
      <c r="B6" s="204" t="s">
        <v>17</v>
      </c>
      <c r="C6" s="205" t="s">
        <v>18</v>
      </c>
      <c r="D6" s="206" t="s">
        <v>86</v>
      </c>
      <c r="E6" s="206" t="s">
        <v>87</v>
      </c>
      <c r="F6" s="206" t="s">
        <v>88</v>
      </c>
      <c r="G6" s="207"/>
      <c r="H6" s="176"/>
      <c r="I6" s="176"/>
      <c r="J6" s="176"/>
      <c r="K6" s="176"/>
      <c r="L6" s="176"/>
    </row>
    <row r="7" spans="1:14" s="195" customFormat="1" ht="26.4">
      <c r="A7" s="208" t="s">
        <v>16</v>
      </c>
      <c r="B7" s="209" t="s">
        <v>23</v>
      </c>
      <c r="C7" s="210" t="s">
        <v>24</v>
      </c>
      <c r="D7" s="211">
        <v>36500</v>
      </c>
      <c r="E7" s="211" t="s">
        <v>20</v>
      </c>
      <c r="F7" s="211" t="s">
        <v>20</v>
      </c>
      <c r="G7" s="212">
        <f>D7+E7+F7</f>
        <v>36500</v>
      </c>
      <c r="H7" s="180">
        <v>0</v>
      </c>
      <c r="I7" s="180">
        <v>0</v>
      </c>
      <c r="J7" s="180">
        <v>0</v>
      </c>
      <c r="K7" s="180">
        <v>0</v>
      </c>
      <c r="L7" s="180">
        <f t="shared" ref="L7:L12" si="0">K7+J7+I7+H7</f>
        <v>0</v>
      </c>
    </row>
    <row r="8" spans="1:14" s="195" customFormat="1" ht="13.8">
      <c r="A8" s="208"/>
      <c r="B8" s="209" t="s">
        <v>25</v>
      </c>
      <c r="C8" s="210" t="s">
        <v>26</v>
      </c>
      <c r="D8" s="211">
        <v>0</v>
      </c>
      <c r="E8" s="211">
        <v>0</v>
      </c>
      <c r="F8" s="211">
        <v>0</v>
      </c>
      <c r="G8" s="212">
        <f>D8+E8+F8</f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1:14" s="195" customFormat="1" ht="13.8">
      <c r="A9" s="213"/>
      <c r="B9" s="209" t="s">
        <v>27</v>
      </c>
      <c r="C9" s="210" t="s">
        <v>28</v>
      </c>
      <c r="D9" s="211">
        <v>174460</v>
      </c>
      <c r="E9" s="211" t="s">
        <v>20</v>
      </c>
      <c r="F9" s="211">
        <v>0</v>
      </c>
      <c r="G9" s="212">
        <f>D9+E9+F9</f>
        <v>174460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1:14" s="195" customFormat="1" ht="13.8">
      <c r="A10" s="213"/>
      <c r="B10" s="209" t="s">
        <v>29</v>
      </c>
      <c r="C10" s="210" t="s">
        <v>30</v>
      </c>
      <c r="D10" s="211">
        <v>340156</v>
      </c>
      <c r="E10" s="211" t="s">
        <v>20</v>
      </c>
      <c r="F10" s="211" t="s">
        <v>20</v>
      </c>
      <c r="G10" s="212">
        <f>D10+E10+F10</f>
        <v>340156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1:14" s="195" customFormat="1" ht="13.8">
      <c r="A11" s="213"/>
      <c r="B11" s="209" t="s">
        <v>33</v>
      </c>
      <c r="C11" s="210" t="s">
        <v>34</v>
      </c>
      <c r="D11" s="211">
        <v>11000</v>
      </c>
      <c r="E11" s="211" t="s">
        <v>20</v>
      </c>
      <c r="F11" s="211" t="s">
        <v>20</v>
      </c>
      <c r="G11" s="212">
        <f>D11+E11+F11</f>
        <v>11000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1:14" s="195" customFormat="1" ht="26.4">
      <c r="A12" s="201" t="s">
        <v>16</v>
      </c>
      <c r="B12" s="214"/>
      <c r="C12" s="215" t="s">
        <v>35</v>
      </c>
      <c r="D12" s="216">
        <f t="shared" ref="D12:K12" si="1">SUM(D7:D11)</f>
        <v>562116</v>
      </c>
      <c r="E12" s="216">
        <f t="shared" si="1"/>
        <v>0</v>
      </c>
      <c r="F12" s="216">
        <f t="shared" si="1"/>
        <v>0</v>
      </c>
      <c r="G12" s="216">
        <f t="shared" si="1"/>
        <v>562116</v>
      </c>
      <c r="H12" s="183">
        <f t="shared" si="1"/>
        <v>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0</v>
      </c>
    </row>
    <row r="13" spans="1:14" s="195" customFormat="1" ht="13.8">
      <c r="C13" s="217"/>
      <c r="H13" s="166"/>
      <c r="I13" s="166"/>
      <c r="J13" s="166"/>
      <c r="K13" s="166"/>
      <c r="L13" s="166"/>
    </row>
    <row r="14" spans="1:14" s="195" customFormat="1" ht="26.4">
      <c r="A14" s="198"/>
      <c r="B14" s="204" t="s">
        <v>25</v>
      </c>
      <c r="C14" s="205" t="s">
        <v>36</v>
      </c>
      <c r="D14" s="206" t="s">
        <v>86</v>
      </c>
      <c r="E14" s="206" t="s">
        <v>87</v>
      </c>
      <c r="F14" s="206" t="s">
        <v>88</v>
      </c>
      <c r="G14" s="207"/>
      <c r="H14" s="176"/>
      <c r="I14" s="176"/>
      <c r="J14" s="176"/>
      <c r="K14" s="176"/>
      <c r="L14" s="176"/>
    </row>
    <row r="15" spans="1:14" s="195" customFormat="1" ht="13.8">
      <c r="A15" s="208" t="s">
        <v>37</v>
      </c>
      <c r="B15" s="209" t="s">
        <v>17</v>
      </c>
      <c r="C15" s="210" t="s">
        <v>38</v>
      </c>
      <c r="D15" s="211">
        <v>0</v>
      </c>
      <c r="E15" s="211">
        <v>0</v>
      </c>
      <c r="F15" s="211" t="s">
        <v>20</v>
      </c>
      <c r="G15" s="212">
        <f>D15+E15+F15</f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1:14" s="195" customFormat="1" ht="13.8">
      <c r="A16" s="213"/>
      <c r="B16" s="209" t="s">
        <v>21</v>
      </c>
      <c r="C16" s="210" t="s">
        <v>39</v>
      </c>
      <c r="D16" s="211">
        <v>0</v>
      </c>
      <c r="E16" s="211">
        <v>0</v>
      </c>
      <c r="F16" s="211" t="s">
        <v>20</v>
      </c>
      <c r="G16" s="212">
        <f>D16+E16+F16</f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1:14" s="195" customFormat="1" ht="26.4">
      <c r="A17" s="201" t="s">
        <v>37</v>
      </c>
      <c r="B17" s="214"/>
      <c r="C17" s="215" t="s">
        <v>40</v>
      </c>
      <c r="D17" s="216">
        <f>SUM(D15:D16)</f>
        <v>0</v>
      </c>
      <c r="E17" s="216">
        <f>SUM(E14:E15)</f>
        <v>0</v>
      </c>
      <c r="F17" s="216" t="s">
        <v>20</v>
      </c>
      <c r="G17" s="216">
        <f>SUM(G13:G16)</f>
        <v>0</v>
      </c>
      <c r="H17" s="183">
        <f>SUM(H15:H16)</f>
        <v>0</v>
      </c>
      <c r="I17" s="183">
        <f>SUM(I15:I16)</f>
        <v>0</v>
      </c>
      <c r="J17" s="183">
        <f>SUM(J15:J16)</f>
        <v>0</v>
      </c>
      <c r="K17" s="183">
        <f>SUM(K15:K16)</f>
        <v>0</v>
      </c>
      <c r="L17" s="183">
        <f>K17+J17+I17+H17</f>
        <v>0</v>
      </c>
      <c r="N17" s="195" t="s">
        <v>90</v>
      </c>
    </row>
    <row r="18" spans="1:14" s="195" customFormat="1" ht="13.8">
      <c r="C18" s="217"/>
      <c r="H18" s="166"/>
      <c r="I18" s="166"/>
      <c r="J18" s="166"/>
      <c r="K18" s="166"/>
      <c r="L18" s="166"/>
    </row>
    <row r="19" spans="1:14" s="195" customFormat="1" ht="13.8">
      <c r="A19" s="198"/>
      <c r="B19" s="204" t="s">
        <v>72</v>
      </c>
      <c r="C19" s="205" t="s">
        <v>73</v>
      </c>
      <c r="D19" s="206" t="s">
        <v>86</v>
      </c>
      <c r="E19" s="206" t="s">
        <v>87</v>
      </c>
      <c r="F19" s="206" t="s">
        <v>88</v>
      </c>
      <c r="G19" s="207"/>
      <c r="H19" s="176"/>
      <c r="I19" s="176"/>
      <c r="J19" s="176"/>
      <c r="K19" s="176"/>
      <c r="L19" s="176"/>
    </row>
    <row r="20" spans="1:14" s="195" customFormat="1" ht="13.8">
      <c r="A20" s="208" t="s">
        <v>74</v>
      </c>
      <c r="B20" s="209" t="s">
        <v>23</v>
      </c>
      <c r="C20" s="210" t="s">
        <v>77</v>
      </c>
      <c r="D20" s="211" t="s">
        <v>20</v>
      </c>
      <c r="E20" s="211" t="s">
        <v>20</v>
      </c>
      <c r="F20" s="211">
        <v>75700</v>
      </c>
      <c r="G20" s="212">
        <f>D20+E20+F20</f>
        <v>75700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1:14" s="195" customFormat="1" ht="13.8">
      <c r="A21" s="201" t="s">
        <v>74</v>
      </c>
      <c r="B21" s="214"/>
      <c r="C21" s="215" t="s">
        <v>78</v>
      </c>
      <c r="D21" s="218">
        <f t="shared" ref="D21:K21" si="2">SUM(D20)</f>
        <v>0</v>
      </c>
      <c r="E21" s="218">
        <f t="shared" si="2"/>
        <v>0</v>
      </c>
      <c r="F21" s="218">
        <f t="shared" si="2"/>
        <v>75700</v>
      </c>
      <c r="G21" s="218">
        <f t="shared" si="2"/>
        <v>75700</v>
      </c>
      <c r="H21" s="183">
        <f t="shared" si="2"/>
        <v>0</v>
      </c>
      <c r="I21" s="183">
        <f t="shared" si="2"/>
        <v>0</v>
      </c>
      <c r="J21" s="183">
        <f t="shared" si="2"/>
        <v>0</v>
      </c>
      <c r="K21" s="183">
        <f t="shared" si="2"/>
        <v>0</v>
      </c>
      <c r="L21" s="183">
        <f>K21+J21+I21+H21</f>
        <v>0</v>
      </c>
    </row>
    <row r="22" spans="1:14" s="195" customFormat="1" ht="13.8">
      <c r="C22" s="217"/>
      <c r="H22" s="166"/>
      <c r="I22" s="166"/>
      <c r="J22" s="166"/>
      <c r="K22" s="166"/>
      <c r="L22" s="166"/>
    </row>
    <row r="23" spans="1:14" s="195" customFormat="1" ht="13.8">
      <c r="A23" s="203"/>
      <c r="B23" s="274" t="s">
        <v>79</v>
      </c>
      <c r="C23" s="275"/>
      <c r="D23" s="219">
        <f t="shared" ref="D23:L23" si="3">D21+D17+D12</f>
        <v>562116</v>
      </c>
      <c r="E23" s="219">
        <f t="shared" si="3"/>
        <v>0</v>
      </c>
      <c r="F23" s="219">
        <f t="shared" si="3"/>
        <v>75700</v>
      </c>
      <c r="G23" s="219">
        <f t="shared" si="3"/>
        <v>637816</v>
      </c>
      <c r="H23" s="185">
        <f t="shared" si="3"/>
        <v>0</v>
      </c>
      <c r="I23" s="185">
        <f t="shared" si="3"/>
        <v>0</v>
      </c>
      <c r="J23" s="185">
        <f t="shared" si="3"/>
        <v>0</v>
      </c>
      <c r="K23" s="185">
        <f t="shared" si="3"/>
        <v>0</v>
      </c>
      <c r="L23" s="185">
        <f t="shared" si="3"/>
        <v>0</v>
      </c>
    </row>
    <row r="25" spans="1:14">
      <c r="H25" s="187"/>
    </row>
    <row r="26" spans="1:14">
      <c r="H26" s="18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100" workbookViewId="0">
      <selection activeCell="D12" sqref="D12"/>
    </sheetView>
  </sheetViews>
  <sheetFormatPr defaultColWidth="9.109375" defaultRowHeight="13.2"/>
  <cols>
    <col min="1" max="1" width="6" style="186" customWidth="1"/>
    <col min="2" max="2" width="3.5546875" style="186" customWidth="1"/>
    <col min="3" max="3" width="52.33203125" style="187" customWidth="1"/>
    <col min="4" max="4" width="21.5546875" style="186" customWidth="1"/>
    <col min="5" max="5" width="16.5546875" style="186" customWidth="1"/>
    <col min="6" max="6" width="17.5546875" style="186" customWidth="1"/>
    <col min="7" max="7" width="16.332031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3" width="3.5546875" style="186" customWidth="1"/>
    <col min="14" max="14" width="69.5546875" style="186" customWidth="1"/>
    <col min="15" max="16384" width="9.109375" style="186"/>
  </cols>
  <sheetData>
    <row r="1" spans="1:14" s="163" customFormat="1" ht="57.75" customHeight="1">
      <c r="A1" s="269" t="s">
        <v>242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88"/>
      <c r="N1" s="188"/>
    </row>
    <row r="2" spans="1:14" s="163" customFormat="1" ht="18" customHeight="1">
      <c r="A2" s="189"/>
      <c r="B2" s="190"/>
      <c r="C2" s="191"/>
      <c r="D2" s="192" t="s">
        <v>81</v>
      </c>
      <c r="E2" s="193"/>
      <c r="F2" s="193"/>
      <c r="G2" s="194" t="s">
        <v>81</v>
      </c>
      <c r="M2" s="189"/>
    </row>
    <row r="3" spans="1:14" s="195" customFormat="1" ht="55.2">
      <c r="B3" s="270" t="s">
        <v>0</v>
      </c>
      <c r="C3" s="271"/>
      <c r="D3" s="196" t="s">
        <v>82</v>
      </c>
      <c r="E3" s="196" t="s">
        <v>83</v>
      </c>
      <c r="F3" s="196" t="s">
        <v>84</v>
      </c>
      <c r="G3" s="196" t="s">
        <v>85</v>
      </c>
      <c r="H3" s="165" t="s">
        <v>220</v>
      </c>
      <c r="I3" s="165" t="s">
        <v>229</v>
      </c>
      <c r="J3" s="165" t="s">
        <v>230</v>
      </c>
      <c r="K3" s="165" t="s">
        <v>231</v>
      </c>
      <c r="L3" s="165" t="s">
        <v>232</v>
      </c>
    </row>
    <row r="4" spans="1:14" s="195" customFormat="1" ht="13.8">
      <c r="B4" s="272"/>
      <c r="C4" s="273"/>
      <c r="D4" s="197" t="s">
        <v>86</v>
      </c>
      <c r="E4" s="197" t="s">
        <v>87</v>
      </c>
      <c r="F4" s="197" t="s">
        <v>88</v>
      </c>
      <c r="G4" s="197" t="s">
        <v>81</v>
      </c>
      <c r="H4" s="167" t="s">
        <v>221</v>
      </c>
      <c r="I4" s="167" t="s">
        <v>223</v>
      </c>
      <c r="J4" s="167" t="s">
        <v>224</v>
      </c>
      <c r="K4" s="167" t="s">
        <v>225</v>
      </c>
      <c r="L4" s="167" t="s">
        <v>226</v>
      </c>
    </row>
    <row r="5" spans="1:14" s="195" customFormat="1" ht="13.8">
      <c r="A5" s="198"/>
      <c r="B5" s="199"/>
      <c r="C5" s="200"/>
      <c r="D5" s="201" t="s">
        <v>81</v>
      </c>
      <c r="E5" s="202"/>
      <c r="F5" s="202"/>
      <c r="G5" s="203"/>
      <c r="H5" s="172"/>
      <c r="I5" s="172"/>
      <c r="J5" s="172"/>
      <c r="K5" s="172"/>
      <c r="L5" s="172"/>
    </row>
    <row r="6" spans="1:14" s="195" customFormat="1" ht="13.8">
      <c r="A6" s="198"/>
      <c r="B6" s="204" t="s">
        <v>17</v>
      </c>
      <c r="C6" s="205" t="s">
        <v>18</v>
      </c>
      <c r="D6" s="206" t="s">
        <v>86</v>
      </c>
      <c r="E6" s="206" t="s">
        <v>87</v>
      </c>
      <c r="F6" s="206" t="s">
        <v>88</v>
      </c>
      <c r="G6" s="207"/>
      <c r="H6" s="176"/>
      <c r="I6" s="176"/>
      <c r="J6" s="176"/>
      <c r="K6" s="176"/>
      <c r="L6" s="176"/>
    </row>
    <row r="7" spans="1:14" s="195" customFormat="1" ht="26.4">
      <c r="A7" s="208" t="s">
        <v>16</v>
      </c>
      <c r="B7" s="209" t="s">
        <v>23</v>
      </c>
      <c r="C7" s="210" t="s">
        <v>24</v>
      </c>
      <c r="D7" s="211">
        <v>36500</v>
      </c>
      <c r="E7" s="211" t="s">
        <v>20</v>
      </c>
      <c r="F7" s="211" t="s">
        <v>20</v>
      </c>
      <c r="G7" s="212">
        <f>D7+E7+F7</f>
        <v>36500</v>
      </c>
      <c r="H7" s="180">
        <v>0</v>
      </c>
      <c r="I7" s="180">
        <v>0</v>
      </c>
      <c r="J7" s="180">
        <v>0</v>
      </c>
      <c r="K7" s="180">
        <v>0</v>
      </c>
      <c r="L7" s="180">
        <f t="shared" ref="L7:L12" si="0">K7+J7+I7+H7</f>
        <v>0</v>
      </c>
    </row>
    <row r="8" spans="1:14" s="195" customFormat="1" ht="13.8">
      <c r="A8" s="208"/>
      <c r="B8" s="209" t="s">
        <v>25</v>
      </c>
      <c r="C8" s="210" t="s">
        <v>26</v>
      </c>
      <c r="D8" s="211">
        <v>0</v>
      </c>
      <c r="E8" s="211">
        <v>0</v>
      </c>
      <c r="F8" s="211">
        <v>0</v>
      </c>
      <c r="G8" s="212"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1:14" s="195" customFormat="1" ht="13.8">
      <c r="A9" s="213"/>
      <c r="B9" s="209" t="s">
        <v>27</v>
      </c>
      <c r="C9" s="210" t="s">
        <v>28</v>
      </c>
      <c r="D9" s="211">
        <v>174460</v>
      </c>
      <c r="E9" s="211" t="s">
        <v>20</v>
      </c>
      <c r="F9" s="211">
        <v>0</v>
      </c>
      <c r="G9" s="212">
        <f>D9+E9+F9</f>
        <v>174460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1:14" s="195" customFormat="1" ht="13.8">
      <c r="A10" s="213"/>
      <c r="B10" s="209" t="s">
        <v>29</v>
      </c>
      <c r="C10" s="210" t="s">
        <v>30</v>
      </c>
      <c r="D10" s="211">
        <v>340156</v>
      </c>
      <c r="E10" s="211" t="s">
        <v>20</v>
      </c>
      <c r="F10" s="211" t="s">
        <v>20</v>
      </c>
      <c r="G10" s="212">
        <f>D10+E10+F10</f>
        <v>340156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1:14" s="195" customFormat="1" ht="13.8">
      <c r="A11" s="213"/>
      <c r="B11" s="209" t="s">
        <v>33</v>
      </c>
      <c r="C11" s="210" t="s">
        <v>34</v>
      </c>
      <c r="D11" s="211">
        <v>11000</v>
      </c>
      <c r="E11" s="211" t="s">
        <v>20</v>
      </c>
      <c r="F11" s="211" t="s">
        <v>20</v>
      </c>
      <c r="G11" s="212">
        <f>D11+E11+F11</f>
        <v>11000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1:14" s="195" customFormat="1" ht="26.4">
      <c r="A12" s="201" t="s">
        <v>16</v>
      </c>
      <c r="B12" s="214"/>
      <c r="C12" s="215" t="s">
        <v>35</v>
      </c>
      <c r="D12" s="216">
        <f t="shared" ref="D12:K12" si="1">SUM(D7:D11)</f>
        <v>562116</v>
      </c>
      <c r="E12" s="216">
        <f t="shared" si="1"/>
        <v>0</v>
      </c>
      <c r="F12" s="216">
        <f t="shared" si="1"/>
        <v>0</v>
      </c>
      <c r="G12" s="216">
        <f t="shared" si="1"/>
        <v>562116</v>
      </c>
      <c r="H12" s="183">
        <f t="shared" si="1"/>
        <v>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0</v>
      </c>
    </row>
    <row r="13" spans="1:14" s="195" customFormat="1" ht="13.8">
      <c r="C13" s="217"/>
      <c r="H13" s="166"/>
      <c r="I13" s="166"/>
      <c r="J13" s="166"/>
      <c r="K13" s="166"/>
      <c r="L13" s="166"/>
    </row>
    <row r="14" spans="1:14" s="195" customFormat="1" ht="26.4">
      <c r="A14" s="198"/>
      <c r="B14" s="204" t="s">
        <v>25</v>
      </c>
      <c r="C14" s="205" t="s">
        <v>36</v>
      </c>
      <c r="D14" s="206" t="s">
        <v>86</v>
      </c>
      <c r="E14" s="206" t="s">
        <v>87</v>
      </c>
      <c r="F14" s="206" t="s">
        <v>88</v>
      </c>
      <c r="G14" s="207"/>
      <c r="H14" s="176"/>
      <c r="I14" s="176"/>
      <c r="J14" s="176"/>
      <c r="K14" s="176"/>
      <c r="L14" s="176"/>
    </row>
    <row r="15" spans="1:14" s="195" customFormat="1" ht="13.8">
      <c r="A15" s="208" t="s">
        <v>37</v>
      </c>
      <c r="B15" s="209" t="s">
        <v>17</v>
      </c>
      <c r="C15" s="210" t="s">
        <v>38</v>
      </c>
      <c r="D15" s="211">
        <v>0</v>
      </c>
      <c r="E15" s="211">
        <v>0</v>
      </c>
      <c r="F15" s="211" t="s">
        <v>20</v>
      </c>
      <c r="G15" s="212">
        <f>D15+E15+F15</f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1:14" s="195" customFormat="1" ht="13.8">
      <c r="A16" s="213"/>
      <c r="B16" s="209" t="s">
        <v>21</v>
      </c>
      <c r="C16" s="210" t="s">
        <v>39</v>
      </c>
      <c r="D16" s="211">
        <v>0</v>
      </c>
      <c r="E16" s="211" t="s">
        <v>20</v>
      </c>
      <c r="F16" s="211" t="s">
        <v>20</v>
      </c>
      <c r="G16" s="212">
        <f>D16+E16+F16</f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1:12" s="195" customFormat="1" ht="26.4">
      <c r="A17" s="201" t="s">
        <v>37</v>
      </c>
      <c r="B17" s="214"/>
      <c r="C17" s="215" t="s">
        <v>40</v>
      </c>
      <c r="D17" s="216">
        <f t="shared" ref="D17:K17" si="2">SUM(D15:D16)</f>
        <v>0</v>
      </c>
      <c r="E17" s="216">
        <f t="shared" si="2"/>
        <v>0</v>
      </c>
      <c r="F17" s="216">
        <f t="shared" si="2"/>
        <v>0</v>
      </c>
      <c r="G17" s="216">
        <f t="shared" si="2"/>
        <v>0</v>
      </c>
      <c r="H17" s="183">
        <f t="shared" si="2"/>
        <v>0</v>
      </c>
      <c r="I17" s="183">
        <f t="shared" si="2"/>
        <v>0</v>
      </c>
      <c r="J17" s="183">
        <f t="shared" si="2"/>
        <v>0</v>
      </c>
      <c r="K17" s="183">
        <f t="shared" si="2"/>
        <v>0</v>
      </c>
      <c r="L17" s="183">
        <f>K17+J17+I17+H17</f>
        <v>0</v>
      </c>
    </row>
    <row r="18" spans="1:12" s="195" customFormat="1" ht="13.8">
      <c r="C18" s="217"/>
      <c r="H18" s="166"/>
      <c r="I18" s="166"/>
      <c r="J18" s="166"/>
      <c r="K18" s="166"/>
      <c r="L18" s="166"/>
    </row>
    <row r="19" spans="1:12" s="195" customFormat="1" ht="13.8">
      <c r="A19" s="198"/>
      <c r="B19" s="204" t="s">
        <v>72</v>
      </c>
      <c r="C19" s="205" t="s">
        <v>73</v>
      </c>
      <c r="D19" s="206" t="s">
        <v>86</v>
      </c>
      <c r="E19" s="206" t="s">
        <v>87</v>
      </c>
      <c r="F19" s="206" t="s">
        <v>88</v>
      </c>
      <c r="G19" s="207"/>
      <c r="H19" s="176"/>
      <c r="I19" s="176"/>
      <c r="J19" s="176"/>
      <c r="K19" s="176"/>
      <c r="L19" s="176"/>
    </row>
    <row r="20" spans="1:12" s="195" customFormat="1" ht="13.8">
      <c r="A20" s="208" t="s">
        <v>74</v>
      </c>
      <c r="B20" s="209" t="s">
        <v>23</v>
      </c>
      <c r="C20" s="210" t="s">
        <v>77</v>
      </c>
      <c r="D20" s="211" t="s">
        <v>20</v>
      </c>
      <c r="E20" s="211" t="s">
        <v>20</v>
      </c>
      <c r="F20" s="211">
        <v>49500</v>
      </c>
      <c r="G20" s="212">
        <f>D20+E20+F20</f>
        <v>49500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1:12" s="195" customFormat="1" ht="13.8">
      <c r="A21" s="201" t="s">
        <v>74</v>
      </c>
      <c r="B21" s="214"/>
      <c r="C21" s="215" t="s">
        <v>78</v>
      </c>
      <c r="D21" s="216">
        <f>SUM(D19:D20)</f>
        <v>0</v>
      </c>
      <c r="E21" s="216">
        <f>SUM(E19:E20)</f>
        <v>0</v>
      </c>
      <c r="F21" s="216">
        <f>SUM(F19:F20)</f>
        <v>49500</v>
      </c>
      <c r="G21" s="216">
        <f>SUM(G19:G20)</f>
        <v>49500</v>
      </c>
      <c r="H21" s="183">
        <f>SUM(H20)</f>
        <v>0</v>
      </c>
      <c r="I21" s="183">
        <f>SUM(I20)</f>
        <v>0</v>
      </c>
      <c r="J21" s="183">
        <f>SUM(J20)</f>
        <v>0</v>
      </c>
      <c r="K21" s="183">
        <f>SUM(K20)</f>
        <v>0</v>
      </c>
      <c r="L21" s="183">
        <f>K21+J21+I21+H21</f>
        <v>0</v>
      </c>
    </row>
    <row r="22" spans="1:12" s="195" customFormat="1" ht="13.8">
      <c r="C22" s="217"/>
      <c r="H22" s="166"/>
      <c r="I22" s="166"/>
      <c r="J22" s="166"/>
      <c r="K22" s="166"/>
      <c r="L22" s="166"/>
    </row>
    <row r="23" spans="1:12" s="195" customFormat="1" ht="13.8">
      <c r="A23" s="203"/>
      <c r="B23" s="274" t="s">
        <v>79</v>
      </c>
      <c r="C23" s="275"/>
      <c r="D23" s="219">
        <f t="shared" ref="D23:L23" si="3">D21+D17+D12</f>
        <v>562116</v>
      </c>
      <c r="E23" s="219">
        <f t="shared" si="3"/>
        <v>0</v>
      </c>
      <c r="F23" s="219">
        <f t="shared" si="3"/>
        <v>49500</v>
      </c>
      <c r="G23" s="219">
        <f t="shared" si="3"/>
        <v>611616</v>
      </c>
      <c r="H23" s="185">
        <f t="shared" si="3"/>
        <v>0</v>
      </c>
      <c r="I23" s="185">
        <f t="shared" si="3"/>
        <v>0</v>
      </c>
      <c r="J23" s="185">
        <f t="shared" si="3"/>
        <v>0</v>
      </c>
      <c r="K23" s="185">
        <f t="shared" si="3"/>
        <v>0</v>
      </c>
      <c r="L23" s="185">
        <f t="shared" si="3"/>
        <v>0</v>
      </c>
    </row>
    <row r="25" spans="1:12">
      <c r="H25" s="187"/>
    </row>
    <row r="26" spans="1:12">
      <c r="H26" s="18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F7" sqref="F7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90</v>
      </c>
      <c r="B1" s="278" t="s">
        <v>209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29.25" customHeight="1">
      <c r="B3" s="276" t="s">
        <v>0</v>
      </c>
      <c r="C3" s="276"/>
      <c r="D3" s="223" t="s">
        <v>197</v>
      </c>
      <c r="E3" s="223" t="s">
        <v>199</v>
      </c>
      <c r="F3" s="224" t="s">
        <v>8</v>
      </c>
    </row>
    <row r="4" spans="1:7" s="222" customFormat="1" ht="18" customHeight="1">
      <c r="B4" s="276"/>
      <c r="C4" s="276"/>
      <c r="D4" s="224" t="s">
        <v>206</v>
      </c>
      <c r="E4" s="224" t="s">
        <v>205</v>
      </c>
      <c r="F4" s="224" t="s">
        <v>43</v>
      </c>
    </row>
    <row r="5" spans="1:7" s="222" customFormat="1" ht="3" customHeight="1">
      <c r="B5" s="225"/>
      <c r="C5" s="225"/>
      <c r="D5" s="226" t="s">
        <v>197</v>
      </c>
      <c r="E5" s="226" t="s">
        <v>199</v>
      </c>
      <c r="F5" s="227"/>
    </row>
    <row r="6" spans="1:7" s="222" customFormat="1" ht="24" customHeight="1">
      <c r="B6" s="228" t="s">
        <v>208</v>
      </c>
      <c r="C6" s="229" t="s">
        <v>207</v>
      </c>
      <c r="D6" s="230" t="s">
        <v>206</v>
      </c>
      <c r="E6" s="230" t="s">
        <v>205</v>
      </c>
      <c r="F6" s="231"/>
    </row>
    <row r="7" spans="1:7" s="222" customFormat="1" ht="24" customHeight="1">
      <c r="B7" s="232" t="s">
        <v>17</v>
      </c>
      <c r="C7" s="233" t="s">
        <v>204</v>
      </c>
      <c r="D7" s="234">
        <v>5304949.3499999996</v>
      </c>
      <c r="E7" s="234">
        <v>12000</v>
      </c>
      <c r="F7" s="234">
        <f>D7+E7</f>
        <v>5316949.3499999996</v>
      </c>
    </row>
    <row r="8" spans="1:7" s="222" customFormat="1" ht="24" customHeight="1">
      <c r="B8" s="235"/>
      <c r="C8" s="236" t="s">
        <v>203</v>
      </c>
      <c r="D8" s="237">
        <f>SUM(D7)</f>
        <v>5304949.3499999996</v>
      </c>
      <c r="E8" s="237">
        <f>SUM(E7)</f>
        <v>12000</v>
      </c>
      <c r="F8" s="237">
        <f>SUM(F7)</f>
        <v>5316949.3499999996</v>
      </c>
    </row>
    <row r="9" spans="1:7" s="222" customFormat="1" ht="10.199999999999999"/>
    <row r="10" spans="1:7" s="222" customFormat="1" ht="10.199999999999999">
      <c r="B10" s="238"/>
      <c r="C10" s="238"/>
      <c r="D10" s="239"/>
      <c r="E10" s="239"/>
      <c r="F10" s="239"/>
    </row>
    <row r="11" spans="1:7" s="222" customFormat="1" ht="10.199999999999999">
      <c r="B11" s="277" t="s">
        <v>79</v>
      </c>
      <c r="C11" s="277"/>
      <c r="D11" s="240">
        <f>D8</f>
        <v>5304949.3499999996</v>
      </c>
      <c r="E11" s="240">
        <f>E8</f>
        <v>12000</v>
      </c>
      <c r="F11" s="240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2022</vt:lpstr>
      <vt:lpstr>Macro CORRENTI 2023</vt:lpstr>
      <vt:lpstr>Macro CORRENTI 2024</vt:lpstr>
      <vt:lpstr>Macro CAPITALE 2022</vt:lpstr>
      <vt:lpstr>Macro CAPITALE 2023</vt:lpstr>
      <vt:lpstr>Macro CAPITALE 2024</vt:lpstr>
      <vt:lpstr>Macro Partite di giro 2022</vt:lpstr>
      <vt:lpstr>Macro Partite di giro 2023</vt:lpstr>
      <vt:lpstr>Macro Partite di giro  2024</vt:lpstr>
      <vt:lpstr>'Entrate per categoria'!Area_stampa</vt:lpstr>
      <vt:lpstr>'Macro CAPITALE 2022'!Area_stampa</vt:lpstr>
      <vt:lpstr>'Macro CAPITALE 2023'!Area_stampa</vt:lpstr>
      <vt:lpstr>'Macro CAPITALE 2024'!Area_stampa</vt:lpstr>
      <vt:lpstr>'Macro CORRENTI 2022'!Area_stampa</vt:lpstr>
      <vt:lpstr>'Macro CORRENTI 2023'!Area_stampa</vt:lpstr>
      <vt:lpstr>'Macro CORRENTI 2024'!Area_stampa</vt:lpstr>
      <vt:lpstr>'Macro Partite di giro  2024'!Area_stampa</vt:lpstr>
      <vt:lpstr>'Macro Partite di giro 2022'!Area_stampa</vt:lpstr>
      <vt:lpstr>'Macro Partite di giro 2023'!Area_stampa</vt:lpstr>
      <vt:lpstr>'Riepilogo SPESE '!Area_stampa</vt:lpstr>
      <vt:lpstr>'Entrate per categoria'!Titoli_stampa</vt:lpstr>
      <vt:lpstr>'Macro CORRENTI 2022'!Titoli_stampa</vt:lpstr>
      <vt:lpstr>'Macro CORRENTI 2023'!Titoli_stampa</vt:lpstr>
      <vt:lpstr>'Macro CORRENTI 2024'!Titoli_stampa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2021-06-21T10:07:34Z</cp:lastPrinted>
  <dcterms:created xsi:type="dcterms:W3CDTF">2020-12-14T13:36:05Z</dcterms:created>
  <dcterms:modified xsi:type="dcterms:W3CDTF">2022-03-11T06:48:26Z</dcterms:modified>
</cp:coreProperties>
</file>