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.nenci\Desktop\DEL_UP_48_2024\"/>
    </mc:Choice>
  </mc:AlternateContent>
  <xr:revisionPtr revIDLastSave="0" documentId="8_{A676FD3C-053B-49B2-8EE8-8AAD4FEA8E6B}" xr6:coauthVersionLast="47" xr6:coauthVersionMax="47" xr10:uidLastSave="{00000000-0000-0000-0000-000000000000}"/>
  <bookViews>
    <workbookView xWindow="-120" yWindow="-120" windowWidth="29040" windowHeight="1584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G52" i="1"/>
  <c r="G53" i="1"/>
  <c r="G71" i="1"/>
  <c r="G79" i="1"/>
  <c r="F52" i="1"/>
  <c r="F53" i="1"/>
  <c r="F71" i="1"/>
  <c r="F79" i="1"/>
  <c r="F14" i="8"/>
  <c r="F6" i="3"/>
  <c r="F13" i="8"/>
  <c r="G6" i="3"/>
  <c r="G14" i="3"/>
  <c r="G69" i="3"/>
  <c r="G77" i="3"/>
  <c r="K6" i="3"/>
  <c r="E14" i="8"/>
  <c r="E13" i="8"/>
  <c r="E18" i="8"/>
  <c r="E39" i="8"/>
  <c r="E41" i="8"/>
  <c r="E46" i="8"/>
  <c r="G6" i="2"/>
  <c r="G14" i="2"/>
  <c r="G74" i="2"/>
  <c r="F6" i="2"/>
  <c r="F14" i="2"/>
  <c r="G6" i="1"/>
  <c r="F6" i="1"/>
  <c r="G14" i="1"/>
  <c r="F14" i="1"/>
  <c r="I12" i="1"/>
  <c r="F22" i="1"/>
  <c r="E6" i="1"/>
  <c r="E14" i="1"/>
  <c r="E71" i="1"/>
  <c r="E79" i="1"/>
  <c r="K6" i="1"/>
  <c r="H45" i="7"/>
  <c r="G45" i="7"/>
  <c r="F45" i="7"/>
  <c r="H37" i="7"/>
  <c r="G37" i="7"/>
  <c r="G41" i="7"/>
  <c r="G71" i="7"/>
  <c r="G73" i="7"/>
  <c r="F37" i="7"/>
  <c r="F39" i="7"/>
  <c r="F17" i="7"/>
  <c r="F23" i="7"/>
  <c r="F50" i="1"/>
  <c r="G22" i="1"/>
  <c r="F11" i="1"/>
  <c r="F8" i="1"/>
  <c r="K8" i="1"/>
  <c r="D10" i="4"/>
  <c r="D9" i="4"/>
  <c r="K22" i="1"/>
  <c r="D23" i="8"/>
  <c r="D22" i="8"/>
  <c r="J67" i="1"/>
  <c r="K67" i="1"/>
  <c r="F29" i="4"/>
  <c r="F30" i="4"/>
  <c r="F32" i="4"/>
  <c r="G44" i="1"/>
  <c r="G47" i="1"/>
  <c r="E13" i="1"/>
  <c r="F13" i="1"/>
  <c r="F12" i="1"/>
  <c r="D16" i="8"/>
  <c r="F15" i="7"/>
  <c r="G23" i="5"/>
  <c r="G23" i="6"/>
  <c r="G20" i="6"/>
  <c r="E8" i="11"/>
  <c r="E11" i="11"/>
  <c r="F8" i="11"/>
  <c r="D8" i="11"/>
  <c r="H79" i="1"/>
  <c r="D79" i="1"/>
  <c r="E51" i="3"/>
  <c r="F51" i="3"/>
  <c r="G51" i="3"/>
  <c r="H51" i="3"/>
  <c r="I51" i="3"/>
  <c r="J51" i="3"/>
  <c r="D51" i="3"/>
  <c r="K48" i="3"/>
  <c r="H65" i="7"/>
  <c r="G65" i="7"/>
  <c r="F65" i="7"/>
  <c r="F69" i="7"/>
  <c r="H59" i="7"/>
  <c r="G59" i="7"/>
  <c r="F59" i="7"/>
  <c r="H34" i="7"/>
  <c r="H41" i="7"/>
  <c r="G34" i="7"/>
  <c r="F34" i="7"/>
  <c r="H27" i="7"/>
  <c r="G27" i="7"/>
  <c r="F27" i="7"/>
  <c r="F23" i="2"/>
  <c r="K22" i="2"/>
  <c r="G23" i="2"/>
  <c r="K23" i="2"/>
  <c r="D24" i="8"/>
  <c r="E8" i="10"/>
  <c r="E11" i="10"/>
  <c r="D8" i="10"/>
  <c r="D11" i="10"/>
  <c r="D37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K44" i="1"/>
  <c r="K47" i="1"/>
  <c r="G23" i="1"/>
  <c r="D12" i="1"/>
  <c r="K11" i="1"/>
  <c r="J10" i="1"/>
  <c r="K10" i="1"/>
  <c r="G29" i="4"/>
  <c r="G30" i="4"/>
  <c r="G24" i="4"/>
  <c r="G26" i="4"/>
  <c r="G20" i="4"/>
  <c r="G21" i="4"/>
  <c r="D16" i="4"/>
  <c r="G9" i="4"/>
  <c r="G7" i="4"/>
  <c r="F53" i="7"/>
  <c r="F12" i="7"/>
  <c r="I14" i="1"/>
  <c r="I71" i="1"/>
  <c r="I79" i="1"/>
  <c r="J55" i="2"/>
  <c r="I55" i="2"/>
  <c r="H55" i="2"/>
  <c r="G55" i="2"/>
  <c r="K52" i="2"/>
  <c r="J6" i="1"/>
  <c r="G10" i="4"/>
  <c r="G12" i="4"/>
  <c r="F55" i="2"/>
  <c r="K12" i="3"/>
  <c r="I14" i="3"/>
  <c r="I14" i="2"/>
  <c r="I7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K28" i="1"/>
  <c r="H28" i="1"/>
  <c r="I28" i="1"/>
  <c r="J28" i="1"/>
  <c r="D28" i="1"/>
  <c r="K27" i="1"/>
  <c r="D18" i="1"/>
  <c r="J18" i="1"/>
  <c r="I18" i="1"/>
  <c r="H18" i="1"/>
  <c r="G18" i="1"/>
  <c r="E18" i="1"/>
  <c r="K17" i="1"/>
  <c r="G69" i="7"/>
  <c r="F20" i="7"/>
  <c r="E17" i="5"/>
  <c r="F55" i="7"/>
  <c r="F18" i="8"/>
  <c r="F39" i="8"/>
  <c r="F41" i="8"/>
  <c r="F46" i="8"/>
  <c r="E17" i="4"/>
  <c r="K8" i="3"/>
  <c r="D14" i="3"/>
  <c r="D17" i="4"/>
  <c r="K66" i="3"/>
  <c r="J71" i="2"/>
  <c r="J74" i="2"/>
  <c r="K65" i="1"/>
  <c r="F36" i="1"/>
  <c r="F37" i="1"/>
  <c r="K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21" i="6"/>
  <c r="G16" i="6"/>
  <c r="G17" i="6"/>
  <c r="G15" i="6"/>
  <c r="E17" i="6"/>
  <c r="F17" i="6"/>
  <c r="D17" i="6"/>
  <c r="E12" i="6"/>
  <c r="E23" i="6"/>
  <c r="F12" i="6"/>
  <c r="G9" i="6"/>
  <c r="G12" i="6"/>
  <c r="G11" i="6"/>
  <c r="G7" i="6"/>
  <c r="D21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7" i="3"/>
  <c r="F67" i="3"/>
  <c r="G6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9" i="3"/>
  <c r="K51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F68" i="1"/>
  <c r="G68" i="1"/>
  <c r="H68" i="1"/>
  <c r="H71" i="1"/>
  <c r="I68" i="1"/>
  <c r="D68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K51" i="1"/>
  <c r="G15" i="4"/>
  <c r="K64" i="3"/>
  <c r="F18" i="1"/>
  <c r="K18" i="1"/>
  <c r="K40" i="1"/>
  <c r="D12" i="5"/>
  <c r="D23" i="5"/>
  <c r="L17" i="6"/>
  <c r="J14" i="1"/>
  <c r="J67" i="3"/>
  <c r="J69" i="3"/>
  <c r="J77" i="3"/>
  <c r="K67" i="3"/>
  <c r="L23" i="5"/>
  <c r="E74" i="2"/>
  <c r="K46" i="1"/>
  <c r="E26" i="4"/>
  <c r="D74" i="2"/>
  <c r="F7" i="10"/>
  <c r="F8" i="10"/>
  <c r="F11" i="10"/>
  <c r="K32" i="4"/>
  <c r="D12" i="4"/>
  <c r="D32" i="4"/>
  <c r="D14" i="1"/>
  <c r="D71" i="1"/>
  <c r="K54" i="2"/>
  <c r="L21" i="6"/>
  <c r="L23" i="6"/>
  <c r="K12" i="2"/>
  <c r="F41" i="7"/>
  <c r="E69" i="3"/>
  <c r="E77" i="3"/>
  <c r="K71" i="2"/>
  <c r="K55" i="2"/>
  <c r="G12" i="5"/>
  <c r="E32" i="4"/>
  <c r="H69" i="7"/>
  <c r="H71" i="7"/>
  <c r="H73" i="7"/>
  <c r="D69" i="3"/>
  <c r="D77" i="3"/>
  <c r="I69" i="3"/>
  <c r="I77" i="3"/>
  <c r="K43" i="3"/>
  <c r="K44" i="3"/>
  <c r="K12" i="1"/>
  <c r="D18" i="8"/>
  <c r="D39" i="8"/>
  <c r="D41" i="8"/>
  <c r="D46" i="8"/>
  <c r="J68" i="1"/>
  <c r="K68" i="1"/>
  <c r="J71" i="1"/>
  <c r="J79" i="1"/>
  <c r="G17" i="4"/>
  <c r="F23" i="1"/>
  <c r="G32" i="4"/>
  <c r="F71" i="7"/>
  <c r="F73" i="7"/>
  <c r="K23" i="1"/>
  <c r="K14" i="1"/>
  <c r="M14" i="1"/>
  <c r="F14" i="3"/>
  <c r="F74" i="2"/>
  <c r="K14" i="2"/>
  <c r="K74" i="2"/>
  <c r="K6" i="2"/>
  <c r="K14" i="3"/>
  <c r="K69" i="3"/>
  <c r="K77" i="3"/>
  <c r="F69" i="3"/>
  <c r="F77" i="3"/>
  <c r="K52" i="1"/>
  <c r="K53" i="1"/>
  <c r="K71" i="1"/>
  <c r="K79" i="1"/>
</calcChain>
</file>

<file path=xl/sharedStrings.xml><?xml version="1.0" encoding="utf-8"?>
<sst xmlns="http://schemas.openxmlformats.org/spreadsheetml/2006/main" count="1744" uniqueCount="261">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</sst>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11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179" fontId="3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165" fontId="2" fillId="3" borderId="0" xfId="0" applyNumberFormat="1" applyFont="1" applyFill="1"/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4" fontId="4" fillId="3" borderId="12" xfId="0" applyNumberFormat="1" applyFont="1" applyFill="1" applyBorder="1" applyAlignment="1">
      <alignment horizontal="right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8" fillId="2" borderId="22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55" zoomScale="90" zoomScaleNormal="90" zoomScaleSheetLayoutView="100" workbookViewId="0">
      <selection activeCell="E76" sqref="E76:K76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260</v>
      </c>
    </row>
    <row r="2" spans="1:10" s="3" customFormat="1" ht="30" customHeight="1" x14ac:dyDescent="0.2">
      <c r="C2" s="285" t="s">
        <v>205</v>
      </c>
      <c r="D2" s="285"/>
      <c r="E2" s="285"/>
      <c r="F2" s="285"/>
      <c r="G2" s="285"/>
      <c r="H2" s="285"/>
    </row>
    <row r="3" spans="1:10" s="3" customFormat="1" ht="54.75" customHeight="1" x14ac:dyDescent="0.2">
      <c r="A3" s="166"/>
      <c r="B3" s="166"/>
      <c r="C3" s="167" t="s">
        <v>206</v>
      </c>
      <c r="D3" s="167"/>
      <c r="E3" s="168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6"/>
      <c r="B4" s="166"/>
      <c r="C4" s="167"/>
      <c r="D4" s="167"/>
      <c r="E4" s="168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69"/>
      <c r="H5" s="8"/>
    </row>
    <row r="6" spans="1:10" s="3" customFormat="1" x14ac:dyDescent="0.2">
      <c r="A6" s="170"/>
      <c r="B6" s="170"/>
      <c r="C6" s="278" t="s">
        <v>88</v>
      </c>
      <c r="D6" s="278"/>
      <c r="E6" s="171" t="s">
        <v>90</v>
      </c>
      <c r="F6" s="199">
        <v>200029.65</v>
      </c>
      <c r="G6" s="199">
        <v>0</v>
      </c>
      <c r="H6" s="30">
        <v>0</v>
      </c>
    </row>
    <row r="7" spans="1:10" s="3" customFormat="1" x14ac:dyDescent="0.2">
      <c r="C7" s="279"/>
      <c r="D7" s="279"/>
      <c r="E7" s="172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">
      <c r="C8" s="280"/>
      <c r="D8" s="280"/>
      <c r="E8" s="173" t="s">
        <v>234</v>
      </c>
      <c r="F8" s="207">
        <v>5334952.82</v>
      </c>
      <c r="G8" s="15"/>
      <c r="H8" s="16"/>
    </row>
    <row r="9" spans="1:10" s="3" customFormat="1" x14ac:dyDescent="0.2">
      <c r="E9" s="169"/>
      <c r="G9" s="10"/>
      <c r="H9" s="8"/>
    </row>
    <row r="10" spans="1:10" s="3" customFormat="1" x14ac:dyDescent="0.2">
      <c r="A10" s="281"/>
      <c r="B10" s="281"/>
      <c r="C10" s="174"/>
      <c r="D10" s="174"/>
      <c r="E10" s="175" t="s">
        <v>92</v>
      </c>
      <c r="F10" s="28"/>
      <c r="G10" s="11"/>
      <c r="H10" s="11"/>
    </row>
    <row r="11" spans="1:10" s="3" customFormat="1" x14ac:dyDescent="0.2">
      <c r="A11" s="281"/>
      <c r="B11" s="281"/>
      <c r="C11" s="176"/>
      <c r="D11" s="176"/>
      <c r="E11" s="177"/>
      <c r="F11" s="29"/>
      <c r="G11" s="12"/>
      <c r="H11" s="12"/>
    </row>
    <row r="12" spans="1:10" s="3" customFormat="1" x14ac:dyDescent="0.2">
      <c r="A12" s="281"/>
      <c r="B12" s="281"/>
      <c r="C12" s="178" t="s">
        <v>93</v>
      </c>
      <c r="D12" s="178"/>
      <c r="E12" s="179" t="s">
        <v>94</v>
      </c>
      <c r="F12" s="33">
        <f>F13+F14+F15</f>
        <v>22891901.309999999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">
      <c r="A13" s="282" t="s">
        <v>95</v>
      </c>
      <c r="B13" s="282"/>
      <c r="C13" s="180" t="s">
        <v>96</v>
      </c>
      <c r="D13" s="180"/>
      <c r="E13" s="181" t="s">
        <v>97</v>
      </c>
      <c r="F13" s="34">
        <v>167031.31</v>
      </c>
      <c r="G13" s="35">
        <v>167031.31</v>
      </c>
      <c r="H13" s="256">
        <v>167031.31</v>
      </c>
    </row>
    <row r="14" spans="1:10" s="3" customFormat="1" x14ac:dyDescent="0.2">
      <c r="A14" s="283"/>
      <c r="B14" s="283"/>
      <c r="C14" s="180" t="s">
        <v>98</v>
      </c>
      <c r="D14" s="180"/>
      <c r="E14" s="181" t="s">
        <v>99</v>
      </c>
      <c r="F14" s="257">
        <v>14500</v>
      </c>
      <c r="G14" s="256">
        <v>12500</v>
      </c>
      <c r="H14" s="256">
        <v>12500</v>
      </c>
    </row>
    <row r="15" spans="1:10" s="3" customFormat="1" x14ac:dyDescent="0.2">
      <c r="A15" s="283"/>
      <c r="B15" s="283"/>
      <c r="C15" s="180" t="s">
        <v>100</v>
      </c>
      <c r="D15" s="180"/>
      <c r="E15" s="181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">
      <c r="A16" s="264"/>
      <c r="B16" s="264"/>
      <c r="C16" s="180"/>
      <c r="D16" s="180"/>
      <c r="E16" s="181"/>
      <c r="F16" s="34"/>
      <c r="G16" s="35"/>
      <c r="H16" s="35"/>
    </row>
    <row r="17" spans="1:8" s="3" customFormat="1" x14ac:dyDescent="0.2">
      <c r="A17" s="281"/>
      <c r="B17" s="281"/>
      <c r="C17" s="178" t="s">
        <v>256</v>
      </c>
      <c r="D17" s="178"/>
      <c r="E17" s="179" t="s">
        <v>257</v>
      </c>
      <c r="F17" s="260">
        <f>SUM(F18)</f>
        <v>15000</v>
      </c>
      <c r="G17" s="261">
        <v>0</v>
      </c>
      <c r="H17" s="261">
        <v>0</v>
      </c>
    </row>
    <row r="18" spans="1:8" s="3" customFormat="1" x14ac:dyDescent="0.2">
      <c r="A18" s="283"/>
      <c r="B18" s="283"/>
      <c r="C18" s="180" t="s">
        <v>258</v>
      </c>
      <c r="D18" s="180"/>
      <c r="E18" s="181" t="s">
        <v>259</v>
      </c>
      <c r="F18" s="257">
        <v>15000</v>
      </c>
      <c r="G18" s="256">
        <v>0</v>
      </c>
      <c r="H18" s="256">
        <v>0</v>
      </c>
    </row>
    <row r="19" spans="1:8" s="3" customFormat="1" x14ac:dyDescent="0.2">
      <c r="A19" s="284"/>
      <c r="B19" s="284"/>
      <c r="C19" s="182"/>
      <c r="D19" s="182"/>
      <c r="E19" s="183"/>
      <c r="F19" s="258"/>
      <c r="G19" s="259"/>
      <c r="H19" s="259"/>
    </row>
    <row r="20" spans="1:8" s="3" customFormat="1" x14ac:dyDescent="0.2">
      <c r="A20" s="281"/>
      <c r="B20" s="281"/>
      <c r="C20" s="178" t="s">
        <v>102</v>
      </c>
      <c r="D20" s="178"/>
      <c r="E20" s="179" t="s">
        <v>103</v>
      </c>
      <c r="F20" s="260">
        <f>SUM(F21)</f>
        <v>5500</v>
      </c>
      <c r="G20" s="261">
        <v>0</v>
      </c>
      <c r="H20" s="261">
        <v>0</v>
      </c>
    </row>
    <row r="21" spans="1:8" s="3" customFormat="1" x14ac:dyDescent="0.2">
      <c r="A21" s="283"/>
      <c r="B21" s="283"/>
      <c r="C21" s="180" t="s">
        <v>104</v>
      </c>
      <c r="D21" s="180"/>
      <c r="E21" s="181" t="s">
        <v>105</v>
      </c>
      <c r="F21" s="257">
        <v>5500</v>
      </c>
      <c r="G21" s="256">
        <v>0</v>
      </c>
      <c r="H21" s="256">
        <v>0</v>
      </c>
    </row>
    <row r="22" spans="1:8" s="3" customFormat="1" x14ac:dyDescent="0.2">
      <c r="A22" s="284"/>
      <c r="B22" s="284"/>
      <c r="C22" s="182"/>
      <c r="D22" s="182"/>
      <c r="E22" s="183"/>
      <c r="F22" s="37"/>
      <c r="G22" s="38"/>
      <c r="H22" s="38"/>
    </row>
    <row r="23" spans="1:8" s="3" customFormat="1" x14ac:dyDescent="0.2">
      <c r="A23" s="283"/>
      <c r="B23" s="283"/>
      <c r="C23" s="184" t="s">
        <v>95</v>
      </c>
      <c r="D23" s="184"/>
      <c r="E23" s="185" t="s">
        <v>106</v>
      </c>
      <c r="F23" s="41">
        <f>F20+F12+F17</f>
        <v>22912401.309999999</v>
      </c>
      <c r="G23" s="42">
        <f>G20+G12</f>
        <v>24944324.789999999</v>
      </c>
      <c r="H23" s="42">
        <f>H20+H12</f>
        <v>22827554.639999997</v>
      </c>
    </row>
    <row r="24" spans="1:8" s="3" customFormat="1" x14ac:dyDescent="0.2">
      <c r="A24" s="283"/>
      <c r="B24" s="283"/>
      <c r="E24" s="186"/>
      <c r="F24" s="4"/>
      <c r="G24" s="13"/>
      <c r="H24" s="8"/>
    </row>
    <row r="25" spans="1:8" s="3" customFormat="1" x14ac:dyDescent="0.2">
      <c r="A25" s="281"/>
      <c r="B25" s="281"/>
      <c r="C25" s="174"/>
      <c r="D25" s="174"/>
      <c r="E25" s="175" t="s">
        <v>107</v>
      </c>
      <c r="F25" s="28"/>
      <c r="G25" s="11"/>
      <c r="H25" s="11"/>
    </row>
    <row r="26" spans="1:8" s="3" customFormat="1" x14ac:dyDescent="0.2">
      <c r="A26" s="281"/>
      <c r="B26" s="281"/>
      <c r="C26" s="176"/>
      <c r="D26" s="176"/>
      <c r="E26" s="177"/>
      <c r="F26" s="29"/>
      <c r="G26" s="12"/>
      <c r="H26" s="12"/>
    </row>
    <row r="27" spans="1:8" s="3" customFormat="1" ht="25.5" x14ac:dyDescent="0.2">
      <c r="A27" s="281"/>
      <c r="B27" s="281"/>
      <c r="C27" s="178" t="s">
        <v>108</v>
      </c>
      <c r="D27" s="178"/>
      <c r="E27" s="179" t="s">
        <v>109</v>
      </c>
      <c r="F27" s="39">
        <f>F28+F29</f>
        <v>2200</v>
      </c>
      <c r="G27" s="40">
        <f>G28+G29</f>
        <v>2200</v>
      </c>
      <c r="H27" s="40">
        <f>H28+H29</f>
        <v>200</v>
      </c>
    </row>
    <row r="28" spans="1:8" s="3" customFormat="1" x14ac:dyDescent="0.2">
      <c r="A28" s="282" t="s">
        <v>110</v>
      </c>
      <c r="B28" s="282"/>
      <c r="C28" s="180" t="s">
        <v>111</v>
      </c>
      <c r="D28" s="180"/>
      <c r="E28" s="181" t="s">
        <v>112</v>
      </c>
      <c r="F28" s="36">
        <v>2200</v>
      </c>
      <c r="G28" s="31">
        <v>2200</v>
      </c>
      <c r="H28" s="31">
        <v>200</v>
      </c>
    </row>
    <row r="29" spans="1:8" s="3" customFormat="1" x14ac:dyDescent="0.2">
      <c r="A29" s="283"/>
      <c r="B29" s="283"/>
      <c r="C29" s="180" t="s">
        <v>113</v>
      </c>
      <c r="D29" s="180"/>
      <c r="E29" s="181" t="s">
        <v>114</v>
      </c>
      <c r="F29" s="36">
        <v>0</v>
      </c>
      <c r="G29" s="31">
        <v>0</v>
      </c>
      <c r="H29" s="31">
        <v>0</v>
      </c>
    </row>
    <row r="30" spans="1:8" s="3" customFormat="1" x14ac:dyDescent="0.2">
      <c r="A30" s="284"/>
      <c r="B30" s="284"/>
      <c r="C30" s="182"/>
      <c r="D30" s="182"/>
      <c r="E30" s="183"/>
      <c r="F30" s="37"/>
      <c r="G30" s="38"/>
      <c r="H30" s="38"/>
    </row>
    <row r="31" spans="1:8" s="3" customFormat="1" ht="25.5" x14ac:dyDescent="0.2">
      <c r="A31" s="281"/>
      <c r="B31" s="281"/>
      <c r="C31" s="178" t="s">
        <v>115</v>
      </c>
      <c r="D31" s="178"/>
      <c r="E31" s="179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.5" x14ac:dyDescent="0.2">
      <c r="A32" s="283"/>
      <c r="B32" s="283"/>
      <c r="C32" s="180" t="s">
        <v>117</v>
      </c>
      <c r="D32" s="180"/>
      <c r="E32" s="181" t="s">
        <v>118</v>
      </c>
      <c r="F32" s="36">
        <v>100</v>
      </c>
      <c r="G32" s="31">
        <v>100</v>
      </c>
      <c r="H32" s="31">
        <v>100</v>
      </c>
    </row>
    <row r="33" spans="1:11" s="3" customFormat="1" x14ac:dyDescent="0.2">
      <c r="A33" s="284"/>
      <c r="B33" s="284"/>
      <c r="C33" s="182"/>
      <c r="D33" s="182"/>
      <c r="E33" s="183"/>
      <c r="F33" s="37"/>
      <c r="G33" s="38"/>
      <c r="H33" s="38"/>
    </row>
    <row r="34" spans="1:11" s="3" customFormat="1" x14ac:dyDescent="0.2">
      <c r="A34" s="281"/>
      <c r="B34" s="281"/>
      <c r="C34" s="178" t="s">
        <v>119</v>
      </c>
      <c r="D34" s="178"/>
      <c r="E34" s="179" t="s">
        <v>120</v>
      </c>
      <c r="F34" s="39">
        <f>F35</f>
        <v>217020</v>
      </c>
      <c r="G34" s="39">
        <f>G35</f>
        <v>50020</v>
      </c>
      <c r="H34" s="39">
        <f>H35</f>
        <v>10020</v>
      </c>
    </row>
    <row r="35" spans="1:11" s="3" customFormat="1" x14ac:dyDescent="0.2">
      <c r="A35" s="283"/>
      <c r="B35" s="283"/>
      <c r="C35" s="180" t="s">
        <v>121</v>
      </c>
      <c r="D35" s="180"/>
      <c r="E35" s="181" t="s">
        <v>122</v>
      </c>
      <c r="F35" s="36">
        <v>217020</v>
      </c>
      <c r="G35" s="31">
        <v>50020</v>
      </c>
      <c r="H35" s="31">
        <v>10020</v>
      </c>
    </row>
    <row r="36" spans="1:11" s="3" customFormat="1" x14ac:dyDescent="0.2">
      <c r="A36" s="284"/>
      <c r="B36" s="284"/>
      <c r="C36" s="182"/>
      <c r="D36" s="182"/>
      <c r="E36" s="183"/>
      <c r="F36" s="37"/>
      <c r="G36" s="38"/>
      <c r="H36" s="38"/>
    </row>
    <row r="37" spans="1:11" s="3" customFormat="1" x14ac:dyDescent="0.2">
      <c r="A37" s="281"/>
      <c r="B37" s="281"/>
      <c r="C37" s="178" t="s">
        <v>123</v>
      </c>
      <c r="D37" s="178"/>
      <c r="E37" s="179" t="s">
        <v>124</v>
      </c>
      <c r="F37" s="33">
        <f>F39+F38</f>
        <v>268396.01</v>
      </c>
      <c r="G37" s="33">
        <f>G39+G38</f>
        <v>261638.5</v>
      </c>
      <c r="H37" s="33">
        <f>H39+H38</f>
        <v>269538.5</v>
      </c>
    </row>
    <row r="38" spans="1:11" s="3" customFormat="1" x14ac:dyDescent="0.2">
      <c r="A38" s="283"/>
      <c r="B38" s="283"/>
      <c r="C38" s="180" t="s">
        <v>125</v>
      </c>
      <c r="D38" s="180"/>
      <c r="E38" s="181" t="s">
        <v>126</v>
      </c>
      <c r="F38" s="34">
        <v>242178.01</v>
      </c>
      <c r="G38" s="35">
        <v>237820.5</v>
      </c>
      <c r="H38" s="35">
        <v>247820.5</v>
      </c>
      <c r="J38" s="3" t="s">
        <v>88</v>
      </c>
      <c r="K38" s="187" t="s">
        <v>88</v>
      </c>
    </row>
    <row r="39" spans="1:11" s="3" customFormat="1" x14ac:dyDescent="0.2">
      <c r="A39" s="283"/>
      <c r="B39" s="283"/>
      <c r="C39" s="180" t="s">
        <v>127</v>
      </c>
      <c r="D39" s="180"/>
      <c r="E39" s="181" t="s">
        <v>128</v>
      </c>
      <c r="F39" s="34">
        <f>22918+3300</f>
        <v>26218</v>
      </c>
      <c r="G39" s="35">
        <v>23818</v>
      </c>
      <c r="H39" s="35">
        <v>21718</v>
      </c>
    </row>
    <row r="40" spans="1:11" s="3" customFormat="1" x14ac:dyDescent="0.2">
      <c r="A40" s="284"/>
      <c r="B40" s="284"/>
      <c r="C40" s="182"/>
      <c r="D40" s="182"/>
      <c r="E40" s="183"/>
      <c r="F40" s="37"/>
      <c r="G40" s="38"/>
      <c r="H40" s="38"/>
    </row>
    <row r="41" spans="1:11" s="3" customFormat="1" x14ac:dyDescent="0.2">
      <c r="A41" s="283"/>
      <c r="B41" s="283"/>
      <c r="C41" s="184" t="s">
        <v>110</v>
      </c>
      <c r="D41" s="184"/>
      <c r="E41" s="185" t="s">
        <v>129</v>
      </c>
      <c r="F41" s="41">
        <f>F37+F34+F31+F27</f>
        <v>487716.01</v>
      </c>
      <c r="G41" s="42">
        <f>G37+G34+G31+G27</f>
        <v>313958.5</v>
      </c>
      <c r="H41" s="42">
        <f>H37+H34+H31+H27</f>
        <v>279858.5</v>
      </c>
    </row>
    <row r="42" spans="1:11" s="3" customFormat="1" x14ac:dyDescent="0.2">
      <c r="A42" s="283"/>
      <c r="B42" s="283"/>
      <c r="E42" s="186"/>
      <c r="F42" s="4"/>
      <c r="G42" s="13"/>
      <c r="H42" s="8"/>
    </row>
    <row r="43" spans="1:11" s="3" customFormat="1" x14ac:dyDescent="0.2">
      <c r="A43" s="281"/>
      <c r="B43" s="281"/>
      <c r="C43" s="174"/>
      <c r="D43" s="174"/>
      <c r="E43" s="175" t="s">
        <v>130</v>
      </c>
      <c r="F43" s="28"/>
      <c r="G43" s="11"/>
      <c r="H43" s="11"/>
    </row>
    <row r="44" spans="1:11" s="3" customFormat="1" x14ac:dyDescent="0.2">
      <c r="A44" s="281"/>
      <c r="B44" s="281"/>
      <c r="C44" s="176"/>
      <c r="D44" s="176"/>
      <c r="E44" s="177"/>
      <c r="F44" s="29"/>
      <c r="G44" s="12"/>
      <c r="H44" s="12"/>
    </row>
    <row r="45" spans="1:11" s="3" customFormat="1" x14ac:dyDescent="0.2">
      <c r="A45" s="281"/>
      <c r="B45" s="281"/>
      <c r="C45" s="178" t="s">
        <v>131</v>
      </c>
      <c r="D45" s="178"/>
      <c r="E45" s="179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">
      <c r="A46" s="282" t="s">
        <v>133</v>
      </c>
      <c r="B46" s="282"/>
      <c r="C46" s="180" t="s">
        <v>134</v>
      </c>
      <c r="D46" s="180"/>
      <c r="E46" s="181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x14ac:dyDescent="0.2">
      <c r="A47" s="284"/>
      <c r="B47" s="284"/>
      <c r="C47" s="182"/>
      <c r="D47" s="182"/>
      <c r="E47" s="183"/>
      <c r="F47" s="37"/>
      <c r="G47" s="38"/>
      <c r="H47" s="38"/>
    </row>
    <row r="48" spans="1:11" s="3" customFormat="1" x14ac:dyDescent="0.2">
      <c r="A48" s="281"/>
      <c r="B48" s="281"/>
      <c r="C48" s="178" t="s">
        <v>136</v>
      </c>
      <c r="D48" s="178"/>
      <c r="E48" s="179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">
      <c r="A49" s="283"/>
      <c r="B49" s="283"/>
      <c r="C49" s="180" t="s">
        <v>138</v>
      </c>
      <c r="D49" s="180"/>
      <c r="E49" s="181" t="s">
        <v>139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84"/>
      <c r="B50" s="284"/>
      <c r="C50" s="182"/>
      <c r="D50" s="182"/>
      <c r="E50" s="183"/>
      <c r="F50" s="37"/>
      <c r="G50" s="38"/>
      <c r="H50" s="38"/>
    </row>
    <row r="51" spans="1:8" s="3" customFormat="1" x14ac:dyDescent="0.2">
      <c r="A51" s="281"/>
      <c r="B51" s="281"/>
      <c r="C51" s="178" t="s">
        <v>140</v>
      </c>
      <c r="D51" s="178"/>
      <c r="E51" s="179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.5" x14ac:dyDescent="0.2">
      <c r="A52" s="283"/>
      <c r="B52" s="283"/>
      <c r="C52" s="180" t="s">
        <v>142</v>
      </c>
      <c r="D52" s="180"/>
      <c r="E52" s="181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">
      <c r="A53" s="283"/>
      <c r="B53" s="283"/>
      <c r="C53" s="180" t="s">
        <v>144</v>
      </c>
      <c r="D53" s="180"/>
      <c r="E53" s="181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x14ac:dyDescent="0.2">
      <c r="A54" s="284"/>
      <c r="B54" s="284"/>
      <c r="C54" s="182"/>
      <c r="D54" s="182"/>
      <c r="E54" s="183"/>
      <c r="F54" s="37"/>
      <c r="G54" s="38"/>
      <c r="H54" s="38"/>
    </row>
    <row r="55" spans="1:8" s="3" customFormat="1" x14ac:dyDescent="0.2">
      <c r="A55" s="283"/>
      <c r="B55" s="283"/>
      <c r="C55" s="184" t="s">
        <v>133</v>
      </c>
      <c r="D55" s="184"/>
      <c r="E55" s="185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x14ac:dyDescent="0.2">
      <c r="A56" s="281"/>
      <c r="B56" s="281"/>
      <c r="C56" s="174"/>
      <c r="D56" s="174"/>
      <c r="E56" s="175" t="s">
        <v>147</v>
      </c>
      <c r="F56" s="28"/>
      <c r="G56" s="11"/>
      <c r="H56" s="11"/>
    </row>
    <row r="57" spans="1:8" s="3" customFormat="1" x14ac:dyDescent="0.2">
      <c r="A57" s="208"/>
      <c r="B57" s="208"/>
      <c r="C57" s="176"/>
      <c r="D57" s="176"/>
      <c r="E57" s="188"/>
      <c r="F57" s="29"/>
      <c r="G57" s="12"/>
      <c r="H57" s="12"/>
    </row>
    <row r="58" spans="1:8" s="3" customFormat="1" x14ac:dyDescent="0.2">
      <c r="A58" s="281"/>
      <c r="B58" s="281"/>
      <c r="C58" s="176"/>
      <c r="D58" s="176"/>
      <c r="E58" s="177"/>
      <c r="F58" s="29"/>
      <c r="G58" s="12"/>
      <c r="H58" s="12"/>
    </row>
    <row r="59" spans="1:8" s="3" customFormat="1" x14ac:dyDescent="0.2">
      <c r="A59" s="281"/>
      <c r="B59" s="281"/>
      <c r="C59" s="178" t="s">
        <v>148</v>
      </c>
      <c r="D59" s="178"/>
      <c r="E59" s="179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">
      <c r="A60" s="282" t="s">
        <v>150</v>
      </c>
      <c r="B60" s="282"/>
      <c r="C60" s="180" t="s">
        <v>151</v>
      </c>
      <c r="D60" s="180"/>
      <c r="E60" s="181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">
      <c r="A61" s="283"/>
      <c r="B61" s="283"/>
      <c r="C61" s="180" t="s">
        <v>153</v>
      </c>
      <c r="D61" s="180"/>
      <c r="E61" s="181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">
      <c r="A62" s="283"/>
      <c r="B62" s="283"/>
      <c r="C62" s="180" t="s">
        <v>155</v>
      </c>
      <c r="D62" s="180"/>
      <c r="E62" s="181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">
      <c r="A63" s="283"/>
      <c r="B63" s="283"/>
      <c r="C63" s="180" t="s">
        <v>157</v>
      </c>
      <c r="D63" s="180"/>
      <c r="E63" s="181" t="s">
        <v>158</v>
      </c>
      <c r="F63" s="36">
        <v>110000</v>
      </c>
      <c r="G63" s="31">
        <v>110000</v>
      </c>
      <c r="H63" s="31">
        <v>110000</v>
      </c>
    </row>
    <row r="64" spans="1:8" s="3" customFormat="1" x14ac:dyDescent="0.2">
      <c r="A64" s="284"/>
      <c r="B64" s="284"/>
      <c r="C64" s="182"/>
      <c r="D64" s="182"/>
      <c r="E64" s="183"/>
      <c r="F64" s="37"/>
      <c r="G64" s="38"/>
      <c r="H64" s="38"/>
    </row>
    <row r="65" spans="1:11" s="3" customFormat="1" x14ac:dyDescent="0.2">
      <c r="A65" s="281"/>
      <c r="B65" s="281"/>
      <c r="C65" s="178" t="s">
        <v>159</v>
      </c>
      <c r="D65" s="178"/>
      <c r="E65" s="179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11" s="3" customFormat="1" x14ac:dyDescent="0.2">
      <c r="A66" s="283"/>
      <c r="B66" s="283"/>
      <c r="C66" s="180" t="s">
        <v>161</v>
      </c>
      <c r="D66" s="180"/>
      <c r="E66" s="181" t="s">
        <v>162</v>
      </c>
      <c r="F66" s="36">
        <v>82000</v>
      </c>
      <c r="G66" s="31">
        <v>82000</v>
      </c>
      <c r="H66" s="31">
        <v>82000</v>
      </c>
    </row>
    <row r="67" spans="1:11" s="3" customFormat="1" x14ac:dyDescent="0.2">
      <c r="A67" s="209"/>
      <c r="B67" s="209"/>
      <c r="C67" s="180" t="s">
        <v>235</v>
      </c>
      <c r="D67" s="180"/>
      <c r="E67" s="181" t="s">
        <v>236</v>
      </c>
      <c r="F67" s="36">
        <v>50000</v>
      </c>
      <c r="G67" s="31">
        <v>50000</v>
      </c>
      <c r="H67" s="31">
        <v>50000</v>
      </c>
    </row>
    <row r="68" spans="1:11" s="3" customFormat="1" x14ac:dyDescent="0.2">
      <c r="A68" s="284"/>
      <c r="B68" s="286"/>
      <c r="C68" s="182"/>
      <c r="D68" s="182"/>
      <c r="E68" s="183"/>
      <c r="F68" s="37"/>
      <c r="G68" s="38"/>
      <c r="H68" s="38"/>
    </row>
    <row r="69" spans="1:11" s="3" customFormat="1" x14ac:dyDescent="0.2">
      <c r="A69" s="283"/>
      <c r="B69" s="283"/>
      <c r="C69" s="184" t="s">
        <v>150</v>
      </c>
      <c r="D69" s="184"/>
      <c r="E69" s="185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11" s="3" customFormat="1" x14ac:dyDescent="0.2">
      <c r="A70" s="283"/>
      <c r="B70" s="283"/>
      <c r="E70" s="186"/>
      <c r="F70" s="4"/>
      <c r="G70" s="13"/>
      <c r="H70" s="8"/>
    </row>
    <row r="71" spans="1:11" s="3" customFormat="1" x14ac:dyDescent="0.2">
      <c r="A71" s="284"/>
      <c r="B71" s="284"/>
      <c r="C71" s="189"/>
      <c r="D71" s="189"/>
      <c r="E71" s="190" t="s">
        <v>164</v>
      </c>
      <c r="F71" s="43">
        <f>F69+F55+F41+F23</f>
        <v>30677747.32</v>
      </c>
      <c r="G71" s="44">
        <f>G69+G55+G41+G23</f>
        <v>31722854.119999997</v>
      </c>
      <c r="H71" s="45">
        <f>H69+H55+H41+H23</f>
        <v>29262589.809999995</v>
      </c>
    </row>
    <row r="72" spans="1:11" s="3" customFormat="1" x14ac:dyDescent="0.2">
      <c r="A72" s="284"/>
      <c r="B72" s="284"/>
      <c r="C72" s="191"/>
      <c r="D72" s="191"/>
      <c r="E72" s="192"/>
      <c r="F72" s="5"/>
      <c r="G72" s="14"/>
      <c r="H72" s="9"/>
    </row>
    <row r="73" spans="1:11" s="3" customFormat="1" x14ac:dyDescent="0.2">
      <c r="A73" s="284"/>
      <c r="B73" s="284"/>
      <c r="C73" s="189"/>
      <c r="D73" s="189"/>
      <c r="E73" s="190" t="s">
        <v>165</v>
      </c>
      <c r="F73" s="193">
        <f>F71+F8+F7+F6</f>
        <v>36777727.479999997</v>
      </c>
      <c r="G73" s="46">
        <f>G71+G8+G7+G6</f>
        <v>31722854.119999997</v>
      </c>
      <c r="H73" s="47">
        <f>H71+H8+H7+H6</f>
        <v>29262589.809999995</v>
      </c>
    </row>
    <row r="74" spans="1:11" x14ac:dyDescent="0.2">
      <c r="F74" s="200" t="s">
        <v>88</v>
      </c>
    </row>
    <row r="75" spans="1:11" x14ac:dyDescent="0.2">
      <c r="E75" s="201" t="s">
        <v>88</v>
      </c>
      <c r="F75" s="201" t="s">
        <v>88</v>
      </c>
      <c r="G75" s="201" t="s">
        <v>88</v>
      </c>
      <c r="H75" s="201" t="s">
        <v>88</v>
      </c>
      <c r="I75" s="201" t="s">
        <v>88</v>
      </c>
      <c r="J75" s="201" t="s">
        <v>88</v>
      </c>
    </row>
    <row r="76" spans="1:11" x14ac:dyDescent="0.2">
      <c r="F76" s="48"/>
      <c r="G76" s="48"/>
      <c r="H76" s="48"/>
      <c r="I76" s="48"/>
      <c r="J76" s="48"/>
      <c r="K76" s="48"/>
    </row>
    <row r="77" spans="1:11" x14ac:dyDescent="0.2">
      <c r="F77" s="200" t="s">
        <v>88</v>
      </c>
      <c r="G77" s="48"/>
      <c r="H77" s="48"/>
      <c r="I77" s="48"/>
    </row>
    <row r="78" spans="1:11" x14ac:dyDescent="0.2">
      <c r="F78" s="200" t="s">
        <v>88</v>
      </c>
      <c r="G78" s="48"/>
      <c r="H78" s="48"/>
      <c r="I78" s="48"/>
    </row>
    <row r="79" spans="1:11" x14ac:dyDescent="0.2">
      <c r="F79" s="200" t="s">
        <v>88</v>
      </c>
      <c r="G79" s="48"/>
      <c r="H79" s="48"/>
      <c r="I79" s="48"/>
    </row>
    <row r="80" spans="1:11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  <row r="83" spans="6:9" x14ac:dyDescent="0.2">
      <c r="F83" s="48"/>
      <c r="G83" s="48"/>
      <c r="H83" s="48"/>
      <c r="I83" s="48"/>
    </row>
    <row r="84" spans="6:9" x14ac:dyDescent="0.2">
      <c r="F84" s="48"/>
      <c r="G84" s="48"/>
      <c r="H84" s="48"/>
      <c r="I84" s="48"/>
    </row>
    <row r="85" spans="6:9" x14ac:dyDescent="0.2">
      <c r="F85" s="48"/>
      <c r="G85" s="48"/>
      <c r="H85" s="48"/>
      <c r="I85" s="48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9" t="s">
        <v>246</v>
      </c>
      <c r="C1" s="310"/>
      <c r="D1" s="310"/>
      <c r="E1" s="310"/>
      <c r="F1" s="310"/>
      <c r="G1" s="133"/>
    </row>
    <row r="2" spans="1:7" s="49" customFormat="1" ht="15" customHeight="1" x14ac:dyDescent="0.15"/>
    <row r="3" spans="1:7" s="134" customFormat="1" ht="33" customHeight="1" x14ac:dyDescent="0.2">
      <c r="B3" s="307" t="s">
        <v>0</v>
      </c>
      <c r="C3" s="307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07"/>
      <c r="C4" s="307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5">
        <f>SUM(D7)</f>
        <v>5733500</v>
      </c>
      <c r="E8" s="165">
        <f>SUM(E7)</f>
        <v>132000</v>
      </c>
      <c r="F8" s="165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08" t="s">
        <v>79</v>
      </c>
      <c r="C11" s="308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9" t="s">
        <v>255</v>
      </c>
      <c r="C1" s="310"/>
      <c r="D1" s="310"/>
      <c r="E1" s="310"/>
      <c r="F1" s="310"/>
      <c r="G1" s="133"/>
    </row>
    <row r="2" spans="1:7" s="49" customFormat="1" ht="15" customHeight="1" x14ac:dyDescent="0.15"/>
    <row r="3" spans="1:7" s="134" customFormat="1" ht="37.5" customHeight="1" x14ac:dyDescent="0.2">
      <c r="B3" s="307" t="s">
        <v>0</v>
      </c>
      <c r="C3" s="307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07"/>
      <c r="C4" s="307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8" t="s">
        <v>79</v>
      </c>
      <c r="C11" s="308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6"/>
  <sheetViews>
    <sheetView topLeftCell="A22" zoomScaleNormal="100" zoomScaleSheetLayoutView="145" workbookViewId="0">
      <selection activeCell="C44" sqref="C44:G44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2" customFormat="1" ht="25.5" customHeight="1" x14ac:dyDescent="0.2">
      <c r="B1" s="289" t="s">
        <v>166</v>
      </c>
      <c r="C1" s="289"/>
      <c r="D1" s="289"/>
      <c r="E1" s="289"/>
      <c r="F1" s="289"/>
    </row>
    <row r="2" spans="1:27" s="212" customFormat="1" ht="15" customHeight="1" x14ac:dyDescent="0.15"/>
    <row r="3" spans="1:27" s="212" customFormat="1" ht="18" customHeight="1" x14ac:dyDescent="0.2">
      <c r="A3" s="213"/>
      <c r="B3" s="290" t="s">
        <v>167</v>
      </c>
      <c r="C3" s="290"/>
      <c r="D3" s="255" t="s">
        <v>233</v>
      </c>
      <c r="E3" s="255" t="s">
        <v>243</v>
      </c>
      <c r="F3" s="255" t="s">
        <v>252</v>
      </c>
    </row>
    <row r="4" spans="1:27" s="212" customFormat="1" ht="18" customHeight="1" x14ac:dyDescent="0.2">
      <c r="A4" s="213"/>
      <c r="B4" s="290"/>
      <c r="C4" s="290"/>
      <c r="D4" s="274" t="s">
        <v>8</v>
      </c>
      <c r="E4" s="274" t="s">
        <v>8</v>
      </c>
      <c r="F4" s="274" t="s">
        <v>8</v>
      </c>
    </row>
    <row r="5" spans="1:27" s="212" customFormat="1" ht="3" customHeight="1" x14ac:dyDescent="0.2">
      <c r="A5" s="214"/>
      <c r="B5" s="287"/>
      <c r="C5" s="287"/>
      <c r="D5" s="214"/>
      <c r="E5" s="214"/>
      <c r="F5" s="215"/>
    </row>
    <row r="6" spans="1:27" s="212" customFormat="1" ht="7.5" customHeight="1" x14ac:dyDescent="0.15">
      <c r="E6" s="212" t="s">
        <v>88</v>
      </c>
      <c r="F6" s="216"/>
      <c r="H6" s="212" t="s">
        <v>88</v>
      </c>
    </row>
    <row r="7" spans="1:27" s="212" customFormat="1" ht="18" customHeight="1" x14ac:dyDescent="0.2">
      <c r="A7" s="213"/>
      <c r="B7" s="217"/>
      <c r="C7" s="218" t="s">
        <v>168</v>
      </c>
      <c r="D7" s="219">
        <v>0</v>
      </c>
      <c r="E7" s="219">
        <v>0</v>
      </c>
      <c r="F7" s="220">
        <v>0</v>
      </c>
    </row>
    <row r="8" spans="1:27" s="212" customFormat="1" ht="3" customHeight="1" x14ac:dyDescent="0.2">
      <c r="A8" s="214"/>
      <c r="B8" s="287"/>
      <c r="C8" s="287"/>
      <c r="D8" s="214"/>
      <c r="E8" s="214"/>
      <c r="F8" s="215"/>
    </row>
    <row r="9" spans="1:27" s="212" customFormat="1" ht="7.5" customHeight="1" x14ac:dyDescent="0.15">
      <c r="F9" s="216"/>
    </row>
    <row r="10" spans="1:27" s="212" customFormat="1" ht="15" customHeight="1" x14ac:dyDescent="0.2">
      <c r="A10" s="221" t="s">
        <v>169</v>
      </c>
      <c r="B10" s="222" t="s">
        <v>170</v>
      </c>
      <c r="C10" s="270" t="s">
        <v>171</v>
      </c>
      <c r="D10" s="223" t="s">
        <v>172</v>
      </c>
      <c r="E10" s="224" t="s">
        <v>173</v>
      </c>
      <c r="F10" s="222" t="s">
        <v>174</v>
      </c>
      <c r="H10" s="232" t="s">
        <v>88</v>
      </c>
      <c r="I10" s="232" t="s">
        <v>88</v>
      </c>
      <c r="J10" s="232" t="s">
        <v>88</v>
      </c>
      <c r="K10" s="232" t="s">
        <v>88</v>
      </c>
      <c r="L10" s="232" t="s">
        <v>88</v>
      </c>
      <c r="M10" s="232" t="s">
        <v>88</v>
      </c>
      <c r="N10" s="232" t="s">
        <v>88</v>
      </c>
      <c r="O10" s="232" t="s">
        <v>88</v>
      </c>
    </row>
    <row r="11" spans="1:27" s="212" customFormat="1" ht="15" customHeight="1" x14ac:dyDescent="0.2">
      <c r="A11" s="225" t="s">
        <v>175</v>
      </c>
      <c r="B11" s="226" t="s">
        <v>176</v>
      </c>
      <c r="C11" s="227" t="s">
        <v>1</v>
      </c>
      <c r="D11" s="228">
        <v>245818.57</v>
      </c>
      <c r="E11" s="229">
        <v>258380</v>
      </c>
      <c r="F11" s="230">
        <v>259380</v>
      </c>
      <c r="Z11" s="231" t="s">
        <v>88</v>
      </c>
      <c r="AA11" s="231" t="s">
        <v>88</v>
      </c>
    </row>
    <row r="12" spans="1:27" s="212" customFormat="1" ht="15" customHeight="1" x14ac:dyDescent="0.2">
      <c r="A12" s="214"/>
      <c r="B12" s="271" t="s">
        <v>177</v>
      </c>
      <c r="C12" s="272" t="s">
        <v>2</v>
      </c>
      <c r="D12" s="233">
        <v>1209152.7</v>
      </c>
      <c r="E12" s="229">
        <v>1279416.1100000001</v>
      </c>
      <c r="F12" s="230">
        <v>1230926</v>
      </c>
    </row>
    <row r="13" spans="1:27" s="212" customFormat="1" ht="15" customHeight="1" x14ac:dyDescent="0.2">
      <c r="A13" s="214"/>
      <c r="B13" s="226" t="s">
        <v>178</v>
      </c>
      <c r="C13" s="227" t="s">
        <v>3</v>
      </c>
      <c r="D13" s="228">
        <f>19286596.6-10000-26614.97+90000</f>
        <v>19339981.630000003</v>
      </c>
      <c r="E13" s="229">
        <f>20709485.37-7863.84</f>
        <v>20701621.530000001</v>
      </c>
      <c r="F13" s="230">
        <f>18666439.67-7863.84</f>
        <v>18658575.830000002</v>
      </c>
      <c r="H13" s="232" t="s">
        <v>88</v>
      </c>
      <c r="I13" s="232" t="s">
        <v>88</v>
      </c>
      <c r="J13" s="232" t="s">
        <v>88</v>
      </c>
      <c r="K13" s="232" t="s">
        <v>88</v>
      </c>
      <c r="L13" s="232" t="s">
        <v>88</v>
      </c>
      <c r="M13" s="232" t="s">
        <v>88</v>
      </c>
      <c r="N13" s="232" t="s">
        <v>88</v>
      </c>
      <c r="O13" s="232" t="s">
        <v>88</v>
      </c>
    </row>
    <row r="14" spans="1:27" s="212" customFormat="1" ht="15" customHeight="1" x14ac:dyDescent="0.2">
      <c r="A14" s="214"/>
      <c r="B14" s="226" t="s">
        <v>179</v>
      </c>
      <c r="C14" s="227" t="s">
        <v>4</v>
      </c>
      <c r="D14" s="228">
        <f>3500274.59+10000-40000-50000+26614.97</f>
        <v>3446889.56</v>
      </c>
      <c r="E14" s="229">
        <f>2787770.24+7863.84</f>
        <v>2795634.08</v>
      </c>
      <c r="F14" s="230">
        <f>2727435.9+7863.84</f>
        <v>2735299.7399999998</v>
      </c>
      <c r="H14" s="232" t="s">
        <v>88</v>
      </c>
      <c r="I14" s="232" t="s">
        <v>88</v>
      </c>
      <c r="J14" s="232" t="s">
        <v>88</v>
      </c>
      <c r="K14" s="232" t="s">
        <v>88</v>
      </c>
      <c r="L14" s="232" t="s">
        <v>88</v>
      </c>
      <c r="M14" s="232" t="s">
        <v>88</v>
      </c>
      <c r="N14" s="232" t="s">
        <v>88</v>
      </c>
      <c r="O14" s="232" t="s">
        <v>88</v>
      </c>
      <c r="P14" s="232" t="s">
        <v>88</v>
      </c>
      <c r="Q14" s="232" t="s">
        <v>88</v>
      </c>
      <c r="R14" s="232" t="s">
        <v>88</v>
      </c>
      <c r="S14" s="232" t="s">
        <v>88</v>
      </c>
      <c r="T14" s="232" t="s">
        <v>88</v>
      </c>
    </row>
    <row r="15" spans="1:27" s="212" customFormat="1" ht="15" customHeight="1" x14ac:dyDescent="0.2">
      <c r="A15" s="214"/>
      <c r="B15" s="226" t="s">
        <v>180</v>
      </c>
      <c r="C15" s="227" t="s">
        <v>5</v>
      </c>
      <c r="D15" s="228">
        <v>500</v>
      </c>
      <c r="E15" s="229">
        <v>500</v>
      </c>
      <c r="F15" s="230">
        <v>500</v>
      </c>
      <c r="H15" s="232" t="s">
        <v>88</v>
      </c>
      <c r="I15" s="232" t="s">
        <v>88</v>
      </c>
      <c r="J15" s="232" t="s">
        <v>88</v>
      </c>
    </row>
    <row r="16" spans="1:27" s="212" customFormat="1" ht="15" customHeight="1" x14ac:dyDescent="0.2">
      <c r="A16" s="214"/>
      <c r="B16" s="226" t="s">
        <v>181</v>
      </c>
      <c r="C16" s="227" t="s">
        <v>6</v>
      </c>
      <c r="D16" s="233">
        <f>70676.07+12197.55</f>
        <v>82873.62000000001</v>
      </c>
      <c r="E16" s="229">
        <v>81676.070000000007</v>
      </c>
      <c r="F16" s="230">
        <v>81676.070000000007</v>
      </c>
      <c r="I16" s="232" t="s">
        <v>88</v>
      </c>
      <c r="J16" s="232" t="s">
        <v>88</v>
      </c>
    </row>
    <row r="17" spans="1:19" s="212" customFormat="1" ht="15" customHeight="1" x14ac:dyDescent="0.2">
      <c r="A17" s="214"/>
      <c r="B17" s="226" t="s">
        <v>182</v>
      </c>
      <c r="C17" s="227" t="s">
        <v>7</v>
      </c>
      <c r="D17" s="233">
        <v>3306811.9</v>
      </c>
      <c r="E17" s="229">
        <v>141055.5</v>
      </c>
      <c r="F17" s="230">
        <v>141055.5</v>
      </c>
    </row>
    <row r="18" spans="1:19" s="212" customFormat="1" ht="15" customHeight="1" x14ac:dyDescent="0.2">
      <c r="A18" s="234" t="s">
        <v>16</v>
      </c>
      <c r="B18" s="235" t="s">
        <v>175</v>
      </c>
      <c r="C18" s="236" t="s">
        <v>183</v>
      </c>
      <c r="D18" s="237">
        <f>SUM(D11:D17)</f>
        <v>27632027.98</v>
      </c>
      <c r="E18" s="238">
        <f>SUM(E11:E17)</f>
        <v>25258283.289999999</v>
      </c>
      <c r="F18" s="239">
        <f>SUM(F11:F17)</f>
        <v>23107413.140000001</v>
      </c>
      <c r="H18" s="240" t="s">
        <v>88</v>
      </c>
      <c r="I18" s="240" t="s">
        <v>88</v>
      </c>
      <c r="J18" s="240" t="s">
        <v>88</v>
      </c>
      <c r="K18" s="240" t="s">
        <v>88</v>
      </c>
      <c r="L18" s="240" t="s">
        <v>88</v>
      </c>
      <c r="M18" s="240" t="s">
        <v>88</v>
      </c>
      <c r="N18" s="240" t="s">
        <v>88</v>
      </c>
      <c r="O18" s="240" t="s">
        <v>88</v>
      </c>
      <c r="P18" s="240" t="s">
        <v>88</v>
      </c>
      <c r="Q18" s="240" t="s">
        <v>88</v>
      </c>
      <c r="R18" s="240" t="s">
        <v>88</v>
      </c>
      <c r="S18" s="240" t="s">
        <v>88</v>
      </c>
    </row>
    <row r="19" spans="1:19" s="212" customFormat="1" ht="25.15" customHeight="1" x14ac:dyDescent="0.2">
      <c r="A19" s="241"/>
      <c r="B19" s="241"/>
      <c r="C19" s="241"/>
      <c r="D19" s="241"/>
      <c r="E19" s="241"/>
      <c r="F19" s="242"/>
      <c r="H19" s="263" t="s">
        <v>88</v>
      </c>
      <c r="I19" s="263" t="s">
        <v>88</v>
      </c>
      <c r="J19" s="263" t="s">
        <v>88</v>
      </c>
      <c r="K19" s="263" t="s">
        <v>88</v>
      </c>
    </row>
    <row r="20" spans="1:19" s="212" customFormat="1" ht="15" customHeight="1" x14ac:dyDescent="0.2">
      <c r="A20" s="221" t="s">
        <v>169</v>
      </c>
      <c r="B20" s="222" t="s">
        <v>170</v>
      </c>
      <c r="C20" s="222" t="s">
        <v>184</v>
      </c>
      <c r="D20" s="222" t="s">
        <v>172</v>
      </c>
      <c r="E20" s="222" t="s">
        <v>173</v>
      </c>
      <c r="F20" s="222" t="s">
        <v>174</v>
      </c>
      <c r="L20" s="232" t="s">
        <v>88</v>
      </c>
    </row>
    <row r="21" spans="1:19" s="212" customFormat="1" ht="15" customHeight="1" x14ac:dyDescent="0.2">
      <c r="A21" s="225" t="s">
        <v>185</v>
      </c>
      <c r="B21" s="226" t="s">
        <v>186</v>
      </c>
      <c r="C21" s="243" t="s">
        <v>81</v>
      </c>
      <c r="D21" s="230">
        <v>2149199.5</v>
      </c>
      <c r="E21" s="230">
        <v>564070.82999999996</v>
      </c>
      <c r="F21" s="230">
        <v>454976.67</v>
      </c>
      <c r="H21" s="214" t="s">
        <v>88</v>
      </c>
      <c r="I21" s="214" t="s">
        <v>88</v>
      </c>
      <c r="J21" s="214" t="s">
        <v>88</v>
      </c>
      <c r="K21" s="214" t="s">
        <v>88</v>
      </c>
      <c r="L21" s="214" t="s">
        <v>88</v>
      </c>
      <c r="M21" s="214" t="s">
        <v>88</v>
      </c>
      <c r="N21" s="214" t="s">
        <v>88</v>
      </c>
      <c r="O21" s="214" t="s">
        <v>88</v>
      </c>
    </row>
    <row r="22" spans="1:19" s="212" customFormat="1" ht="15" customHeight="1" x14ac:dyDescent="0.2">
      <c r="A22" s="214"/>
      <c r="B22" s="226" t="s">
        <v>187</v>
      </c>
      <c r="C22" s="243" t="s">
        <v>82</v>
      </c>
      <c r="D22" s="230">
        <f>5000+1300000</f>
        <v>1305000</v>
      </c>
      <c r="E22" s="230">
        <v>5000</v>
      </c>
      <c r="F22" s="230">
        <v>5000</v>
      </c>
      <c r="H22" s="214" t="s">
        <v>88</v>
      </c>
      <c r="I22" s="214" t="s">
        <v>88</v>
      </c>
      <c r="J22" s="214" t="s">
        <v>88</v>
      </c>
      <c r="K22" s="214" t="s">
        <v>88</v>
      </c>
      <c r="L22" s="214" t="s">
        <v>88</v>
      </c>
      <c r="M22" s="214" t="s">
        <v>88</v>
      </c>
      <c r="N22" s="214" t="s">
        <v>88</v>
      </c>
      <c r="O22" s="214" t="s">
        <v>88</v>
      </c>
      <c r="P22" s="212" t="s">
        <v>88</v>
      </c>
      <c r="Q22" s="212" t="s">
        <v>88</v>
      </c>
      <c r="R22" s="212" t="s">
        <v>88</v>
      </c>
      <c r="S22" s="212" t="s">
        <v>88</v>
      </c>
    </row>
    <row r="23" spans="1:19" s="212" customFormat="1" ht="15" customHeight="1" x14ac:dyDescent="0.2">
      <c r="A23" s="214"/>
      <c r="B23" s="226" t="s">
        <v>188</v>
      </c>
      <c r="C23" s="243" t="s">
        <v>83</v>
      </c>
      <c r="D23" s="230">
        <f>30000+1300000-1300000</f>
        <v>30000</v>
      </c>
      <c r="E23" s="230">
        <v>30000</v>
      </c>
      <c r="F23" s="230">
        <v>30000</v>
      </c>
      <c r="H23" s="214" t="s">
        <v>88</v>
      </c>
      <c r="I23" s="214" t="s">
        <v>88</v>
      </c>
      <c r="J23" s="214" t="s">
        <v>88</v>
      </c>
      <c r="K23" s="214" t="s">
        <v>88</v>
      </c>
      <c r="L23" s="214" t="s">
        <v>88</v>
      </c>
      <c r="M23" s="214" t="s">
        <v>88</v>
      </c>
      <c r="N23" s="214" t="s">
        <v>88</v>
      </c>
      <c r="O23" s="214" t="s">
        <v>88</v>
      </c>
    </row>
    <row r="24" spans="1:19" s="212" customFormat="1" ht="15" customHeight="1" x14ac:dyDescent="0.2">
      <c r="A24" s="234" t="s">
        <v>80</v>
      </c>
      <c r="B24" s="235" t="s">
        <v>185</v>
      </c>
      <c r="C24" s="244" t="s">
        <v>189</v>
      </c>
      <c r="D24" s="239">
        <f>SUM(D21:D23)</f>
        <v>3484199.5</v>
      </c>
      <c r="E24" s="239">
        <f>SUM(E21:E23)</f>
        <v>599070.82999999996</v>
      </c>
      <c r="F24" s="239">
        <f>SUM(F21:F23)</f>
        <v>489976.67</v>
      </c>
      <c r="H24" s="214" t="s">
        <v>88</v>
      </c>
      <c r="I24" s="214" t="s">
        <v>88</v>
      </c>
      <c r="J24" s="214" t="s">
        <v>88</v>
      </c>
      <c r="K24" s="214" t="s">
        <v>88</v>
      </c>
      <c r="L24" s="214" t="s">
        <v>88</v>
      </c>
      <c r="M24" s="214" t="s">
        <v>88</v>
      </c>
      <c r="N24" s="214" t="s">
        <v>88</v>
      </c>
      <c r="O24" s="214" t="s">
        <v>88</v>
      </c>
    </row>
    <row r="25" spans="1:19" s="212" customFormat="1" ht="15" customHeight="1" x14ac:dyDescent="0.15">
      <c r="A25" s="234"/>
      <c r="B25" s="245"/>
      <c r="C25" s="246"/>
      <c r="D25" s="247"/>
      <c r="E25" s="247"/>
      <c r="F25" s="248"/>
    </row>
    <row r="26" spans="1:19" s="212" customFormat="1" ht="15" customHeight="1" x14ac:dyDescent="0.15">
      <c r="A26" s="234"/>
      <c r="B26" s="222" t="s">
        <v>170</v>
      </c>
      <c r="C26" s="222" t="s">
        <v>217</v>
      </c>
      <c r="D26" s="222" t="s">
        <v>172</v>
      </c>
      <c r="E26" s="222" t="s">
        <v>173</v>
      </c>
      <c r="F26" s="222" t="s">
        <v>174</v>
      </c>
    </row>
    <row r="27" spans="1:19" s="212" customFormat="1" ht="15" customHeight="1" x14ac:dyDescent="0.15">
      <c r="A27" s="234"/>
      <c r="B27" s="226" t="s">
        <v>216</v>
      </c>
      <c r="C27" s="243" t="s">
        <v>223</v>
      </c>
      <c r="D27" s="230">
        <v>0</v>
      </c>
      <c r="E27" s="230">
        <v>0</v>
      </c>
      <c r="F27" s="230">
        <v>0</v>
      </c>
    </row>
    <row r="28" spans="1:19" s="212" customFormat="1" ht="15" customHeight="1" x14ac:dyDescent="0.15">
      <c r="A28" s="234"/>
      <c r="B28" s="226" t="s">
        <v>218</v>
      </c>
      <c r="C28" s="243" t="s">
        <v>224</v>
      </c>
      <c r="D28" s="230">
        <v>0</v>
      </c>
      <c r="E28" s="230">
        <v>0</v>
      </c>
      <c r="F28" s="230">
        <v>0</v>
      </c>
    </row>
    <row r="29" spans="1:19" s="212" customFormat="1" ht="15" customHeight="1" x14ac:dyDescent="0.15">
      <c r="A29" s="234"/>
      <c r="B29" s="226" t="s">
        <v>219</v>
      </c>
      <c r="C29" s="243" t="s">
        <v>225</v>
      </c>
      <c r="D29" s="230">
        <v>0</v>
      </c>
      <c r="E29" s="230">
        <v>0</v>
      </c>
      <c r="F29" s="230">
        <v>0</v>
      </c>
    </row>
    <row r="30" spans="1:19" s="212" customFormat="1" ht="15" customHeight="1" x14ac:dyDescent="0.15">
      <c r="A30" s="234"/>
      <c r="B30" s="226" t="s">
        <v>220</v>
      </c>
      <c r="C30" s="243" t="s">
        <v>226</v>
      </c>
      <c r="D30" s="230">
        <v>0</v>
      </c>
      <c r="E30" s="230">
        <v>0</v>
      </c>
      <c r="F30" s="230">
        <v>0</v>
      </c>
    </row>
    <row r="31" spans="1:19" s="212" customFormat="1" ht="15" customHeight="1" x14ac:dyDescent="0.15">
      <c r="A31" s="234"/>
      <c r="B31" s="235" t="s">
        <v>221</v>
      </c>
      <c r="C31" s="244" t="s">
        <v>222</v>
      </c>
      <c r="D31" s="239">
        <f>SUM(D27:D30)</f>
        <v>0</v>
      </c>
      <c r="E31" s="239">
        <f>SUM(E27:E30)</f>
        <v>0</v>
      </c>
      <c r="F31" s="239">
        <f>SUM(F27:F30)</f>
        <v>0</v>
      </c>
    </row>
    <row r="32" spans="1:19" s="212" customFormat="1" ht="15" customHeight="1" x14ac:dyDescent="0.15">
      <c r="A32" s="234"/>
      <c r="B32" s="245"/>
      <c r="C32" s="246"/>
      <c r="D32" s="247"/>
      <c r="E32" s="247"/>
      <c r="F32" s="248"/>
    </row>
    <row r="33" spans="1:11" s="212" customFormat="1" ht="7.5" customHeight="1" x14ac:dyDescent="0.2">
      <c r="A33" s="241"/>
      <c r="B33" s="241"/>
      <c r="C33" s="241"/>
      <c r="D33" s="241"/>
      <c r="E33" s="241"/>
      <c r="F33" s="242"/>
    </row>
    <row r="34" spans="1:11" s="212" customFormat="1" ht="15" customHeight="1" x14ac:dyDescent="0.2">
      <c r="A34" s="221" t="s">
        <v>169</v>
      </c>
      <c r="B34" s="222" t="s">
        <v>170</v>
      </c>
      <c r="C34" s="222" t="s">
        <v>190</v>
      </c>
      <c r="D34" s="222" t="s">
        <v>172</v>
      </c>
      <c r="E34" s="222" t="s">
        <v>173</v>
      </c>
      <c r="F34" s="222" t="s">
        <v>174</v>
      </c>
      <c r="K34" s="212" t="s">
        <v>88</v>
      </c>
    </row>
    <row r="35" spans="1:11" s="212" customFormat="1" ht="15" customHeight="1" x14ac:dyDescent="0.2">
      <c r="A35" s="225" t="s">
        <v>191</v>
      </c>
      <c r="B35" s="226" t="s">
        <v>192</v>
      </c>
      <c r="C35" s="243" t="s">
        <v>193</v>
      </c>
      <c r="D35" s="230">
        <v>5529500</v>
      </c>
      <c r="E35" s="230">
        <v>5733500</v>
      </c>
      <c r="F35" s="230">
        <v>5533200</v>
      </c>
      <c r="I35" s="212" t="s">
        <v>88</v>
      </c>
    </row>
    <row r="36" spans="1:11" s="212" customFormat="1" ht="15" customHeight="1" x14ac:dyDescent="0.2">
      <c r="A36" s="214"/>
      <c r="B36" s="226" t="s">
        <v>194</v>
      </c>
      <c r="C36" s="243" t="s">
        <v>195</v>
      </c>
      <c r="D36" s="230">
        <v>132000</v>
      </c>
      <c r="E36" s="230">
        <v>132000</v>
      </c>
      <c r="F36" s="230">
        <v>132000</v>
      </c>
    </row>
    <row r="37" spans="1:11" s="212" customFormat="1" ht="15" customHeight="1" x14ac:dyDescent="0.15">
      <c r="A37" s="234" t="s">
        <v>43</v>
      </c>
      <c r="B37" s="235" t="s">
        <v>191</v>
      </c>
      <c r="C37" s="244" t="s">
        <v>196</v>
      </c>
      <c r="D37" s="239">
        <f>SUM(D35:D36)</f>
        <v>5661500</v>
      </c>
      <c r="E37" s="239">
        <f>SUM(E35:E36)</f>
        <v>5865500</v>
      </c>
      <c r="F37" s="239">
        <f>SUM(F35:F36)</f>
        <v>5665200</v>
      </c>
    </row>
    <row r="38" spans="1:11" s="212" customFormat="1" ht="7.5" customHeight="1" x14ac:dyDescent="0.2">
      <c r="A38" s="241"/>
      <c r="B38" s="241"/>
      <c r="C38" s="241"/>
      <c r="D38" s="241"/>
      <c r="E38" s="241"/>
      <c r="F38" s="242"/>
    </row>
    <row r="39" spans="1:11" s="212" customFormat="1" ht="18" customHeight="1" x14ac:dyDescent="0.15">
      <c r="A39" s="273"/>
      <c r="B39" s="288" t="s">
        <v>197</v>
      </c>
      <c r="C39" s="288"/>
      <c r="D39" s="220">
        <f>D37+D24+D18+D31</f>
        <v>36777727.480000004</v>
      </c>
      <c r="E39" s="220">
        <f>E37+E24+E18+E31</f>
        <v>31722854.119999997</v>
      </c>
      <c r="F39" s="220">
        <f>F37+F24+F18+F31</f>
        <v>29262589.810000002</v>
      </c>
    </row>
    <row r="40" spans="1:11" s="212" customFormat="1" ht="7.5" customHeight="1" x14ac:dyDescent="0.15">
      <c r="A40" s="273"/>
      <c r="B40" s="249"/>
      <c r="C40" s="249"/>
      <c r="D40" s="250"/>
      <c r="E40" s="250"/>
      <c r="F40" s="251"/>
    </row>
    <row r="41" spans="1:11" s="212" customFormat="1" ht="18" customHeight="1" x14ac:dyDescent="0.15">
      <c r="A41" s="273"/>
      <c r="B41" s="252"/>
      <c r="C41" s="253" t="s">
        <v>198</v>
      </c>
      <c r="D41" s="254">
        <f>D39+D7</f>
        <v>36777727.480000004</v>
      </c>
      <c r="E41" s="254">
        <f>E39+E7</f>
        <v>31722854.119999997</v>
      </c>
      <c r="F41" s="254">
        <f>F39+F7</f>
        <v>29262589.810000002</v>
      </c>
    </row>
    <row r="46" spans="1:11" x14ac:dyDescent="0.2">
      <c r="D46" s="265">
        <f>D41-D44</f>
        <v>36777727.480000004</v>
      </c>
      <c r="E46" s="265">
        <f>E41-E44</f>
        <v>31722854.119999997</v>
      </c>
      <c r="F46" s="265">
        <f>F41-F44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3"/>
  <sheetViews>
    <sheetView zoomScaleNormal="100" zoomScaleSheetLayoutView="100" workbookViewId="0">
      <pane ySplit="3060" topLeftCell="A44"/>
      <selection sqref="A1:IV65536"/>
      <selection pane="bottomLeft" activeCell="F52" sqref="F52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50.45" customHeight="1" x14ac:dyDescent="0.2">
      <c r="A1" s="293" t="s">
        <v>230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76"/>
      <c r="M1" s="74"/>
    </row>
    <row r="2" spans="1:14" s="22" customFormat="1" ht="60" x14ac:dyDescent="0.2">
      <c r="A2" s="22" t="s">
        <v>88</v>
      </c>
      <c r="B2" s="291" t="s">
        <v>0</v>
      </c>
      <c r="C2" s="291"/>
      <c r="D2" s="19" t="s">
        <v>1</v>
      </c>
      <c r="E2" s="266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5" t="s">
        <v>8</v>
      </c>
      <c r="L2" s="156"/>
    </row>
    <row r="3" spans="1:14" s="22" customFormat="1" ht="15" x14ac:dyDescent="0.2">
      <c r="B3" s="291"/>
      <c r="C3" s="291"/>
      <c r="D3" s="275" t="s">
        <v>9</v>
      </c>
      <c r="E3" s="267" t="s">
        <v>10</v>
      </c>
      <c r="F3" s="275" t="s">
        <v>11</v>
      </c>
      <c r="G3" s="275" t="s">
        <v>12</v>
      </c>
      <c r="H3" s="275" t="s">
        <v>13</v>
      </c>
      <c r="I3" s="275" t="s">
        <v>14</v>
      </c>
      <c r="J3" s="275" t="s">
        <v>15</v>
      </c>
      <c r="K3" s="275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268">
        <f>938276-2672.27-1958.53</f>
        <v>933645.2</v>
      </c>
      <c r="F6" s="51">
        <f>13713159.8+278515.76-23041.47-10000</f>
        <v>13958634.09</v>
      </c>
      <c r="G6" s="51">
        <f>1623560.24+84268.55+31900+10000</f>
        <v>1749728.79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16644008.079999998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v>245438.57</v>
      </c>
      <c r="E8" s="51">
        <v>9300</v>
      </c>
      <c r="F8" s="51">
        <f>2708769.51+1770.14+960.8</f>
        <v>2711500.4499999997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3044194.5199999996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331450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</f>
        <v>1233223.53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1233223.53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v>850</v>
      </c>
      <c r="F12" s="51">
        <f>103000+4084.3</f>
        <v>107084.3</v>
      </c>
      <c r="G12" s="51" t="s">
        <v>20</v>
      </c>
      <c r="H12" s="51" t="s">
        <v>20</v>
      </c>
      <c r="I12" s="51">
        <f>70676.07+12197.55-6000</f>
        <v>76873.62000000001</v>
      </c>
      <c r="J12" s="51" t="s">
        <v>20</v>
      </c>
      <c r="K12" s="51">
        <f>D12+E12+F12+G12+H12+I12+J12</f>
        <v>185187.92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v>11310</v>
      </c>
      <c r="H13" s="51">
        <v>500</v>
      </c>
      <c r="I13" s="51" t="s">
        <v>20</v>
      </c>
      <c r="J13" s="51">
        <v>1100</v>
      </c>
      <c r="K13" s="51">
        <f t="shared" si="0"/>
        <v>23395.32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245818.57</v>
      </c>
      <c r="E14" s="52">
        <f t="shared" ref="E14:J14" si="1">SUM(E6:E13)</f>
        <v>1209152.7</v>
      </c>
      <c r="F14" s="52">
        <f>SUM(F6:F13)</f>
        <v>18379520.190000001</v>
      </c>
      <c r="G14" s="52">
        <f>SUM(G6:G13)</f>
        <v>1761038.79</v>
      </c>
      <c r="H14" s="52">
        <f t="shared" si="1"/>
        <v>500</v>
      </c>
      <c r="I14" s="52">
        <f>SUM(I6:I13)</f>
        <v>82873.62000000001</v>
      </c>
      <c r="J14" s="52">
        <f t="shared" si="1"/>
        <v>81055.5</v>
      </c>
      <c r="K14" s="52">
        <f>D14+E14+F14+G14+H14+I14+J14</f>
        <v>21759959.370000001</v>
      </c>
      <c r="L14" s="23"/>
      <c r="M14" s="155">
        <f>K14+'Macro CAPITALE 2024'!G12+'Macro CAPITALE 2024'!L12</f>
        <v>23837158.870000001</v>
      </c>
      <c r="N14" s="22" t="s">
        <v>229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237</v>
      </c>
      <c r="C16" s="60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</f>
        <v>718353.1</v>
      </c>
      <c r="G22" s="51">
        <f>661000+400000+10000+112040.54</f>
        <v>1183040.54</v>
      </c>
      <c r="H22" s="51" t="s">
        <v>20</v>
      </c>
      <c r="I22" s="51" t="s">
        <v>20</v>
      </c>
      <c r="J22" s="51">
        <v>3300</v>
      </c>
      <c r="K22" s="51">
        <f>D22+E22+F22+G22+H22+I22+J22</f>
        <v>1904693.6400000001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718353.1</v>
      </c>
      <c r="G23" s="52">
        <f t="shared" si="3"/>
        <v>1213040.54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1934693.6400000001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</f>
        <v>65323.31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115323.31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277">
        <f>50000+50000-26614.97+90000</f>
        <v>163385.03</v>
      </c>
      <c r="G52" s="277">
        <f>100000+100000-40000-50000+26614.97</f>
        <v>136614.97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228708.34</v>
      </c>
      <c r="G53" s="52">
        <f t="shared" si="9"/>
        <v>186614.97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415323.31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2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60000</v>
      </c>
      <c r="K65" s="51">
        <f>D65+E65+F65+G65+H65+I65+J65</f>
        <v>60000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</f>
        <v>3162456.4</v>
      </c>
      <c r="K67" s="51">
        <f>D67+E67+F67+G67+H67+I67+J67</f>
        <v>3162456.4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3222456.4</v>
      </c>
      <c r="K68" s="52">
        <f>D68+E68+F68+G68+H68+I68+J68</f>
        <v>3222456.4</v>
      </c>
      <c r="L68" s="23"/>
    </row>
    <row r="69" spans="1:14" s="22" customFormat="1" ht="11.25" customHeight="1" x14ac:dyDescent="0.2">
      <c r="C69" s="67"/>
    </row>
    <row r="70" spans="1:14" s="22" customFormat="1" ht="15" hidden="1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92" t="s">
        <v>79</v>
      </c>
      <c r="C71" s="292"/>
      <c r="D71" s="53">
        <f t="shared" ref="D71:I71" si="13">D68+D62+D53+D47+D41+D37+D32+D23+D14+D28+D57+D18</f>
        <v>245818.57</v>
      </c>
      <c r="E71" s="53">
        <f t="shared" si="13"/>
        <v>1209152.7</v>
      </c>
      <c r="F71" s="269">
        <f t="shared" si="13"/>
        <v>19339981.630000003</v>
      </c>
      <c r="G71" s="269">
        <f t="shared" si="13"/>
        <v>3446889.56</v>
      </c>
      <c r="H71" s="53">
        <f t="shared" si="13"/>
        <v>500</v>
      </c>
      <c r="I71" s="53">
        <f t="shared" si="13"/>
        <v>82873.62000000001</v>
      </c>
      <c r="J71" s="53">
        <f>J68+J62+J53+J47+J41+J37+J32+J23+J14+J28+J57+J18</f>
        <v>3306811.9</v>
      </c>
      <c r="K71" s="53">
        <f>K68+K62+K53+K47+K41+K37+K32+K23+K14+K28+K57+K18</f>
        <v>27632027.98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ht="15" x14ac:dyDescent="0.2">
      <c r="D75" s="53">
        <v>245818.57</v>
      </c>
      <c r="E75" s="53">
        <v>1209152.7</v>
      </c>
      <c r="F75" s="53">
        <v>19276596.600000001</v>
      </c>
      <c r="G75" s="53">
        <v>3510274.59</v>
      </c>
      <c r="H75" s="53">
        <v>500</v>
      </c>
      <c r="I75" s="53">
        <v>82873.62000000001</v>
      </c>
      <c r="J75" s="53">
        <v>3306811.9</v>
      </c>
      <c r="K75" s="53">
        <v>27632027.98</v>
      </c>
      <c r="L75" s="25"/>
      <c r="M75" s="25"/>
    </row>
    <row r="76" spans="1:14" x14ac:dyDescent="0.2">
      <c r="L76" s="26"/>
      <c r="M76" s="25"/>
    </row>
    <row r="77" spans="1:14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2">
      <c r="L78" s="25"/>
    </row>
    <row r="79" spans="1:14" x14ac:dyDescent="0.2">
      <c r="D79" s="73">
        <f>D71-D75</f>
        <v>0</v>
      </c>
      <c r="E79" s="73">
        <f t="shared" ref="E79:K79" si="14">E71-E75</f>
        <v>0</v>
      </c>
      <c r="F79" s="73">
        <f t="shared" si="14"/>
        <v>63385.030000001192</v>
      </c>
      <c r="G79" s="73">
        <f t="shared" si="14"/>
        <v>-63385.029999999795</v>
      </c>
      <c r="H79" s="73">
        <f t="shared" si="14"/>
        <v>0</v>
      </c>
      <c r="I79" s="73">
        <f t="shared" si="14"/>
        <v>0</v>
      </c>
      <c r="J79" s="73">
        <f t="shared" si="14"/>
        <v>0</v>
      </c>
      <c r="K79" s="73">
        <f t="shared" si="14"/>
        <v>0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0" workbookViewId="0">
      <pane ySplit="3" topLeftCell="A6" activePane="bottomLeft" state="frozen"/>
      <selection activeCell="E66" sqref="E66"/>
      <selection pane="bottomLeft" activeCell="H6" sqref="H6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9.9" customHeight="1" x14ac:dyDescent="0.2">
      <c r="A1" s="293" t="s">
        <v>244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74"/>
    </row>
    <row r="2" spans="1:12" s="22" customFormat="1" ht="60" x14ac:dyDescent="0.2">
      <c r="B2" s="291" t="s">
        <v>0</v>
      </c>
      <c r="C2" s="291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0" t="s">
        <v>8</v>
      </c>
    </row>
    <row r="3" spans="1:12" s="22" customFormat="1" ht="15" x14ac:dyDescent="0.2">
      <c r="B3" s="291"/>
      <c r="C3" s="291"/>
      <c r="D3" s="210" t="s">
        <v>9</v>
      </c>
      <c r="E3" s="210" t="s">
        <v>10</v>
      </c>
      <c r="F3" s="210" t="s">
        <v>11</v>
      </c>
      <c r="G3" s="210" t="s">
        <v>12</v>
      </c>
      <c r="H3" s="210" t="s">
        <v>13</v>
      </c>
      <c r="I3" s="210" t="s">
        <v>14</v>
      </c>
      <c r="J3" s="210" t="s">
        <v>15</v>
      </c>
      <c r="K3" s="210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0" t="s">
        <v>15</v>
      </c>
      <c r="K5" s="163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1004266.11</v>
      </c>
      <c r="F6" s="51">
        <f>15568036.59-7863.84</f>
        <v>15560172.75</v>
      </c>
      <c r="G6" s="51">
        <f>1808560.24+7863.84</f>
        <v>1816424.08</v>
      </c>
      <c r="H6" s="51" t="s">
        <v>20</v>
      </c>
      <c r="I6" s="51" t="s">
        <v>20</v>
      </c>
      <c r="J6" s="161">
        <v>2000</v>
      </c>
      <c r="K6" s="164">
        <f>D6+E6+F6+G6+H6+I6+J6</f>
        <v>18382862.939999998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1" t="s">
        <v>20</v>
      </c>
      <c r="K7" s="164">
        <f t="shared" ref="K7:K13" si="0">D7+E7+F7+G7+H7+I7+J7</f>
        <v>23000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v>258000</v>
      </c>
      <c r="E8" s="51">
        <v>9300</v>
      </c>
      <c r="F8" s="51">
        <v>2766862</v>
      </c>
      <c r="G8" s="51" t="s">
        <v>20</v>
      </c>
      <c r="H8" s="51" t="s">
        <v>20</v>
      </c>
      <c r="I8" s="51">
        <v>0</v>
      </c>
      <c r="J8" s="161">
        <v>71955.5</v>
      </c>
      <c r="K8" s="164">
        <f t="shared" si="0"/>
        <v>3106117.5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1">
        <v>6000</v>
      </c>
      <c r="K9" s="164">
        <f t="shared" si="0"/>
        <v>275500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1">
        <v>0</v>
      </c>
      <c r="K10" s="164">
        <f t="shared" si="0"/>
        <v>366450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1079775.02</v>
      </c>
      <c r="G11" s="51" t="s">
        <v>20</v>
      </c>
      <c r="H11" s="51" t="s">
        <v>20</v>
      </c>
      <c r="I11" s="51" t="s">
        <v>20</v>
      </c>
      <c r="J11" s="161">
        <v>0</v>
      </c>
      <c r="K11" s="164">
        <f t="shared" si="0"/>
        <v>1079775.02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1" t="s">
        <v>20</v>
      </c>
      <c r="K12" s="164">
        <f t="shared" si="0"/>
        <v>186906.07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1">
        <v>1100</v>
      </c>
      <c r="K13" s="164">
        <f t="shared" si="0"/>
        <v>10810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 t="shared" ref="D14:I14" si="1">SUM(D6:D13)</f>
        <v>258380</v>
      </c>
      <c r="E14" s="52">
        <f t="shared" si="1"/>
        <v>1279416.1099999999</v>
      </c>
      <c r="F14" s="52">
        <f t="shared" si="1"/>
        <v>19904759.77</v>
      </c>
      <c r="G14" s="52">
        <f t="shared" si="1"/>
        <v>1825634.08</v>
      </c>
      <c r="H14" s="52">
        <f t="shared" si="1"/>
        <v>500</v>
      </c>
      <c r="I14" s="52">
        <f t="shared" si="1"/>
        <v>81676.070000000007</v>
      </c>
      <c r="J14" s="162">
        <v>81055.5</v>
      </c>
      <c r="K14" s="202">
        <f>D14+E14+F14+G14+H14+I14+J14</f>
        <v>23431421.530000001</v>
      </c>
    </row>
    <row r="15" spans="1:12" s="22" customFormat="1" x14ac:dyDescent="0.2">
      <c r="C15" s="67"/>
    </row>
    <row r="16" spans="1:12" s="22" customFormat="1" x14ac:dyDescent="0.2">
      <c r="B16" s="59" t="s">
        <v>237</v>
      </c>
      <c r="C16" s="60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683461.76</v>
      </c>
      <c r="G22" s="51">
        <v>596000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683461.76</v>
      </c>
      <c r="G23" s="52">
        <f t="shared" si="3"/>
        <v>596000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2">
      <c r="C32" s="67"/>
    </row>
    <row r="33" spans="1:11" s="22" customFormat="1" hidden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hidden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v>50000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50000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100000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200000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ht="1.1499999999999999" customHeigh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2">
      <c r="C72" s="67"/>
    </row>
    <row r="73" spans="1:11" s="22" customFormat="1" ht="15" hidden="1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92" t="s">
        <v>79</v>
      </c>
      <c r="C74" s="292"/>
      <c r="D74" s="53">
        <f t="shared" ref="D74:K74" si="12">D71+D64+D55+D48+D42+D37+D31+D23+D14+D27+D59+D18</f>
        <v>258380</v>
      </c>
      <c r="E74" s="53">
        <f t="shared" si="12"/>
        <v>1279416.1099999999</v>
      </c>
      <c r="F74" s="53">
        <f t="shared" si="12"/>
        <v>20701621.530000001</v>
      </c>
      <c r="G74" s="53">
        <f t="shared" si="12"/>
        <v>2795634.08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zoomScaleNormal="100" zoomScaleSheetLayoutView="100" workbookViewId="0">
      <pane ySplit="3" topLeftCell="A52" activePane="bottomLeft" state="frozen"/>
      <selection activeCell="E66" sqref="E66"/>
      <selection pane="bottomLeft" activeCell="G7" sqref="G7:G8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93" t="s">
        <v>253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s="22" customFormat="1" ht="60" x14ac:dyDescent="0.2">
      <c r="B2" s="291" t="s">
        <v>0</v>
      </c>
      <c r="C2" s="291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03" t="s">
        <v>8</v>
      </c>
    </row>
    <row r="3" spans="1:11" s="22" customFormat="1" ht="15" x14ac:dyDescent="0.2">
      <c r="B3" s="291"/>
      <c r="C3" s="291"/>
      <c r="D3" s="203" t="s">
        <v>9</v>
      </c>
      <c r="E3" s="203" t="s">
        <v>10</v>
      </c>
      <c r="F3" s="203" t="s">
        <v>11</v>
      </c>
      <c r="G3" s="203" t="s">
        <v>12</v>
      </c>
      <c r="H3" s="203" t="s">
        <v>13</v>
      </c>
      <c r="I3" s="203" t="s">
        <v>14</v>
      </c>
      <c r="J3" s="203" t="s">
        <v>15</v>
      </c>
      <c r="K3" s="203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955776</v>
      </c>
      <c r="F6" s="51">
        <f>13532505.1-7863.84</f>
        <v>13524641.26</v>
      </c>
      <c r="G6" s="51">
        <f>1808560.24+7863.84</f>
        <v>1816424.08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16298841.34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v>259000</v>
      </c>
      <c r="E8" s="51">
        <v>9300</v>
      </c>
      <c r="F8" s="51">
        <v>2798662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3138917.5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1081080.52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1081080.52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259380</v>
      </c>
      <c r="E14" s="52">
        <f t="shared" ref="E14:J14" si="1">SUM(E6:E13)</f>
        <v>1230926</v>
      </c>
      <c r="F14" s="52">
        <f t="shared" si="1"/>
        <v>17862333.780000001</v>
      </c>
      <c r="G14" s="52">
        <f t="shared" si="1"/>
        <v>1825604.08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21341475.43</v>
      </c>
    </row>
    <row r="15" spans="1:11" s="22" customFormat="1" x14ac:dyDescent="0.2">
      <c r="C15" s="67"/>
    </row>
    <row r="16" spans="1:11" s="22" customFormat="1" x14ac:dyDescent="0.2">
      <c r="B16" s="59" t="s">
        <v>237</v>
      </c>
      <c r="C16" s="60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2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v>50000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50000</v>
      </c>
    </row>
    <row r="49" spans="1:12" s="22" customFormat="1" ht="28.5" x14ac:dyDescent="0.25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ht="15" x14ac:dyDescent="0.25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.5" x14ac:dyDescent="0.2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100000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200000</v>
      </c>
    </row>
    <row r="52" spans="1:12" s="22" customFormat="1" x14ac:dyDescent="0.2">
      <c r="C52" s="67"/>
    </row>
    <row r="53" spans="1:12" s="22" customFormat="1" ht="28.5" x14ac:dyDescent="0.2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2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.5" x14ac:dyDescent="0.2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2">
      <c r="C56" s="67"/>
    </row>
    <row r="57" spans="1:12" s="22" customFormat="1" ht="28.5" x14ac:dyDescent="0.2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ht="28.5" x14ac:dyDescent="0.2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42.75" x14ac:dyDescent="0.25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.5" x14ac:dyDescent="0.2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2">
      <c r="C61" s="67"/>
    </row>
    <row r="62" spans="1:12" s="22" customFormat="1" x14ac:dyDescent="0.2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2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ht="15" x14ac:dyDescent="0.25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ht="15" x14ac:dyDescent="0.25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ht="15" x14ac:dyDescent="0.25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ht="28.5" x14ac:dyDescent="0.2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2">
      <c r="C68" s="67"/>
    </row>
    <row r="69" spans="1:11" s="22" customFormat="1" ht="15" x14ac:dyDescent="0.2">
      <c r="A69" s="70"/>
      <c r="B69" s="292" t="s">
        <v>79</v>
      </c>
      <c r="C69" s="292"/>
      <c r="D69" s="53">
        <f t="shared" ref="D69:K69" si="12">D67+D60+D51+D44+D38+D34+D28+D23+D14+D55+D18</f>
        <v>259380</v>
      </c>
      <c r="E69" s="53">
        <f t="shared" si="12"/>
        <v>1230926</v>
      </c>
      <c r="F69" s="53">
        <f t="shared" si="12"/>
        <v>18658575.830000002</v>
      </c>
      <c r="G69" s="53">
        <f t="shared" si="12"/>
        <v>2735299.74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3">
        <v>259380</v>
      </c>
      <c r="E73" s="53">
        <v>1230926</v>
      </c>
      <c r="F73" s="53">
        <v>18666439.670000002</v>
      </c>
      <c r="G73" s="53">
        <v>2727435.9</v>
      </c>
      <c r="H73" s="53">
        <v>500</v>
      </c>
      <c r="I73" s="53">
        <v>81676.070000000007</v>
      </c>
      <c r="J73" s="53">
        <v>141055.5</v>
      </c>
      <c r="K73" s="53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3">
        <f>D69-D73</f>
        <v>0</v>
      </c>
      <c r="E77" s="73">
        <f t="shared" ref="E77:K77" si="13">E69-E73</f>
        <v>0</v>
      </c>
      <c r="F77" s="73">
        <f t="shared" si="13"/>
        <v>-7863.839999999851</v>
      </c>
      <c r="G77" s="73">
        <f t="shared" si="13"/>
        <v>7863.8400000003166</v>
      </c>
      <c r="H77" s="73">
        <f t="shared" si="13"/>
        <v>0</v>
      </c>
      <c r="I77" s="73">
        <f t="shared" si="13"/>
        <v>0</v>
      </c>
      <c r="J77" s="73">
        <f t="shared" si="13"/>
        <v>0</v>
      </c>
      <c r="K77" s="7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zoomScale="80" zoomScaleNormal="80" workbookViewId="0">
      <selection sqref="A1:IV65536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300" t="s">
        <v>231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2:12" s="75" customFormat="1" ht="5.25" customHeight="1" x14ac:dyDescent="0.15">
      <c r="C2" s="76"/>
    </row>
    <row r="3" spans="2:12" s="78" customFormat="1" ht="75" customHeight="1" x14ac:dyDescent="0.2">
      <c r="B3" s="294" t="s">
        <v>0</v>
      </c>
      <c r="C3" s="295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96"/>
      <c r="C4" s="297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v>30000</v>
      </c>
      <c r="E7" s="91" t="s">
        <v>20</v>
      </c>
      <c r="F7" s="91" t="s">
        <v>20</v>
      </c>
      <c r="G7" s="92">
        <f>D7+E7+F7</f>
        <v>30000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674130+270.89</f>
        <v>674400.89</v>
      </c>
      <c r="E9" s="91">
        <v>5000</v>
      </c>
      <c r="F9" s="91">
        <v>0</v>
      </c>
      <c r="G9" s="92">
        <f>D9+E9+F9</f>
        <v>679400.89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800000+3071.81+564726.8</f>
        <v>1367798.61</v>
      </c>
      <c r="E10" s="91" t="s">
        <v>20</v>
      </c>
      <c r="F10" s="91" t="s">
        <v>20</v>
      </c>
      <c r="G10" s="92">
        <f>D10+E10+F10</f>
        <v>1367798.61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2072199.5</v>
      </c>
      <c r="E12" s="95">
        <f t="shared" si="1"/>
        <v>5000</v>
      </c>
      <c r="F12" s="95">
        <f t="shared" si="1"/>
        <v>0</v>
      </c>
      <c r="G12" s="95">
        <f t="shared" si="1"/>
        <v>2077199.5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5">
        <f>75000+2000</f>
        <v>77000</v>
      </c>
      <c r="E16" s="91">
        <v>0</v>
      </c>
      <c r="F16" s="91" t="s">
        <v>20</v>
      </c>
      <c r="G16" s="92">
        <f>D16+E16+F16</f>
        <v>77000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77000</v>
      </c>
      <c r="E17" s="95">
        <f t="shared" si="2"/>
        <v>1300000</v>
      </c>
      <c r="F17" s="95">
        <f t="shared" si="2"/>
        <v>0</v>
      </c>
      <c r="G17" s="95">
        <f t="shared" si="2"/>
        <v>1377000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4"/>
      <c r="C18" s="195"/>
      <c r="D18" s="196" t="s">
        <v>88</v>
      </c>
      <c r="E18" s="196"/>
      <c r="F18" s="196"/>
      <c r="G18" s="196"/>
      <c r="H18" s="196"/>
      <c r="I18" s="196"/>
      <c r="J18" s="196"/>
      <c r="K18" s="196"/>
      <c r="L18" s="196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7"/>
      <c r="E23" s="197"/>
      <c r="F23" s="197"/>
      <c r="G23" s="198"/>
      <c r="H23" s="198"/>
      <c r="I23" s="198"/>
      <c r="J23" s="198"/>
      <c r="K23" s="198"/>
      <c r="L23" s="198"/>
    </row>
    <row r="24" spans="2:12" s="78" customFormat="1" ht="14.25" x14ac:dyDescent="0.2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205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298" t="s">
        <v>79</v>
      </c>
      <c r="C32" s="299"/>
      <c r="D32" s="97">
        <f>D30+D17+D12+D26+D21</f>
        <v>2149199.5</v>
      </c>
      <c r="E32" s="97">
        <f t="shared" ref="E32:L32" si="6">E30+E17+E12+E26+E21</f>
        <v>1305000</v>
      </c>
      <c r="F32" s="97">
        <f t="shared" si="6"/>
        <v>30000</v>
      </c>
      <c r="G32" s="97">
        <f t="shared" si="6"/>
        <v>3484199.5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ht="15" x14ac:dyDescent="0.2">
      <c r="D35" s="262"/>
      <c r="E35" s="262"/>
      <c r="F35" s="262"/>
      <c r="G35" s="262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Normal="10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300" t="s">
        <v>245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301" t="s">
        <v>0</v>
      </c>
      <c r="C3" s="302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3"/>
      <c r="C4" s="304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4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305" t="s">
        <v>79</v>
      </c>
      <c r="C23" s="306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7"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300" t="s">
        <v>254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301" t="s">
        <v>0</v>
      </c>
      <c r="C3" s="302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3"/>
      <c r="C4" s="304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4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305" t="s">
        <v>79</v>
      </c>
      <c r="C23" s="306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9" t="s">
        <v>232</v>
      </c>
      <c r="C1" s="310"/>
      <c r="D1" s="310"/>
      <c r="E1" s="310"/>
      <c r="F1" s="310"/>
      <c r="G1" s="133"/>
    </row>
    <row r="2" spans="1:7" s="49" customFormat="1" ht="15" customHeight="1" x14ac:dyDescent="0.15"/>
    <row r="3" spans="1:7" s="134" customFormat="1" ht="29.25" customHeight="1" x14ac:dyDescent="0.2">
      <c r="B3" s="307" t="s">
        <v>0</v>
      </c>
      <c r="C3" s="307"/>
      <c r="D3" s="135" t="s">
        <v>193</v>
      </c>
      <c r="E3" s="135" t="s">
        <v>195</v>
      </c>
      <c r="F3" s="211" t="s">
        <v>8</v>
      </c>
    </row>
    <row r="4" spans="1:7" s="134" customFormat="1" ht="18" customHeight="1" x14ac:dyDescent="0.2">
      <c r="B4" s="307"/>
      <c r="C4" s="307"/>
      <c r="D4" s="211" t="s">
        <v>202</v>
      </c>
      <c r="E4" s="211" t="s">
        <v>201</v>
      </c>
      <c r="F4" s="211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8" t="s">
        <v>79</v>
      </c>
      <c r="C11" s="308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2024-05-23T05:33:43Z</dcterms:modified>
</cp:coreProperties>
</file>