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00" windowHeight="11760" tabRatio="788" activeTab="2"/>
  </bookViews>
  <sheets>
    <sheet name="All 1-a Indicatori sint 2022" sheetId="17" r:id="rId1"/>
    <sheet name="All 1-bEntrate - Ind. anal 2022" sheetId="19" r:id="rId2"/>
    <sheet name="All 1-c Spese - Ind. anal 2022" sheetId="18" r:id="rId3"/>
  </sheets>
  <definedNames>
    <definedName name="_xlnm.Print_Area" localSheetId="0">'All 1-a Indicatori sint 2022'!$A$1:$L$66</definedName>
    <definedName name="_xlnm.Print_Area" localSheetId="1">'All 1-bEntrate - Ind. anal 2022'!$A$1:$J$26</definedName>
    <definedName name="_xlnm.Print_Area" localSheetId="2">'All 1-c Spese - Ind. anal 2022'!$A$1:$P$47</definedName>
    <definedName name="_xlnm.Print_Titles" localSheetId="0">'All 1-a Indicatori sint 2022'!$1:$7</definedName>
    <definedName name="_xlnm.Print_Titles" localSheetId="2">'All 1-c Spese - Ind. anal 2022'!$4:$6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1" i="17"/>
  <c r="K21"/>
  <c r="J21"/>
  <c r="F21"/>
  <c r="E21"/>
  <c r="D21"/>
  <c r="L55"/>
  <c r="K55"/>
  <c r="J55"/>
  <c r="F55"/>
  <c r="E55"/>
  <c r="D55"/>
  <c r="F54"/>
  <c r="E54"/>
  <c r="J52"/>
  <c r="J35"/>
  <c r="L30"/>
  <c r="K30"/>
  <c r="J30"/>
  <c r="L29"/>
  <c r="K29"/>
  <c r="J29"/>
  <c r="L28"/>
  <c r="K28"/>
  <c r="J28"/>
  <c r="L27"/>
  <c r="K27"/>
  <c r="J27"/>
  <c r="L25"/>
  <c r="K25"/>
  <c r="J25"/>
  <c r="L23"/>
  <c r="K23"/>
  <c r="J23"/>
  <c r="L19"/>
  <c r="K19"/>
  <c r="J19"/>
  <c r="L18"/>
  <c r="K18"/>
  <c r="J18"/>
  <c r="L16"/>
  <c r="K16"/>
  <c r="J16"/>
  <c r="L9"/>
  <c r="K9"/>
  <c r="J9"/>
  <c r="D54"/>
  <c r="D52"/>
  <c r="D45"/>
  <c r="D44"/>
  <c r="D43"/>
  <c r="D42"/>
  <c r="D35"/>
  <c r="F30"/>
  <c r="E30"/>
  <c r="D30"/>
  <c r="F29"/>
  <c r="E29"/>
  <c r="D29"/>
  <c r="F28"/>
  <c r="E28"/>
  <c r="D28"/>
  <c r="F27"/>
  <c r="E27"/>
  <c r="D27"/>
  <c r="F23"/>
  <c r="E23"/>
  <c r="D23"/>
  <c r="F19"/>
  <c r="E19"/>
  <c r="D19"/>
  <c r="F18"/>
  <c r="E18"/>
  <c r="D18"/>
  <c r="F16"/>
  <c r="E16"/>
  <c r="D16"/>
  <c r="F9"/>
  <c r="E9"/>
  <c r="D9"/>
  <c r="F28" i="19" l="1"/>
  <c r="G28"/>
  <c r="H28"/>
  <c r="I28"/>
  <c r="J28"/>
  <c r="E28"/>
  <c r="F25" i="17" l="1"/>
  <c r="E25"/>
  <c r="D25"/>
</calcChain>
</file>

<file path=xl/sharedStrings.xml><?xml version="1.0" encoding="utf-8"?>
<sst xmlns="http://schemas.openxmlformats.org/spreadsheetml/2006/main" count="298" uniqueCount="267">
  <si>
    <t>Debiti non finanziari</t>
  </si>
  <si>
    <t>Debiti finanziari</t>
  </si>
  <si>
    <t>Organi istituzionali</t>
  </si>
  <si>
    <t>MISSIONI E PROGRAMMI</t>
  </si>
  <si>
    <t>Gestione economica, finanziaria,  programmazione, provveditorato</t>
  </si>
  <si>
    <t>Gestione dei beni demaniali e patrimoniali</t>
  </si>
  <si>
    <t>Ufficio tecnico</t>
  </si>
  <si>
    <t>Risorse umane</t>
  </si>
  <si>
    <t>Altri servizi generali</t>
  </si>
  <si>
    <t>Valorizzazione dei beni di interesse storico</t>
  </si>
  <si>
    <t>Attività culturali e interventi diversi nel settore culturale</t>
  </si>
  <si>
    <t>Sviluppo e la valorizzazione del turismo</t>
  </si>
  <si>
    <t>Tutela, valorizzazione e recupero ambientale</t>
  </si>
  <si>
    <t>Rifiuti</t>
  </si>
  <si>
    <t>Interventi a seguito di calamità naturali</t>
  </si>
  <si>
    <t>Interventi per l'infanzia e  i minori e per asili nido</t>
  </si>
  <si>
    <t>Commercio - reti distributive - tutela dei consumatori</t>
  </si>
  <si>
    <t>Fondo di riserva</t>
  </si>
  <si>
    <t>Altri fondi</t>
  </si>
  <si>
    <t>TITOLO 2:</t>
  </si>
  <si>
    <t>Trasferimenti correnti</t>
  </si>
  <si>
    <t>20101</t>
  </si>
  <si>
    <t>Tipologia 101: Trasferimenti correnti da Amministrazioni pubbliche</t>
  </si>
  <si>
    <t>20104</t>
  </si>
  <si>
    <t>Tipologia 104: Trasferimenti correnti da Istituzioni Sociali Private</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</si>
  <si>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</si>
  <si>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</si>
  <si>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</si>
  <si>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</si>
  <si>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</si>
  <si>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</si>
  <si>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</si>
  <si>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</si>
  <si>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</si>
  <si>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30500</t>
  </si>
  <si>
    <t>Tipologia 500: Rimborsi e altre entrate correnti</t>
  </si>
  <si>
    <t>40200</t>
  </si>
  <si>
    <t>Tipologia 200: Contributi agli investimenti</t>
  </si>
  <si>
    <t>40300</t>
  </si>
  <si>
    <t>Tipologia 300: Altri trasferimenti in conto capitale</t>
  </si>
  <si>
    <t>40500</t>
  </si>
  <si>
    <t>Tipologia 500: Altre entrate in conto capitale</t>
  </si>
  <si>
    <t>Totale TITOLO 4: Entrate in conto capitale</t>
  </si>
  <si>
    <t>TITOLO 9:</t>
  </si>
  <si>
    <t>Entrate per conto terzi e partite di giro</t>
  </si>
  <si>
    <t>90100</t>
  </si>
  <si>
    <t>Tipologia 100: Entrate per partite di giro</t>
  </si>
  <si>
    <t>90200</t>
  </si>
  <si>
    <t>Tipologia 200: Entrate per conto terzi</t>
  </si>
  <si>
    <t>Totale TITOLO 9: Entrate per conto terzi e partite di giro</t>
  </si>
  <si>
    <t>TOTALE ENTRATE</t>
  </si>
  <si>
    <t>01</t>
  </si>
  <si>
    <t>02</t>
  </si>
  <si>
    <t>03</t>
  </si>
  <si>
    <t>05</t>
  </si>
  <si>
    <t>06</t>
  </si>
  <si>
    <t>08</t>
  </si>
  <si>
    <t>30000</t>
  </si>
  <si>
    <t>40000</t>
  </si>
  <si>
    <t>Entrate correnti</t>
  </si>
  <si>
    <t>1.1</t>
  </si>
  <si>
    <t>Interessi passivi</t>
  </si>
  <si>
    <t>2.1</t>
  </si>
  <si>
    <t>3.1</t>
  </si>
  <si>
    <t>3.2</t>
  </si>
  <si>
    <t>4.1</t>
  </si>
  <si>
    <t>Rigidità strutturale di bilancio</t>
  </si>
  <si>
    <t>Incidenza degli interessi passivi sulle entrate correnti (che ne costituiscono la fonte di copertura)</t>
  </si>
  <si>
    <t>Incidenza degli interessi sulle anticipazioni sul totale degli interessi passivi</t>
  </si>
  <si>
    <t>Incidenza degli interessi di mora sul totale degli interessi passivi</t>
  </si>
  <si>
    <t>5.1</t>
  </si>
  <si>
    <t>5.2</t>
  </si>
  <si>
    <t>6.1</t>
  </si>
  <si>
    <t>6.2</t>
  </si>
  <si>
    <t>6.3</t>
  </si>
  <si>
    <t>7.1</t>
  </si>
  <si>
    <t>7.2</t>
  </si>
  <si>
    <t>3.3</t>
  </si>
  <si>
    <t>3.4</t>
  </si>
  <si>
    <t>Incidenza estinzioni debiti finanziari</t>
  </si>
  <si>
    <t>Sostenibilità debiti finanziari</t>
  </si>
  <si>
    <t>Piano degli indicatori di bilancio</t>
  </si>
  <si>
    <t>Indicatore di smaltimento debiti commerciali</t>
  </si>
  <si>
    <t>Incidenza investimenti su spesa corrente e in conto capitale</t>
  </si>
  <si>
    <t>5.3</t>
  </si>
  <si>
    <t>8.1</t>
  </si>
  <si>
    <t>8.2</t>
  </si>
  <si>
    <t>Sostenibilità disavanzo a carico dell'esercizio</t>
  </si>
  <si>
    <t>Indicatore di realizzazione delle previsioni di cassa corrente</t>
  </si>
  <si>
    <t>2.2</t>
  </si>
  <si>
    <t>Quota investimenti complessivi finanziati dal risparmio corrente</t>
  </si>
  <si>
    <t>Quota investimenti complessivi finanziati dal saldo positivo delle partite finanziarie</t>
  </si>
  <si>
    <t>Quota investimenti complessivi finanziati da debito</t>
  </si>
  <si>
    <t>Disavanzo di amministrazione presunto dell'esercizio precedente</t>
  </si>
  <si>
    <t>Incidenza quota libera di parte corrente nell'avanzo presunto</t>
  </si>
  <si>
    <t>Incidenza quota libera in c/capitale nell'avanzo presunto</t>
  </si>
  <si>
    <t>Incidenza quota accantonata nell'avanzo presunto</t>
  </si>
  <si>
    <t>Incidenza quota vincolata nell'avanzo presunto</t>
  </si>
  <si>
    <t>Composizione avanzo di amministrazione presunto dell'esercizio precedente (5)</t>
  </si>
  <si>
    <t>Esternalizzazione dei servizi</t>
  </si>
  <si>
    <t>Indicatore di esternalizzazione dei servizi</t>
  </si>
  <si>
    <t>6.4</t>
  </si>
  <si>
    <t>6.5</t>
  </si>
  <si>
    <t>6.6</t>
  </si>
  <si>
    <t>6.7</t>
  </si>
  <si>
    <t>9.1</t>
  </si>
  <si>
    <t>9.2</t>
  </si>
  <si>
    <t>9.3</t>
  </si>
  <si>
    <t>9.4</t>
  </si>
  <si>
    <t>10.1</t>
  </si>
  <si>
    <t>10.2</t>
  </si>
  <si>
    <t>10.3</t>
  </si>
  <si>
    <t>8.3</t>
  </si>
  <si>
    <t>2.3</t>
  </si>
  <si>
    <t>2.4</t>
  </si>
  <si>
    <t>Indicatore di realizzazione delle previsioni di cassa concernenti le entrate proprie</t>
  </si>
  <si>
    <t xml:space="preserve">Quota disavanzo che si prevede di ripianare nell'esercizio </t>
  </si>
  <si>
    <t>10.4</t>
  </si>
  <si>
    <t>Sostenibilità patrimoniale del disavanzo presunto</t>
  </si>
  <si>
    <t>Composizione delle entrate (dati percentuali)</t>
  </si>
  <si>
    <t>Indicatore di realizzazione delle previsioni di competenza concernenti le entrate proprie</t>
  </si>
  <si>
    <t>Indicatore di smaltimento debiti verso altre amministrazioni pubbliche</t>
  </si>
  <si>
    <t>Indicatore di realizzazione delle previsioni di competenza concernenti le entrate correnti</t>
  </si>
  <si>
    <t>Partite di giro e conto terzi</t>
  </si>
  <si>
    <t>Incidenza partite di giro e conto terzi in entrata</t>
  </si>
  <si>
    <t>Incidenza partite di giro e conto terzi in uscita</t>
  </si>
  <si>
    <t>11.1</t>
  </si>
  <si>
    <t>Fondo pluriennale vincolato</t>
  </si>
  <si>
    <t>12.1</t>
  </si>
  <si>
    <t>12.2</t>
  </si>
  <si>
    <t>Utilizzo del FPV</t>
  </si>
  <si>
    <t xml:space="preserve">Quota disavanzo presunto derivante da debito autorizzato e non contratto </t>
  </si>
  <si>
    <t xml:space="preserve"> </t>
  </si>
  <si>
    <t>Indicatori sintetici</t>
  </si>
  <si>
    <t>TIPOLOGIA INDICATORE</t>
  </si>
  <si>
    <t>DEFINIZIONE</t>
  </si>
  <si>
    <r>
      <t xml:space="preserve">VALORE INDICATORE 
</t>
    </r>
    <r>
      <rPr>
        <sz val="10"/>
        <rFont val="Arial"/>
        <family val="2"/>
      </rPr>
      <t>(indicare tante colonne quanti sono gli eserci considerati nel bilancio di previsione)
(dati percentuali)</t>
    </r>
  </si>
  <si>
    <t>TOTALE MISSIONI</t>
  </si>
  <si>
    <t>SOLO PER  MISSIONE 13 - TUTELA DELLA SALUTE</t>
  </si>
  <si>
    <t xml:space="preserve">TUTTE LE SPESE AL NETTO MISSIONE 13 </t>
  </si>
  <si>
    <t>Incidenza spese rigide (disavanzo, personale e debito) su entrate correnti (*)</t>
  </si>
  <si>
    <t>Media accertamenti primi tre titoli di entrata nei tre esercizi precedenti / Stanziamenti di competenza dei primi tre titoli delle "Entrate correnti" (4)</t>
  </si>
  <si>
    <t>Media incassi primi tre titoli di entrata nei tre esercizi precedenti / Stanziamenti di cassa dei primi tre titoli delle "Entrate correnti" (4)</t>
  </si>
  <si>
    <t xml:space="preserve">Spese di personale </t>
  </si>
  <si>
    <t xml:space="preserve">Incidenza spesa personale sulla spesa corrente
(Indicatore di equilibrio economico-finanziario)
</t>
  </si>
  <si>
    <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</si>
  <si>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 xml:space="preserve">Stanziamenti di competenza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
</t>
  </si>
  <si>
    <t>Non rilevabile in quanto trattasi di spese previste nel bilancio della Regione Toscana - Giunta regionale.</t>
  </si>
  <si>
    <r>
      <t xml:space="preserve">Incidenza della spesa di personale con forme di contratto flessibile 
</t>
    </r>
    <r>
      <rPr>
        <i/>
        <sz val="10"/>
        <rFont val="Arial"/>
        <family val="2"/>
      </rPr>
      <t xml:space="preserve">
Indica come gli enti soddisfano le proprie esigenze di risorse umane, mixando le varie alternative contrattuali più rigide (personale dipendente) o meno rigide (forme di lavoro flessibile)</t>
    </r>
  </si>
  <si>
    <t>Spesa di personale procapite
(Indicatore di equilibrio dimensionale in valore assoluto)</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</si>
  <si>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</si>
  <si>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Stanziamenti di competenza Macroaggregato 1.7 "Interessi passivi" / Stanziamenti di competenza primi tre titoli ("Entrate correnti")</t>
  </si>
  <si>
    <t>Stanziamenti di competenza  voce del piano dei conti finanziario U.1.07.06.04.000 "Interessi passivi su anticipazioni di tesoreria" / Stanziamenti di competenza Macroaggregato 1.7 "Interessi passivi"</t>
  </si>
  <si>
    <r>
      <t xml:space="preserve">Stanziamenti di competenza voce del piano dei conti finanziario U.1.07.06.02.000 "Interessi di mora" / Stanziamenti di competenza  Macroaggregato 1.7 "Interessi passivi".
</t>
    </r>
    <r>
      <rPr>
        <i/>
        <sz val="10"/>
        <rFont val="Arial"/>
        <family val="2"/>
      </rPr>
      <t>Nota:  Il valore 100% dell’indicatore 5.3 deriva da uno stanziamento di € 500,00 raccordato alla codifica del pdc U.1.07.06.02.000 “Interessi di mora”, che costituisce ovviamente l’intero ammontare del macroaggregato 1.7 “Interessi passivi”.</t>
    </r>
  </si>
  <si>
    <t xml:space="preserve">Investimenti </t>
  </si>
  <si>
    <t>Totale stanziamento di competenza  Macroaggregati 2.2 + 2.3 al netto dei relativi FPV / Totale stanziamento di competenza titolo 1 e 2 della spesa al netto del FPV</t>
  </si>
  <si>
    <t>Investimenti diretti procapite
(Indicatore di equilibrio dimensionale in valore assoluto)</t>
  </si>
  <si>
    <t>Contributi agli investimenti procapite
(Indicatore di equilibrio dimensionale in valore assoluto)</t>
  </si>
  <si>
    <t>Investimenti complessivi procapite 
(Indicatore di equilibrio dimensionale in valore assoluto)</t>
  </si>
  <si>
    <t>Margine corrente di competenza / Stanziamenti di competenza (Macroaggregato 2.2 "Investimenti fissi lordi e acquisto di terreni" + Macroaggregato 2.3 "Contributi agli investimenti") (10)</t>
  </si>
  <si>
    <r>
      <t xml:space="preserve">Saldo positivo di competenza delle partite finanziarie / Stanziamenti di competenza (Macroaggregato 2.2 "Investimenti fissi lordi e acquisto di terreni" + Macroaggregato 2.3 "Contributi agli investimenti") (10)  </t>
    </r>
    <r>
      <rPr>
        <i/>
        <sz val="10"/>
        <rFont val="Arial"/>
        <family val="2"/>
      </rPr>
      <t xml:space="preserve"> (Nota: Il saldo positivo delle partite finanziarie è pari alla differenza tra il TItolo V delle entrate, che è pari a zero, e il titolo III delle spese)</t>
    </r>
  </si>
  <si>
    <t xml:space="preserve">Stanziamento di cassa (Macroaggregati 1.3 "Acquisto di beni e servizi" + 2.2 "Investimenti fissi lordi e acquisto di terreni") / stanziamenti di competenza e residui al netto dei relativi FPV (Macroaggregati 1.3 "Acquisto di beni e servizi" + 2.2 "Investimenti fissi lordi e acquisto di terreni") </t>
  </si>
  <si>
    <t>Stanziamenti di competenza [1.7 "Interessi passivi" – "Interessi di mora" (U.1.07.06.02.000) – "Interessi per anticipazioni prestiti" (U.1.07.06.04.000)]+ Titolo 4 della spesa – (Entrate categoria 4.02.06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</si>
  <si>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Indebitamento procapite (in valore assoluto)</t>
  </si>
  <si>
    <t>Quota libera di parte corrente dell'avanzo presunto/Avanzo di amministrazione presunto (6)</t>
  </si>
  <si>
    <t>Quota libera in conto capitale dell'avanzo presunto/Avanzo di amministrazione presunto (7)</t>
  </si>
  <si>
    <t>Quota accantonata dell'avanzo presunto/Avanzo di amministrazione presunto (8)</t>
  </si>
  <si>
    <t>Quota vincolata dell'avanzo presunto/Avanzo di amministrazione presunto (9)</t>
  </si>
  <si>
    <t>Disavanzo iscritto in spesa del bilancio di previsione / Totale disavanzo di amministrazione di cui alla lettera E dell'allegato riguardante il risultato di amministrazione presunto (3)</t>
  </si>
  <si>
    <t>Disavanzo iscritto in spesa del bilancio di previsione / Competenza dei titoli 1, 2 e 3 delle entrate</t>
  </si>
  <si>
    <t>Disavanzo derivante da debito autorizzato e non contratto/Disavanzo di amministrazione di cui alla lettera E dell'allegato al bilancio di previsione riguardante il risultato di amministrazione presunto</t>
  </si>
  <si>
    <r>
      <t xml:space="preserve">Totale stanziamenti di competenza per Entrate per conto terzi e partite di giro / Totale stanziamenti primi tre titoli delle entrate
</t>
    </r>
    <r>
      <rPr>
        <i/>
        <sz val="10"/>
        <rFont val="Arial"/>
        <family val="2"/>
      </rPr>
      <t>(al netto dell'anticipazione sanitaria erogata dalla Tesoreria dello Stato  e dei movimenti riguardanti la GSA e i conti di tesoreria sanitari e non sanitari)</t>
    </r>
  </si>
  <si>
    <r>
      <t xml:space="preserve">Totale stanziamenti di competenza per Uscite per conto terzi e partite di giro / Totale stanziamenti di competenza del titolo I della spesa
</t>
    </r>
    <r>
      <rPr>
        <i/>
        <sz val="10"/>
        <rFont val="Arial"/>
        <family val="2"/>
      </rPr>
      <t>(al netto del rimborso dell'anticipazione sanitaria erogata dalla Tesoreria dello Stato e dei movimenti riguardanti la GSA e i conti di tesoreria sanitari e non sanitari)</t>
    </r>
  </si>
  <si>
    <t xml:space="preserve">(*) Al netto del disavanzo da debito autorizzato e non contratto </t>
  </si>
  <si>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Le Autonomie speciali che adottano il DLgs 118/2011 dal 2016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</si>
  <si>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Le Autonomie speciali che adottano il DLgs 118/2011 dal 2016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</si>
  <si>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 e il disavanzo da debito autorizzato e non contratto.</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</si>
  <si>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hanno partecipato alla sperimentazione, nel 2016 sostituire la media con gli accertamenti del 2015 (dati stimati o, se disponibili, di preconsuntivo). Nel 2017 sostituire la media triennale con quella biennale (per il 2016 fare riferimento a dati stimati o, se disponibili, di preconsuntivo). 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</si>
  <si>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</si>
  <si>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</si>
  <si>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</si>
  <si>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</si>
  <si>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</si>
  <si>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</si>
  <si>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ESERCIZIO 2022</t>
  </si>
  <si>
    <t xml:space="preserve">Titolo
Tipologia
</t>
  </si>
  <si>
    <t>Denominazione</t>
  </si>
  <si>
    <t>Percentuale  riscossione entrate</t>
  </si>
  <si>
    <t xml:space="preserve">Esercizio 2022 Previsioni competenza / totale previsioni competenza </t>
  </si>
  <si>
    <t xml:space="preserve">Esercizio 2023 Previsioni competenza / totale previsioni competenza </t>
  </si>
  <si>
    <t>Media accertamenti nei tre esercizi precedenti / Media Totale accertamenti nei tre esercizi precedenti</t>
  </si>
  <si>
    <t>Media riscossioni nei tre esercizi precedenti / Media accertamenti nei tre esercizi precedenti</t>
  </si>
  <si>
    <t>20000</t>
  </si>
  <si>
    <t>Totale TITOLO 3: Entrate extratributarie</t>
  </si>
  <si>
    <t>TITOLO 4:</t>
  </si>
  <si>
    <t>Entrate in conto capitale</t>
  </si>
  <si>
    <t>90000</t>
  </si>
  <si>
    <t>TOTALE Missione 99  -  Servizi per conto terzi</t>
  </si>
  <si>
    <t>Servizi per conto terzi - Partite di giro</t>
  </si>
  <si>
    <t>Missione 99  
Servizi per conto terzi</t>
  </si>
  <si>
    <t>TOTALE Missione 20  -  Fondi e accantonamenti</t>
  </si>
  <si>
    <t>Fondo crediti di dubbia esigibilità</t>
  </si>
  <si>
    <t>Missione 20  
Fondi e accantonamenti</t>
  </si>
  <si>
    <t>TOTALE Missione 18  -  Relazioni con le altre autonomie territoriali e locali</t>
  </si>
  <si>
    <t>Politica regionale unitaria per le relazioni finanziarie con le altre autonomie territoriali (solo per le Regioni)</t>
  </si>
  <si>
    <t>Missione 18  
Relazioni con le altre autonomie territoriali e locali</t>
  </si>
  <si>
    <t>TOTALE Missione 14  -  Sviluppo economico e competitività</t>
  </si>
  <si>
    <t>Ricerca e innovazione</t>
  </si>
  <si>
    <t>Missione 14  
Sviluppo economico e competitività</t>
  </si>
  <si>
    <t>TOTALE Missione 12  -  Diritti sociali, politiche sociali e famiglia</t>
  </si>
  <si>
    <t>Politica regionale unitaria per i diritti sociali e la famiglia  (solo per le Regioni)</t>
  </si>
  <si>
    <t>10</t>
  </si>
  <si>
    <t>Missione 12  
Diritti sociali, politiche sociali e famiglia</t>
  </si>
  <si>
    <t>TOTALE Missione 11  -  Soccorso civile</t>
  </si>
  <si>
    <t>Missione 11  
Soccorso civile</t>
  </si>
  <si>
    <t>TOTALE Missione 09  -  Sviluppo sostenibile e tutela del territorio e dell'ambiente</t>
  </si>
  <si>
    <t>Missione 09  
Sviluppo sostenibile e tutela del territorio e dell'ambiente</t>
  </si>
  <si>
    <t>TOTALE Missione 07  -  Turismo</t>
  </si>
  <si>
    <t>Missione 07  
Turismo</t>
  </si>
  <si>
    <t>TOTALE Missione 05  -  Tutela e valorizzazione dei beni e delle attività culturali</t>
  </si>
  <si>
    <t>Missione 05  
Tutela e valorizzazione dei beni e delle attività culturali</t>
  </si>
  <si>
    <t>TOTALE Missione 01  -  Servizi istituzionali,  generali e di gestione</t>
  </si>
  <si>
    <t>11</t>
  </si>
  <si>
    <t>Statistica e sistemi informativi</t>
  </si>
  <si>
    <t>Segreteria generale</t>
  </si>
  <si>
    <t>Missione 01  
Servizi istituzionali,  generali e di gestione</t>
  </si>
  <si>
    <t xml:space="preserve">di cui incidenza  FPV: Previsioni  stanziamento  FPV/ Previsione FPV totale </t>
  </si>
  <si>
    <t>Incidenza  Missione/Programma: Previsioni stanziamento/ totale previsioni missioni</t>
  </si>
  <si>
    <t xml:space="preserve">Incidenza  Missione/Programma: Previsioni stanziamento/ totale previsioni missioni </t>
  </si>
  <si>
    <t xml:space="preserve">Capacità di pagamento: Previsioni cassa/ (previsioni competenza - FPV  + residui) </t>
  </si>
  <si>
    <t xml:space="preserve">di cui incidenza FPV: Previsioni  stanziamento  FPV/ Previsione FPV totale </t>
  </si>
  <si>
    <t xml:space="preserve">Capacità di pagamento: Media (Pagam. c/comp+ Pagam. c/residui )/ Media (Impegni + residui definitivi) </t>
  </si>
  <si>
    <t xml:space="preserve">di cui incidenza  FPV: Media FPV / Media Totale FPV </t>
  </si>
  <si>
    <t xml:space="preserve">Incidenza Missione programma: Media (Impegni + FPV) /Media (Totale impegni + Totale FPV) </t>
  </si>
  <si>
    <t>ESERCIZIO 2023</t>
  </si>
  <si>
    <t>MEDIA TRE RENDICONTI PRECEDENTI (dati percentuali)</t>
  </si>
  <si>
    <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 formula= (a-c)/a</t>
    </r>
  </si>
  <si>
    <r>
      <t xml:space="preserve">(Totale competenza Titolo 4 della spesa) / Debito da finanziamento al 31/12 dell'esercizio precedente (2) </t>
    </r>
    <r>
      <rPr>
        <i/>
        <sz val="10"/>
        <rFont val="Arial"/>
        <family val="2"/>
      </rPr>
      <t xml:space="preserve">(Nota: Il denominatore cioè il debito da finanziamento  (lettera D1 Stato passivo patrimoniale) è pari a zero - dati ricavati dall'ultimo stato patrimoniale di cui al </t>
    </r>
    <r>
      <rPr>
        <b/>
        <i/>
        <sz val="9"/>
        <rFont val="Arial"/>
        <family val="2"/>
      </rPr>
      <t xml:space="preserve">rendiconto 2020 </t>
    </r>
    <r>
      <rPr>
        <i/>
        <sz val="10"/>
        <rFont val="Arial"/>
        <family val="2"/>
      </rPr>
      <t>approvato con deliberazione Consiglio)</t>
    </r>
  </si>
  <si>
    <r>
      <t xml:space="preserve">Debito di finanziamento al 31/12 (2) / popolazione residente 
(al 1° gennaio dell'esercizio di riferimento o, se non disponibile, al 1° gennaio dell'ultimo anno disponibile) - </t>
    </r>
    <r>
      <rPr>
        <i/>
        <sz val="10"/>
        <rFont val="Arial"/>
        <family val="2"/>
      </rPr>
      <t xml:space="preserve">(dati stato ultimo patrimoniale </t>
    </r>
    <r>
      <rPr>
        <b/>
        <i/>
        <sz val="10"/>
        <rFont val="Arial"/>
        <family val="2"/>
      </rPr>
      <t xml:space="preserve">rendiconto 2020 </t>
    </r>
    <r>
      <rPr>
        <i/>
        <sz val="10"/>
        <rFont val="Arial"/>
        <family val="2"/>
      </rPr>
      <t xml:space="preserve"> - vedi nota codice 8.1 sopra)</t>
    </r>
  </si>
  <si>
    <t>BILANCIO DI PREVISIONE ESERCIZI 2022, 2023 e 2024 (dati percentuali)</t>
  </si>
  <si>
    <t>ESERCIZIO 2024</t>
  </si>
  <si>
    <t>Missione 06  
Politiche giovanili, sport e tempo libero</t>
  </si>
  <si>
    <t>Sport e tempo libero</t>
  </si>
  <si>
    <t>TOTALE Missione 06  -  Politiche giovanili, sport e tempo libero</t>
  </si>
  <si>
    <t>Cooperazione e associazionismo</t>
  </si>
  <si>
    <t>Missione 15  
Politiche per il lavoro e la formazione professionale</t>
  </si>
  <si>
    <t>Formazione professionale</t>
  </si>
  <si>
    <t>TOTALE Missione 15  -  Politiche per il lavoro e la formazione professionale</t>
  </si>
  <si>
    <t xml:space="preserve">Esercizio 2024 Previsioni competenza / totale previsioni competenza </t>
  </si>
  <si>
    <t>Previsioni cassa esercizio 2022 / (previsioni competenza + residui) esercizio 2022</t>
  </si>
  <si>
    <t>controllo % totali</t>
  </si>
  <si>
    <r>
      <t xml:space="preserve">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
</t>
    </r>
    <r>
      <rPr>
        <i/>
        <sz val="10"/>
        <rFont val="Arial"/>
        <family val="2"/>
      </rPr>
      <t>Nota:  La popolazione residente in Toscana  è quella risultante al 1 gennaio 2021 n. 3.692.865 - dati Istat -Regione Toscana. (Fonte: elaborazione Settore Sistema Informativo di supporto alle decisioni. Ufficio regionale di Statistica su dati Demo Istat).</t>
    </r>
  </si>
  <si>
    <r>
      <t xml:space="preserve">Stanziamenti di competenza  per Macroaggregato 2.2 "Investimenti fissi lordi e acquisto di terreni" al netto del relativo FPV / popolazione residente  (al 1° gennaio dell'esercizio di riferimento o, se non disponibile, al 1° gennaio dell'ultimo anno disponibile).
</t>
    </r>
    <r>
      <rPr>
        <i/>
        <sz val="10"/>
        <rFont val="Arial"/>
        <family val="2"/>
      </rPr>
      <t>Nota:  La popolazione residente in Toscana  è quella risultante al 1 gennaio 2021 n. 3.692.865 - dati Istat -Regione Toscana. (Fonte: elaborazione Settore Sistema Informativo di supporto alle decisioni. Ufficio regionale di Statistica su dati Demo Istat).</t>
    </r>
  </si>
  <si>
    <r>
      <t xml:space="preserve">Stanziamenti di competenza Macroaggregato 2.3 "Contributi agli investimenti" al netto del relativo FPV / popolazione residente (al 1° gennaio dell'esercizio di riferimento o, se non disponibile, al 1° gennaio dell'ultimo anno disponibile).
</t>
    </r>
    <r>
      <rPr>
        <i/>
        <sz val="10"/>
        <rFont val="Arial"/>
        <family val="2"/>
      </rPr>
      <t>Nota:  La popolazione residente in Toscana  è quella risultante al 1 gennaio 2021 n. 3.692.865 - dati Istat -Regione Toscana. (Fonte: elaborazione Settore Sistema Informativo di supporto alle decisioni. Ufficio regionale di Statistica su dati Demo Istat).</t>
    </r>
  </si>
  <si>
    <t>Totale disavanzo di amministrazione di cui alla lettera E dell'allegato riguardante il risultato di amministrazione presunto (3) / Patrimonio netto (1)  (Indicatore non calcolato in quanto l'ente non ha disavanzo)</t>
  </si>
  <si>
    <t xml:space="preserve">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
Nota: la spesa di cui al voce pdc U.1.03.02.010 è relativa alle consulenze per la realizzazione di dibattiti pubblici e altri processi partecipativi. La spesa di cui al voce pdc U.1.03.02.012 è relativa ai rimborsi spese per tirocini formativi extracurriculari
</t>
  </si>
  <si>
    <r>
      <t xml:space="preserve">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 - </t>
    </r>
    <r>
      <rPr>
        <i/>
        <sz val="10"/>
        <rFont val="Arial"/>
        <family val="2"/>
      </rPr>
      <t>popolazione residente in Toscana al 1 gennaio 2021 n. 3.692.865 - dati Istat -Regione Toscana.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t>
    </r>
  </si>
  <si>
    <t xml:space="preserve">Bilancio di previsione esercizi 2022, 2023 e 2024, approvato con delibera Consiglio 21 dicembre 2021, n. 106  </t>
  </si>
  <si>
    <t>Piano degli indicatori di bilancio
Bilancio di previsione esercizi 2022, 2023 e 2024 approvato con delibera Consiglio 21 dicembre 2021, n. 106  
Indicatori analitici concernenti la composizione delle entrate e la capacità di riscossione</t>
  </si>
  <si>
    <t xml:space="preserve">Piano degli indicatori di bilancio
Indicatori analitici concernenti la composizione delle spese per missioni e programmi e la capacità dell'amministrazione di pagare i debiti negli esercizi di riferimento
Bilancio di previsione esercizi 2022, 2023 e 2024, approvato con delibera Consiglio 21 dicembre 2021, n. 106  </t>
  </si>
  <si>
    <r>
      <t xml:space="preserve">[Disavanzo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 Utilizzo Fondo anticipazioni di liquidità del DL 35/2013) (*).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
</t>
    </r>
    <r>
      <rPr>
        <i/>
        <sz val="10"/>
        <rFont val="Arial"/>
        <family val="2"/>
      </rPr>
      <t/>
    </r>
  </si>
  <si>
    <t>Media accertamenti nei tre esercizi precedenti (pdc E.1.01.00.00.000 "Tributi" – E.1.01.04.00.000 "Compartecipazioni di tributi" + E.3.00.00.00.000 "Entrate extratributarie") / Stanziamenti di competenza dei primi tre titoli delle "Entrate correnti" (4)</t>
  </si>
  <si>
    <t>Media incassi nei tre esercizi precedenti (pdc E.1.01.00.00.000 "Tributi" – "Compartecipazioni di tributi" E.1.01.04.00.000 + E.3.00.00.00.000 "Entrate extratributarie") / Stanziamenti di cassa dei primi tre titoli delle "Entrate correnti" (4)</t>
  </si>
  <si>
    <t xml:space="preserve">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
</t>
  </si>
  <si>
    <t>Stanziamenti di competenza  (Titolo 6"Accensione di prestiti" - Categoria 6.02.02 "Anticipazioni" - Categoria 6.03.03 "Accensione prestiti a seguito di escussione di garanzie" - Accensioni di prestiti da rinegoziazioni) / Stanziamenti di competenza (Macroaggregato 2.2 "Investimenti fissi lordi e acquisto di terreni" + Macroaggregato 2.3 "Contributi agli investimenti") (10)</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</si>
  <si>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</si>
  <si>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Allegato   A</t>
  </si>
</sst>
</file>

<file path=xl/styles.xml><?xml version="1.0" encoding="utf-8"?>
<styleSheet xmlns="http://schemas.openxmlformats.org/spreadsheetml/2006/main">
  <numFmts count="2">
    <numFmt numFmtId="44" formatCode="_-&quot;€&quot;\ * #,##0.00_-;\-&quot;€&quot;\ * #,##0.00_-;_-&quot;€&quot;\ * &quot;-&quot;??_-;_-@_-"/>
    <numFmt numFmtId="164" formatCode="#,##0.00%"/>
  </numFmts>
  <fonts count="27">
    <font>
      <sz val="10"/>
      <name val="Arial"/>
    </font>
    <font>
      <sz val="10"/>
      <name val="Arial"/>
      <family val="2"/>
    </font>
    <font>
      <b/>
      <sz val="10"/>
      <name val="Arial"/>
      <family val="2"/>
    </font>
    <font>
      <b/>
      <sz val="12"/>
      <name val="Arial"/>
      <family val="2"/>
    </font>
    <font>
      <b/>
      <sz val="14"/>
      <color theme="3"/>
      <name val="Arial"/>
      <family val="2"/>
    </font>
    <font>
      <sz val="10"/>
      <color rgb="FFFF0000"/>
      <name val="Arial"/>
      <family val="2"/>
    </font>
    <font>
      <b/>
      <sz val="10"/>
      <color rgb="FFFF0000"/>
      <name val="Arial"/>
      <family val="2"/>
    </font>
    <font>
      <b/>
      <i/>
      <sz val="10"/>
      <name val="Arial"/>
      <family val="2"/>
    </font>
    <font>
      <b/>
      <sz val="13"/>
      <color theme="3"/>
      <name val="Arial"/>
      <family val="2"/>
    </font>
    <font>
      <i/>
      <sz val="10"/>
      <name val="Arial"/>
      <family val="2"/>
    </font>
    <font>
      <b/>
      <sz val="12"/>
      <color theme="3"/>
      <name val="Arial"/>
      <family val="2"/>
    </font>
    <font>
      <sz val="6"/>
      <color indexed="8"/>
      <name val="Arial"/>
      <family val="2"/>
    </font>
    <font>
      <b/>
      <sz val="9"/>
      <color indexed="63"/>
      <name val="Arial"/>
      <family val="2"/>
    </font>
    <font>
      <b/>
      <sz val="9"/>
      <color indexed="8"/>
      <name val="Arial"/>
      <family val="2"/>
    </font>
    <font>
      <b/>
      <sz val="6"/>
      <color indexed="8"/>
      <name val="Arial"/>
      <family val="2"/>
    </font>
    <font>
      <b/>
      <i/>
      <sz val="6"/>
      <color indexed="8"/>
      <name val="Arial"/>
      <family val="2"/>
    </font>
    <font>
      <sz val="9"/>
      <color indexed="9"/>
      <name val="Arial"/>
      <family val="2"/>
    </font>
    <font>
      <b/>
      <sz val="6"/>
      <color indexed="63"/>
      <name val="Arial"/>
      <family val="2"/>
    </font>
    <font>
      <sz val="6"/>
      <color indexed="8"/>
      <name val="Arial"/>
      <family val="2"/>
    </font>
    <font>
      <b/>
      <i/>
      <sz val="9"/>
      <name val="Arial"/>
      <family val="2"/>
    </font>
    <font>
      <sz val="9"/>
      <color indexed="63"/>
      <name val="Arial"/>
      <family val="2"/>
    </font>
    <font>
      <sz val="6"/>
      <color indexed="63"/>
      <name val="Arial"/>
      <family val="2"/>
    </font>
    <font>
      <b/>
      <i/>
      <sz val="6"/>
      <color indexed="63"/>
      <name val="Arial"/>
      <family val="2"/>
    </font>
    <font>
      <sz val="9"/>
      <color indexed="8"/>
      <name val="Arial"/>
      <family val="2"/>
    </font>
    <font>
      <b/>
      <sz val="6"/>
      <color indexed="63"/>
      <name val="Arial"/>
      <family val="2"/>
    </font>
    <font>
      <i/>
      <sz val="11"/>
      <name val="Arial"/>
      <family val="2"/>
    </font>
    <font>
      <b/>
      <sz val="9"/>
      <color indexed="63"/>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9" fontId="1" fillId="0" borderId="0" applyFont="0" applyFill="0" applyBorder="0" applyAlignment="0" applyProtection="0"/>
    <xf numFmtId="0" fontId="1" fillId="0" borderId="0"/>
  </cellStyleXfs>
  <cellXfs count="126">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top"/>
    </xf>
    <xf numFmtId="0" fontId="0" fillId="2" borderId="0" xfId="0" applyFill="1" applyAlignment="1">
      <alignment vertical="top" wrapText="1"/>
    </xf>
    <xf numFmtId="0" fontId="1" fillId="2" borderId="0" xfId="0" applyFont="1" applyFill="1" applyAlignment="1">
      <alignment horizontal="center" vertical="top"/>
    </xf>
    <xf numFmtId="0" fontId="3" fillId="2" borderId="0" xfId="0" applyFont="1" applyFill="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2" borderId="1" xfId="0" applyFont="1" applyFill="1" applyBorder="1" applyAlignment="1">
      <alignment horizontal="right" vertical="top"/>
    </xf>
    <xf numFmtId="0" fontId="0" fillId="2" borderId="0" xfId="0" applyFill="1" applyBorder="1"/>
    <xf numFmtId="0" fontId="1" fillId="2" borderId="2" xfId="0" applyFont="1" applyFill="1" applyBorder="1" applyAlignment="1">
      <alignment horizontal="right" vertical="top"/>
    </xf>
    <xf numFmtId="0" fontId="1" fillId="2" borderId="15" xfId="0" applyFont="1" applyFill="1" applyBorder="1" applyAlignment="1">
      <alignment vertical="top" wrapText="1"/>
    </xf>
    <xf numFmtId="0" fontId="1" fillId="0" borderId="2" xfId="0" applyFont="1" applyFill="1" applyBorder="1" applyAlignment="1">
      <alignment vertical="top" wrapText="1"/>
    </xf>
    <xf numFmtId="0" fontId="1" fillId="2" borderId="1" xfId="0" applyFont="1" applyFill="1" applyBorder="1" applyAlignment="1">
      <alignment horizontal="right" vertical="top"/>
    </xf>
    <xf numFmtId="0" fontId="1" fillId="0" borderId="1" xfId="0" applyFont="1" applyFill="1" applyBorder="1" applyAlignment="1">
      <alignment vertical="top" wrapText="1"/>
    </xf>
    <xf numFmtId="10" fontId="1" fillId="3" borderId="1" xfId="1" applyNumberFormat="1" applyFont="1" applyFill="1" applyBorder="1" applyAlignment="1">
      <alignment horizontal="center" vertical="top"/>
    </xf>
    <xf numFmtId="0" fontId="1" fillId="3" borderId="1" xfId="0" applyFont="1" applyFill="1" applyBorder="1" applyAlignment="1">
      <alignment horizontal="center" vertical="top"/>
    </xf>
    <xf numFmtId="0" fontId="1" fillId="0" borderId="1" xfId="0" applyFont="1" applyFill="1" applyBorder="1" applyAlignment="1">
      <alignment horizontal="right" vertical="top"/>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0" fontId="10" fillId="2" borderId="1" xfId="0" applyFont="1" applyFill="1" applyBorder="1" applyAlignment="1">
      <alignment horizontal="right" vertical="top"/>
    </xf>
    <xf numFmtId="0" fontId="1" fillId="0"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center" vertical="top"/>
    </xf>
    <xf numFmtId="0" fontId="10" fillId="2" borderId="1" xfId="0" applyFont="1" applyFill="1" applyBorder="1" applyAlignment="1">
      <alignment vertical="top" wrapText="1"/>
    </xf>
    <xf numFmtId="0" fontId="0" fillId="2" borderId="1" xfId="0" applyFill="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8" fillId="2" borderId="3" xfId="0" applyFont="1" applyFill="1" applyBorder="1" applyAlignment="1">
      <alignment horizontal="right" vertical="top"/>
    </xf>
    <xf numFmtId="0" fontId="8" fillId="0" borderId="4" xfId="0" applyFont="1" applyFill="1" applyBorder="1" applyAlignment="1">
      <alignment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0" borderId="1" xfId="0" applyFont="1" applyFill="1" applyBorder="1" applyAlignment="1">
      <alignment vertical="top"/>
    </xf>
    <xf numFmtId="0" fontId="1" fillId="2" borderId="3" xfId="0" applyFont="1" applyFill="1" applyBorder="1" applyAlignment="1">
      <alignment horizontal="right" vertical="top"/>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1" fillId="2" borderId="1" xfId="0" applyFont="1" applyFill="1" applyBorder="1" applyAlignment="1">
      <alignment vertical="top"/>
    </xf>
    <xf numFmtId="0" fontId="1" fillId="3" borderId="1" xfId="0" applyFont="1" applyFill="1" applyBorder="1" applyAlignment="1">
      <alignment horizontal="center" vertical="top" wrapText="1"/>
    </xf>
    <xf numFmtId="0" fontId="2" fillId="2" borderId="0" xfId="0" applyFont="1" applyFill="1" applyBorder="1" applyAlignment="1">
      <alignment horizontal="center" vertical="top" wrapText="1"/>
    </xf>
    <xf numFmtId="0" fontId="5" fillId="2" borderId="1" xfId="0" applyFont="1" applyFill="1" applyBorder="1" applyAlignment="1">
      <alignment horizontal="center" vertical="top" wrapText="1"/>
    </xf>
    <xf numFmtId="10" fontId="1" fillId="2" borderId="1" xfId="1" applyNumberFormat="1" applyFont="1" applyFill="1" applyBorder="1" applyAlignment="1">
      <alignment horizontal="center" vertical="top" wrapText="1"/>
    </xf>
    <xf numFmtId="0" fontId="5" fillId="2" borderId="15" xfId="0" applyFont="1" applyFill="1" applyBorder="1" applyAlignment="1">
      <alignment horizontal="center" vertical="top"/>
    </xf>
    <xf numFmtId="0" fontId="11" fillId="4" borderId="0" xfId="0" applyFont="1" applyFill="1" applyAlignment="1">
      <alignment horizontal="left"/>
    </xf>
    <xf numFmtId="0" fontId="13" fillId="4" borderId="0" xfId="0" applyFont="1" applyFill="1" applyAlignment="1">
      <alignment horizontal="left"/>
    </xf>
    <xf numFmtId="49" fontId="15" fillId="4" borderId="16" xfId="0" applyNumberFormat="1" applyFont="1" applyFill="1" applyBorder="1" applyAlignment="1">
      <alignment horizontal="center" vertical="center"/>
    </xf>
    <xf numFmtId="49" fontId="15" fillId="4" borderId="16" xfId="0" applyNumberFormat="1" applyFont="1" applyFill="1" applyBorder="1" applyAlignment="1">
      <alignment horizontal="left" vertical="center"/>
    </xf>
    <xf numFmtId="1" fontId="16" fillId="4" borderId="0" xfId="0" applyNumberFormat="1" applyFont="1" applyFill="1" applyAlignment="1">
      <alignment horizontal="right"/>
    </xf>
    <xf numFmtId="49" fontId="11" fillId="4" borderId="16" xfId="0" applyNumberFormat="1" applyFont="1" applyFill="1" applyBorder="1" applyAlignment="1">
      <alignment horizontal="center" vertical="center"/>
    </xf>
    <xf numFmtId="49" fontId="11" fillId="4" borderId="16" xfId="0" applyNumberFormat="1" applyFont="1" applyFill="1" applyBorder="1" applyAlignment="1">
      <alignment horizontal="left" vertical="center" wrapText="1"/>
    </xf>
    <xf numFmtId="0" fontId="16" fillId="4" borderId="0" xfId="0" applyFont="1" applyFill="1" applyAlignment="1">
      <alignment horizontal="right"/>
    </xf>
    <xf numFmtId="1" fontId="16" fillId="4" borderId="0" xfId="0" applyNumberFormat="1" applyFont="1" applyFill="1" applyAlignment="1">
      <alignment horizontal="right" vertical="center"/>
    </xf>
    <xf numFmtId="49" fontId="15" fillId="4" borderId="16" xfId="0" applyNumberFormat="1" applyFont="1" applyFill="1" applyBorder="1" applyAlignment="1">
      <alignment horizontal="left" vertical="center" wrapText="1"/>
    </xf>
    <xf numFmtId="49" fontId="17" fillId="4" borderId="16" xfId="0" applyNumberFormat="1" applyFont="1" applyFill="1" applyBorder="1" applyAlignment="1">
      <alignment horizontal="left" vertical="center" wrapText="1"/>
    </xf>
    <xf numFmtId="49" fontId="17" fillId="4" borderId="16" xfId="0" applyNumberFormat="1" applyFont="1" applyFill="1" applyBorder="1" applyAlignment="1">
      <alignment horizontal="center" vertical="center"/>
    </xf>
    <xf numFmtId="49" fontId="18" fillId="4" borderId="16" xfId="0" applyNumberFormat="1" applyFont="1" applyFill="1" applyBorder="1" applyAlignment="1">
      <alignment horizontal="center" vertical="center" wrapText="1"/>
    </xf>
    <xf numFmtId="10" fontId="1" fillId="2" borderId="1" xfId="0" applyNumberFormat="1" applyFont="1" applyFill="1" applyBorder="1" applyAlignment="1">
      <alignment horizontal="center" vertical="top" wrapText="1"/>
    </xf>
    <xf numFmtId="49" fontId="18" fillId="5" borderId="16" xfId="0" applyNumberFormat="1" applyFont="1" applyFill="1" applyBorder="1" applyAlignment="1">
      <alignment horizontal="center" vertical="center" wrapText="1"/>
    </xf>
    <xf numFmtId="49" fontId="20" fillId="4" borderId="0" xfId="0" applyNumberFormat="1" applyFont="1" applyFill="1" applyAlignment="1">
      <alignment horizontal="right" vertical="center"/>
    </xf>
    <xf numFmtId="49" fontId="11" fillId="4" borderId="16" xfId="0" applyNumberFormat="1" applyFont="1" applyFill="1" applyBorder="1" applyAlignment="1">
      <alignment horizontal="center" vertical="center" wrapText="1"/>
    </xf>
    <xf numFmtId="49" fontId="23" fillId="4" borderId="0" xfId="0" applyNumberFormat="1" applyFont="1" applyFill="1" applyAlignment="1">
      <alignment horizontal="right" vertical="top"/>
    </xf>
    <xf numFmtId="0" fontId="15" fillId="4" borderId="16" xfId="0" applyFont="1" applyFill="1" applyBorder="1" applyAlignment="1">
      <alignment horizontal="left" vertical="center"/>
    </xf>
    <xf numFmtId="0" fontId="25" fillId="0" borderId="0" xfId="0" applyFont="1" applyAlignment="1">
      <alignment horizontal="center"/>
    </xf>
    <xf numFmtId="10" fontId="1" fillId="2" borderId="15" xfId="0" applyNumberFormat="1" applyFont="1" applyFill="1" applyBorder="1" applyAlignment="1">
      <alignment horizontal="center" vertical="top"/>
    </xf>
    <xf numFmtId="44" fontId="1" fillId="2" borderId="15" xfId="0" applyNumberFormat="1" applyFont="1" applyFill="1" applyBorder="1" applyAlignment="1">
      <alignment horizontal="center" vertical="top"/>
    </xf>
    <xf numFmtId="164" fontId="21" fillId="5" borderId="16" xfId="0" applyNumberFormat="1" applyFont="1" applyFill="1" applyBorder="1" applyAlignment="1">
      <alignment horizontal="right" vertical="center"/>
    </xf>
    <xf numFmtId="164" fontId="22" fillId="5" borderId="16" xfId="0" applyNumberFormat="1" applyFont="1" applyFill="1" applyBorder="1" applyAlignment="1">
      <alignment horizontal="right" vertical="center"/>
    </xf>
    <xf numFmtId="164" fontId="24" fillId="5" borderId="16" xfId="0" applyNumberFormat="1" applyFont="1" applyFill="1" applyBorder="1" applyAlignment="1">
      <alignment horizontal="right" vertical="center"/>
    </xf>
    <xf numFmtId="164" fontId="11" fillId="5" borderId="16" xfId="0" applyNumberFormat="1" applyFont="1" applyFill="1" applyBorder="1" applyAlignment="1">
      <alignment horizontal="right" vertical="center" wrapText="1"/>
    </xf>
    <xf numFmtId="164" fontId="15" fillId="5" borderId="16" xfId="0" applyNumberFormat="1" applyFont="1" applyFill="1" applyBorder="1" applyAlignment="1">
      <alignment horizontal="right" vertical="center" wrapText="1"/>
    </xf>
    <xf numFmtId="49" fontId="15" fillId="5" borderId="16" xfId="0" applyNumberFormat="1" applyFont="1" applyFill="1" applyBorder="1" applyAlignment="1">
      <alignment horizontal="left" vertical="center"/>
    </xf>
    <xf numFmtId="0" fontId="15" fillId="5" borderId="16" xfId="0" applyFont="1" applyFill="1" applyBorder="1" applyAlignment="1">
      <alignment horizontal="left" vertical="center"/>
    </xf>
    <xf numFmtId="164" fontId="15" fillId="5" borderId="16" xfId="0" applyNumberFormat="1" applyFont="1" applyFill="1" applyBorder="1" applyAlignment="1">
      <alignment horizontal="right" vertical="center"/>
    </xf>
    <xf numFmtId="10" fontId="1" fillId="2" borderId="0" xfId="0" applyNumberFormat="1" applyFont="1" applyFill="1"/>
    <xf numFmtId="10" fontId="1" fillId="2" borderId="1" xfId="0" applyNumberFormat="1" applyFont="1" applyFill="1" applyBorder="1" applyAlignment="1">
      <alignment horizontal="center" vertical="top"/>
    </xf>
    <xf numFmtId="0" fontId="6" fillId="2" borderId="1" xfId="0" applyFont="1" applyFill="1" applyBorder="1" applyAlignment="1">
      <alignment horizontal="center" vertical="top" wrapText="1"/>
    </xf>
    <xf numFmtId="44" fontId="1" fillId="2" borderId="1" xfId="0" applyNumberFormat="1" applyFont="1" applyFill="1" applyBorder="1" applyAlignment="1">
      <alignment horizontal="center" vertical="top" wrapText="1"/>
    </xf>
    <xf numFmtId="10" fontId="1" fillId="2" borderId="1" xfId="1" applyNumberFormat="1" applyFont="1" applyFill="1" applyBorder="1" applyAlignment="1">
      <alignment horizontal="center" vertical="top"/>
    </xf>
    <xf numFmtId="0" fontId="1" fillId="2" borderId="0" xfId="0" quotePrefix="1" applyFont="1" applyFill="1" applyAlignment="1">
      <alignment horizontal="left" vertical="top" wrapText="1"/>
    </xf>
    <xf numFmtId="0" fontId="1" fillId="2" borderId="0" xfId="0" quotePrefix="1" applyFont="1" applyFill="1" applyAlignment="1">
      <alignment horizontal="left" vertical="top"/>
    </xf>
    <xf numFmtId="0" fontId="1" fillId="2" borderId="0" xfId="0" applyFont="1" applyFill="1" applyAlignment="1">
      <alignment horizontal="left" vertical="top"/>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1" fillId="2" borderId="10" xfId="0" quotePrefix="1" applyFont="1" applyFill="1" applyBorder="1" applyAlignment="1">
      <alignment horizontal="left" vertical="top"/>
    </xf>
    <xf numFmtId="0" fontId="1" fillId="2" borderId="0" xfId="0" quotePrefix="1" applyFont="1" applyFill="1" applyBorder="1" applyAlignment="1">
      <alignment horizontal="left" vertical="top" wrapText="1"/>
    </xf>
    <xf numFmtId="0" fontId="1" fillId="2" borderId="0" xfId="0" applyFont="1" applyFill="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4" fillId="2" borderId="0" xfId="0" applyFont="1" applyFill="1" applyAlignment="1">
      <alignment horizontal="center"/>
    </xf>
    <xf numFmtId="0" fontId="3" fillId="2" borderId="0" xfId="0" applyFont="1" applyFill="1" applyAlignment="1">
      <alignment horizontal="center"/>
    </xf>
    <xf numFmtId="0" fontId="3" fillId="2" borderId="7" xfId="0" applyFont="1" applyFill="1" applyBorder="1" applyAlignment="1">
      <alignment horizontal="center" vertical="top"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49" fontId="14" fillId="4" borderId="16" xfId="0" applyNumberFormat="1" applyFont="1" applyFill="1" applyBorder="1" applyAlignment="1">
      <alignment horizontal="center" vertical="center"/>
    </xf>
    <xf numFmtId="0" fontId="26" fillId="4" borderId="0" xfId="0" applyFont="1" applyFill="1" applyAlignment="1">
      <alignment horizontal="center" vertical="center" wrapText="1"/>
    </xf>
    <xf numFmtId="0" fontId="12" fillId="4" borderId="0" xfId="0" applyFont="1" applyFill="1" applyAlignment="1">
      <alignment horizontal="center" vertical="center" wrapText="1"/>
    </xf>
    <xf numFmtId="0" fontId="14" fillId="4" borderId="16" xfId="0" applyFont="1" applyFill="1" applyBorder="1" applyAlignment="1">
      <alignment horizontal="center" vertical="center" wrapText="1"/>
    </xf>
    <xf numFmtId="49" fontId="14" fillId="4" borderId="16" xfId="0" applyNumberFormat="1" applyFont="1" applyFill="1" applyBorder="1" applyAlignment="1">
      <alignment horizontal="center" vertical="center" wrapText="1"/>
    </xf>
    <xf numFmtId="49" fontId="18" fillId="5" borderId="16" xfId="0" applyNumberFormat="1" applyFont="1" applyFill="1" applyBorder="1" applyAlignment="1">
      <alignment horizontal="center" vertical="center" wrapText="1"/>
    </xf>
    <xf numFmtId="49" fontId="11" fillId="4" borderId="16" xfId="0" applyNumberFormat="1" applyFont="1" applyFill="1" applyBorder="1" applyAlignment="1">
      <alignment horizontal="center" vertical="center" wrapText="1"/>
    </xf>
    <xf numFmtId="0" fontId="17" fillId="4" borderId="16" xfId="0" applyFont="1" applyFill="1" applyBorder="1" applyAlignment="1">
      <alignment horizontal="center" vertical="center" wrapText="1"/>
    </xf>
    <xf numFmtId="49" fontId="22" fillId="4" borderId="16" xfId="0" applyNumberFormat="1" applyFont="1" applyFill="1" applyBorder="1" applyAlignment="1">
      <alignment horizontal="center" vertical="center" wrapText="1"/>
    </xf>
  </cellXfs>
  <cellStyles count="3">
    <cellStyle name="Normale" xfId="0" builtinId="0"/>
    <cellStyle name="Normale 2" xfId="2"/>
    <cellStyle name="Percentual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M90"/>
  <sheetViews>
    <sheetView zoomScale="80" zoomScaleNormal="80" workbookViewId="0">
      <pane ySplit="7" topLeftCell="A8" activePane="bottomLeft" state="frozen"/>
      <selection activeCell="D54" sqref="D54"/>
      <selection pane="bottomLeft" activeCell="H25" sqref="H25"/>
    </sheetView>
  </sheetViews>
  <sheetFormatPr defaultColWidth="9.140625" defaultRowHeight="12.75"/>
  <cols>
    <col min="1" max="1" width="5.140625" style="2" bestFit="1" customWidth="1"/>
    <col min="2" max="2" width="45.140625" style="3" customWidth="1"/>
    <col min="3" max="3" width="57.42578125" style="4" customWidth="1"/>
    <col min="4" max="4" width="19" style="5" customWidth="1"/>
    <col min="5" max="5" width="12.5703125" style="5" customWidth="1"/>
    <col min="6" max="6" width="10" style="5" customWidth="1"/>
    <col min="7" max="7" width="18.28515625" style="5" customWidth="1"/>
    <col min="8" max="8" width="8.85546875" style="5" customWidth="1"/>
    <col min="9" max="9" width="10.85546875" style="5" customWidth="1"/>
    <col min="10" max="10" width="11.28515625" style="5" customWidth="1"/>
    <col min="11" max="12" width="9.140625" style="5" customWidth="1"/>
    <col min="13" max="16384" width="9.140625" style="1"/>
  </cols>
  <sheetData>
    <row r="1" spans="1:13">
      <c r="J1" s="5" t="s">
        <v>266</v>
      </c>
    </row>
    <row r="2" spans="1:13" ht="18">
      <c r="A2" s="98" t="s">
        <v>81</v>
      </c>
      <c r="B2" s="98"/>
      <c r="C2" s="98"/>
      <c r="D2" s="98"/>
      <c r="E2" s="98"/>
      <c r="F2" s="98"/>
      <c r="G2" s="98"/>
      <c r="H2" s="98"/>
      <c r="I2" s="98"/>
      <c r="J2" s="98"/>
      <c r="K2" s="98"/>
      <c r="L2" s="98"/>
    </row>
    <row r="3" spans="1:13" ht="45" customHeight="1">
      <c r="A3" s="99" t="s">
        <v>257</v>
      </c>
      <c r="B3" s="99"/>
      <c r="C3" s="99"/>
      <c r="D3" s="99"/>
      <c r="E3" s="99"/>
      <c r="F3" s="99"/>
      <c r="G3" s="99"/>
      <c r="H3" s="99"/>
      <c r="I3" s="99"/>
      <c r="J3" s="99"/>
      <c r="K3" s="99"/>
      <c r="L3" s="99"/>
    </row>
    <row r="4" spans="1:13" ht="15.75">
      <c r="B4" s="6"/>
      <c r="C4" s="100" t="s">
        <v>133</v>
      </c>
      <c r="D4" s="100"/>
      <c r="E4" s="100"/>
      <c r="F4" s="100"/>
    </row>
    <row r="5" spans="1:13" ht="45.75" customHeight="1">
      <c r="A5" s="101" t="s">
        <v>134</v>
      </c>
      <c r="B5" s="102"/>
      <c r="C5" s="107" t="s">
        <v>135</v>
      </c>
      <c r="D5" s="101" t="s">
        <v>136</v>
      </c>
      <c r="E5" s="110"/>
      <c r="F5" s="110"/>
      <c r="G5" s="110"/>
      <c r="H5" s="110"/>
      <c r="I5" s="110"/>
      <c r="J5" s="110"/>
      <c r="K5" s="110"/>
      <c r="L5" s="102"/>
    </row>
    <row r="6" spans="1:13" ht="27.75" customHeight="1">
      <c r="A6" s="103"/>
      <c r="B6" s="104"/>
      <c r="C6" s="108"/>
      <c r="D6" s="111" t="s">
        <v>137</v>
      </c>
      <c r="E6" s="112"/>
      <c r="F6" s="113"/>
      <c r="G6" s="114" t="s">
        <v>138</v>
      </c>
      <c r="H6" s="115"/>
      <c r="I6" s="116"/>
      <c r="J6" s="114" t="s">
        <v>139</v>
      </c>
      <c r="K6" s="115"/>
      <c r="L6" s="116"/>
    </row>
    <row r="7" spans="1:13" ht="24" customHeight="1">
      <c r="A7" s="105"/>
      <c r="B7" s="106"/>
      <c r="C7" s="109"/>
      <c r="D7" s="7">
        <v>2022</v>
      </c>
      <c r="E7" s="7">
        <v>2023</v>
      </c>
      <c r="F7" s="7">
        <v>2024</v>
      </c>
      <c r="G7" s="8">
        <v>2022</v>
      </c>
      <c r="H7" s="8">
        <v>2023</v>
      </c>
      <c r="I7" s="8">
        <v>2024</v>
      </c>
      <c r="J7" s="8">
        <v>2022</v>
      </c>
      <c r="K7" s="8">
        <v>2023</v>
      </c>
      <c r="L7" s="8">
        <v>2024</v>
      </c>
    </row>
    <row r="8" spans="1:13" s="10" customFormat="1" ht="17.25" customHeight="1">
      <c r="A8" s="9">
        <v>1</v>
      </c>
      <c r="B8" s="82" t="s">
        <v>66</v>
      </c>
      <c r="C8" s="82"/>
      <c r="D8" s="82"/>
      <c r="E8" s="82"/>
      <c r="F8" s="82"/>
      <c r="G8" s="82"/>
      <c r="H8" s="82"/>
      <c r="I8" s="82"/>
      <c r="J8" s="82"/>
      <c r="K8" s="82"/>
      <c r="L8" s="83"/>
    </row>
    <row r="9" spans="1:13" ht="178.5">
      <c r="A9" s="11" t="s">
        <v>60</v>
      </c>
      <c r="B9" s="12" t="s">
        <v>140</v>
      </c>
      <c r="C9" s="13" t="s">
        <v>260</v>
      </c>
      <c r="D9" s="64">
        <f>(249124.58+500+934892)/22909459.65</f>
        <v>5.1704256586427175E-2</v>
      </c>
      <c r="E9" s="64">
        <f>(257769.23+500+936957.98)/22897036.65</f>
        <v>5.2200082843471364E-2</v>
      </c>
      <c r="F9" s="64">
        <f>(257769.23+500+937354.64)/22912002.65</f>
        <v>5.2183298346467337E-2</v>
      </c>
      <c r="G9" s="43" t="s">
        <v>132</v>
      </c>
      <c r="H9" s="43" t="s">
        <v>132</v>
      </c>
      <c r="I9" s="43"/>
      <c r="J9" s="64">
        <f>(249124.58+500+934892)/22909459.65</f>
        <v>5.1704256586427175E-2</v>
      </c>
      <c r="K9" s="64">
        <f>(257769.23+500+936957.98)/22897036.65</f>
        <v>5.2200082843471364E-2</v>
      </c>
      <c r="L9" s="64">
        <f>(257769.23+500+937354.64)/22912002.65</f>
        <v>5.2183298346467337E-2</v>
      </c>
    </row>
    <row r="10" spans="1:13" s="10" customFormat="1" ht="17.25" customHeight="1">
      <c r="A10" s="9">
        <v>2</v>
      </c>
      <c r="B10" s="82" t="s">
        <v>59</v>
      </c>
      <c r="C10" s="82"/>
      <c r="D10" s="82"/>
      <c r="E10" s="82"/>
      <c r="F10" s="82"/>
      <c r="G10" s="82"/>
      <c r="H10" s="82"/>
      <c r="I10" s="82"/>
      <c r="J10" s="82"/>
      <c r="K10" s="82"/>
      <c r="L10" s="83"/>
      <c r="M10" s="10" t="s">
        <v>132</v>
      </c>
    </row>
    <row r="11" spans="1:13" ht="60.75" customHeight="1">
      <c r="A11" s="14" t="s">
        <v>62</v>
      </c>
      <c r="B11" s="15" t="s">
        <v>122</v>
      </c>
      <c r="C11" s="15" t="s">
        <v>141</v>
      </c>
      <c r="D11" s="64">
        <v>1.002734312272034</v>
      </c>
      <c r="E11" s="64">
        <v>1.0032783550908393</v>
      </c>
      <c r="F11" s="64">
        <v>1.0026230189296292</v>
      </c>
      <c r="G11" s="16" t="s">
        <v>132</v>
      </c>
      <c r="H11" s="17"/>
      <c r="I11" s="17"/>
      <c r="J11" s="17"/>
      <c r="K11" s="17"/>
      <c r="L11" s="17"/>
    </row>
    <row r="12" spans="1:13" ht="60.75" customHeight="1">
      <c r="A12" s="18" t="s">
        <v>89</v>
      </c>
      <c r="B12" s="15" t="s">
        <v>88</v>
      </c>
      <c r="C12" s="15" t="s">
        <v>142</v>
      </c>
      <c r="D12" s="64">
        <v>0.99289691036105421</v>
      </c>
      <c r="E12" s="17"/>
      <c r="F12" s="17"/>
      <c r="G12" s="17" t="s">
        <v>132</v>
      </c>
      <c r="H12" s="17"/>
      <c r="I12" s="17"/>
      <c r="J12" s="17"/>
      <c r="K12" s="17"/>
      <c r="L12" s="17"/>
    </row>
    <row r="13" spans="1:13" ht="71.25" customHeight="1">
      <c r="A13" s="14" t="s">
        <v>113</v>
      </c>
      <c r="B13" s="15" t="s">
        <v>120</v>
      </c>
      <c r="C13" s="15" t="s">
        <v>261</v>
      </c>
      <c r="D13" s="64">
        <v>1.7834633941995515E-2</v>
      </c>
      <c r="E13" s="64">
        <v>1.7844310288365053E-2</v>
      </c>
      <c r="F13" s="64">
        <v>1.783265447844502E-2</v>
      </c>
      <c r="G13" s="17"/>
      <c r="H13" s="17"/>
      <c r="I13" s="17"/>
      <c r="J13" s="17"/>
      <c r="K13" s="17"/>
      <c r="L13" s="17"/>
    </row>
    <row r="14" spans="1:13" ht="60.75" customHeight="1">
      <c r="A14" s="14" t="s">
        <v>114</v>
      </c>
      <c r="B14" s="15" t="s">
        <v>115</v>
      </c>
      <c r="C14" s="20" t="s">
        <v>262</v>
      </c>
      <c r="D14" s="64">
        <v>1.3689131298861552E-2</v>
      </c>
      <c r="E14" s="17"/>
      <c r="F14" s="17"/>
      <c r="G14" s="17"/>
      <c r="H14" s="17"/>
      <c r="I14" s="17"/>
      <c r="J14" s="17"/>
      <c r="K14" s="17"/>
      <c r="L14" s="17"/>
    </row>
    <row r="15" spans="1:13" ht="15.75">
      <c r="A15" s="21">
        <v>3</v>
      </c>
      <c r="B15" s="84" t="s">
        <v>143</v>
      </c>
      <c r="C15" s="85"/>
      <c r="D15" s="85"/>
      <c r="E15" s="85"/>
      <c r="F15" s="85"/>
      <c r="G15" s="85"/>
      <c r="H15" s="85"/>
      <c r="I15" s="85"/>
      <c r="J15" s="85"/>
      <c r="K15" s="85"/>
      <c r="L15" s="86"/>
    </row>
    <row r="16" spans="1:13" ht="169.15" customHeight="1">
      <c r="A16" s="14" t="s">
        <v>63</v>
      </c>
      <c r="B16" s="20" t="s">
        <v>144</v>
      </c>
      <c r="C16" s="22" t="s">
        <v>263</v>
      </c>
      <c r="D16" s="64">
        <f>(249124.58+934892)/22909459.65</f>
        <v>5.1682431540894073E-2</v>
      </c>
      <c r="E16" s="64">
        <f>(257769.23+936957.98)/22897036.65</f>
        <v>5.2178245956557005E-2</v>
      </c>
      <c r="F16" s="64">
        <f>(257769.23+937354.64)/22912002.65</f>
        <v>5.2161475723293015E-2</v>
      </c>
      <c r="G16" s="41"/>
      <c r="H16" s="41"/>
      <c r="I16" s="41"/>
      <c r="J16" s="64">
        <f>(249124.58+934892)/22909459.65</f>
        <v>5.1682431540894073E-2</v>
      </c>
      <c r="K16" s="64">
        <f>(257769.23+936957.98)/22897036.65</f>
        <v>5.2178245956557005E-2</v>
      </c>
      <c r="L16" s="64">
        <f>(257769.23+937354.64)/22912002.65</f>
        <v>5.2161475723293015E-2</v>
      </c>
    </row>
    <row r="17" spans="1:12" ht="121.5" customHeight="1">
      <c r="A17" s="14" t="s">
        <v>64</v>
      </c>
      <c r="B17" s="20" t="s">
        <v>145</v>
      </c>
      <c r="C17" s="22" t="s">
        <v>146</v>
      </c>
      <c r="D17" s="87" t="s">
        <v>147</v>
      </c>
      <c r="E17" s="88"/>
      <c r="F17" s="89"/>
      <c r="G17" s="23"/>
      <c r="H17" s="23"/>
      <c r="I17" s="23"/>
      <c r="J17" s="23"/>
      <c r="K17" s="23"/>
      <c r="L17" s="23"/>
    </row>
    <row r="18" spans="1:12" ht="140.25">
      <c r="A18" s="14" t="s">
        <v>77</v>
      </c>
      <c r="B18" s="20" t="s">
        <v>148</v>
      </c>
      <c r="C18" s="24" t="s">
        <v>255</v>
      </c>
      <c r="D18" s="64">
        <f>(3000+46000)/(249124.58+934892)</f>
        <v>4.1384555611543881E-2</v>
      </c>
      <c r="E18" s="64">
        <f>(3000+46000)/(257769.23+936957.98)</f>
        <v>4.1013546514940429E-2</v>
      </c>
      <c r="F18" s="64">
        <f>(3000+46000)/(257769.23+937354.64)</f>
        <v>4.0999934174187312E-2</v>
      </c>
      <c r="G18" s="41"/>
      <c r="H18" s="41"/>
      <c r="I18" s="41"/>
      <c r="J18" s="64">
        <f>(3000+46000)/(249124.58+934892)</f>
        <v>4.1384555611543881E-2</v>
      </c>
      <c r="K18" s="64">
        <f>(3000+46000)/(257769.23+936957.98)</f>
        <v>4.1013546514940429E-2</v>
      </c>
      <c r="L18" s="64">
        <f>(3000+46000)/(257769.23+937354.64)</f>
        <v>4.0999934174187312E-2</v>
      </c>
    </row>
    <row r="19" spans="1:12" ht="165" customHeight="1">
      <c r="A19" s="14" t="s">
        <v>78</v>
      </c>
      <c r="B19" s="20" t="s">
        <v>149</v>
      </c>
      <c r="C19" s="24" t="s">
        <v>256</v>
      </c>
      <c r="D19" s="65">
        <f>(249124.58+934892)/3692865</f>
        <v>0.32062276308503018</v>
      </c>
      <c r="E19" s="65">
        <f>(257769.23+936957.98)/3692865</f>
        <v>0.32352312093726687</v>
      </c>
      <c r="F19" s="65">
        <f>(257769.23+937354.64)/3692865</f>
        <v>0.32363053347468701</v>
      </c>
      <c r="G19" s="41"/>
      <c r="H19" s="41"/>
      <c r="I19" s="41"/>
      <c r="J19" s="65">
        <f>(249124.58+934892)/3692865</f>
        <v>0.32062276308503018</v>
      </c>
      <c r="K19" s="65">
        <f>(257769.23+936957.98)/3692865</f>
        <v>0.32352312093726687</v>
      </c>
      <c r="L19" s="65">
        <f>(257769.23+937354.64)/3692865</f>
        <v>0.32363053347468701</v>
      </c>
    </row>
    <row r="20" spans="1:12" ht="15.75">
      <c r="A20" s="21">
        <v>4</v>
      </c>
      <c r="B20" s="95" t="s">
        <v>99</v>
      </c>
      <c r="C20" s="96"/>
      <c r="D20" s="96"/>
      <c r="E20" s="96"/>
      <c r="F20" s="96"/>
      <c r="G20" s="96"/>
      <c r="H20" s="96"/>
      <c r="I20" s="96"/>
      <c r="J20" s="96"/>
      <c r="K20" s="96"/>
      <c r="L20" s="97"/>
    </row>
    <row r="21" spans="1:12" ht="74.25" customHeight="1">
      <c r="A21" s="18" t="s">
        <v>65</v>
      </c>
      <c r="B21" s="15" t="s">
        <v>100</v>
      </c>
      <c r="C21" s="15" t="s">
        <v>150</v>
      </c>
      <c r="D21" s="78">
        <f>235000/22909459.65</f>
        <v>1.0257771400557674E-2</v>
      </c>
      <c r="E21" s="78">
        <f>235000/22897036.65</f>
        <v>1.0263336849749071E-2</v>
      </c>
      <c r="F21" s="78">
        <f>235000/22912002.65</f>
        <v>1.0256632891930991E-2</v>
      </c>
      <c r="G21" s="25"/>
      <c r="H21" s="25"/>
      <c r="I21" s="25"/>
      <c r="J21" s="78">
        <f>235000/22909459.65</f>
        <v>1.0257771400557674E-2</v>
      </c>
      <c r="K21" s="78">
        <f>235000/22897036.65</f>
        <v>1.0263336849749071E-2</v>
      </c>
      <c r="L21" s="78">
        <f>235000/22912002.65</f>
        <v>1.0256632891930991E-2</v>
      </c>
    </row>
    <row r="22" spans="1:12" ht="15.75">
      <c r="A22" s="21">
        <v>5</v>
      </c>
      <c r="B22" s="84" t="s">
        <v>61</v>
      </c>
      <c r="C22" s="85"/>
      <c r="D22" s="85"/>
      <c r="E22" s="85"/>
      <c r="F22" s="85"/>
      <c r="G22" s="85"/>
      <c r="H22" s="85"/>
      <c r="I22" s="85"/>
      <c r="J22" s="85"/>
      <c r="K22" s="85"/>
      <c r="L22" s="86"/>
    </row>
    <row r="23" spans="1:12" ht="40.5" customHeight="1">
      <c r="A23" s="14" t="s">
        <v>70</v>
      </c>
      <c r="B23" s="20" t="s">
        <v>67</v>
      </c>
      <c r="C23" s="24" t="s">
        <v>151</v>
      </c>
      <c r="D23" s="64">
        <f>500/22909459.65</f>
        <v>2.1825045533101434E-5</v>
      </c>
      <c r="E23" s="64">
        <f>500/22897036.65</f>
        <v>2.1836886914359726E-5</v>
      </c>
      <c r="F23" s="64">
        <f>500/22912002.65</f>
        <v>2.1822623174321257E-5</v>
      </c>
      <c r="G23" s="19"/>
      <c r="H23" s="19"/>
      <c r="I23" s="19"/>
      <c r="J23" s="64">
        <f>500/22909459.65</f>
        <v>2.1825045533101434E-5</v>
      </c>
      <c r="K23" s="64">
        <f>500/22897036.65</f>
        <v>2.1836886914359726E-5</v>
      </c>
      <c r="L23" s="64">
        <f>500/22912002.65</f>
        <v>2.1822623174321257E-5</v>
      </c>
    </row>
    <row r="24" spans="1:12" ht="51">
      <c r="A24" s="14" t="s">
        <v>71</v>
      </c>
      <c r="B24" s="20" t="s">
        <v>68</v>
      </c>
      <c r="C24" s="20" t="s">
        <v>152</v>
      </c>
      <c r="D24" s="19" t="s">
        <v>132</v>
      </c>
      <c r="E24" s="19"/>
      <c r="F24" s="19"/>
      <c r="G24" s="19"/>
      <c r="H24" s="19"/>
      <c r="I24" s="19"/>
      <c r="J24" s="19"/>
      <c r="K24" s="19"/>
      <c r="L24" s="19"/>
    </row>
    <row r="25" spans="1:12" ht="93.6" customHeight="1">
      <c r="A25" s="14" t="s">
        <v>84</v>
      </c>
      <c r="B25" s="20" t="s">
        <v>69</v>
      </c>
      <c r="C25" s="20" t="s">
        <v>153</v>
      </c>
      <c r="D25" s="75">
        <f>500/500</f>
        <v>1</v>
      </c>
      <c r="E25" s="75">
        <f t="shared" ref="E25:F25" si="0">500/500</f>
        <v>1</v>
      </c>
      <c r="F25" s="75">
        <f t="shared" si="0"/>
        <v>1</v>
      </c>
      <c r="G25" s="19" t="s">
        <v>132</v>
      </c>
      <c r="H25" s="19"/>
      <c r="I25" s="19"/>
      <c r="J25" s="75">
        <f>500/500</f>
        <v>1</v>
      </c>
      <c r="K25" s="75">
        <f t="shared" ref="K25:L25" si="1">500/500</f>
        <v>1</v>
      </c>
      <c r="L25" s="75">
        <f t="shared" si="1"/>
        <v>1</v>
      </c>
    </row>
    <row r="26" spans="1:12" ht="15.75">
      <c r="A26" s="21">
        <v>6</v>
      </c>
      <c r="B26" s="26" t="s">
        <v>154</v>
      </c>
      <c r="C26" s="27"/>
      <c r="D26" s="19"/>
      <c r="E26" s="19"/>
      <c r="F26" s="19"/>
      <c r="G26" s="19"/>
      <c r="H26" s="19"/>
      <c r="I26" s="19"/>
      <c r="J26" s="19"/>
      <c r="K26" s="19"/>
      <c r="L26" s="19"/>
    </row>
    <row r="27" spans="1:12" ht="45" customHeight="1">
      <c r="A27" s="18" t="s">
        <v>72</v>
      </c>
      <c r="B27" s="15" t="s">
        <v>83</v>
      </c>
      <c r="C27" s="22" t="s">
        <v>155</v>
      </c>
      <c r="D27" s="57">
        <f>(836678.74)/23795638.39</f>
        <v>3.5161012547224202E-2</v>
      </c>
      <c r="E27" s="57">
        <f>(562116)/23534852.65</f>
        <v>2.3884407026444673E-2</v>
      </c>
      <c r="F27" s="57">
        <f>(562116)/23523618.65</f>
        <v>2.3895813325472356E-2</v>
      </c>
      <c r="G27" s="76"/>
      <c r="H27" s="76"/>
      <c r="I27" s="76"/>
      <c r="J27" s="57">
        <f>(836678.74)/23795638.39</f>
        <v>3.5161012547224202E-2</v>
      </c>
      <c r="K27" s="57">
        <f>(562116)/23534852.65</f>
        <v>2.3884407026444673E-2</v>
      </c>
      <c r="L27" s="57">
        <f>(562116)/23523618.65</f>
        <v>2.3895813325472356E-2</v>
      </c>
    </row>
    <row r="28" spans="1:12" ht="111.6" customHeight="1">
      <c r="A28" s="18" t="s">
        <v>73</v>
      </c>
      <c r="B28" s="15" t="s">
        <v>156</v>
      </c>
      <c r="C28" s="22" t="s">
        <v>252</v>
      </c>
      <c r="D28" s="65">
        <f>836678.74/3692865</f>
        <v>0.22656629473322204</v>
      </c>
      <c r="E28" s="65">
        <f>562116/3692865</f>
        <v>0.15221677478055656</v>
      </c>
      <c r="F28" s="65">
        <f>562116/3692865</f>
        <v>0.15221677478055656</v>
      </c>
      <c r="G28" s="41"/>
      <c r="H28" s="41"/>
      <c r="I28" s="41"/>
      <c r="J28" s="65">
        <f>836678.74/3692865</f>
        <v>0.22656629473322204</v>
      </c>
      <c r="K28" s="65">
        <f>562116/3692865</f>
        <v>0.15221677478055656</v>
      </c>
      <c r="L28" s="65">
        <f>562116/3692865</f>
        <v>0.15221677478055656</v>
      </c>
    </row>
    <row r="29" spans="1:12" ht="103.9" customHeight="1">
      <c r="A29" s="18" t="s">
        <v>74</v>
      </c>
      <c r="B29" s="15" t="s">
        <v>157</v>
      </c>
      <c r="C29" s="22" t="s">
        <v>253</v>
      </c>
      <c r="D29" s="65">
        <f>0/3692865</f>
        <v>0</v>
      </c>
      <c r="E29" s="65">
        <f>0/3692865</f>
        <v>0</v>
      </c>
      <c r="F29" s="65">
        <f>0/3692865</f>
        <v>0</v>
      </c>
      <c r="G29" s="41"/>
      <c r="H29" s="41"/>
      <c r="I29" s="41"/>
      <c r="J29" s="65">
        <f>0/3692865</f>
        <v>0</v>
      </c>
      <c r="K29" s="65">
        <f>0/3692865</f>
        <v>0</v>
      </c>
      <c r="L29" s="65">
        <f>0/3692865</f>
        <v>0</v>
      </c>
    </row>
    <row r="30" spans="1:12" ht="114.75">
      <c r="A30" s="18" t="s">
        <v>101</v>
      </c>
      <c r="B30" s="15" t="s">
        <v>158</v>
      </c>
      <c r="C30" s="22" t="s">
        <v>251</v>
      </c>
      <c r="D30" s="77">
        <f>(836678.74+0)/3692865</f>
        <v>0.22656629473322204</v>
      </c>
      <c r="E30" s="77">
        <f>(562116+0)/3692865</f>
        <v>0.15221677478055656</v>
      </c>
      <c r="F30" s="77">
        <f>(562116+0)/3692865</f>
        <v>0.15221677478055656</v>
      </c>
      <c r="G30" s="41"/>
      <c r="H30" s="41"/>
      <c r="I30" s="41"/>
      <c r="J30" s="77">
        <f>(836678.74+0)/3692865</f>
        <v>0.22656629473322204</v>
      </c>
      <c r="K30" s="77">
        <f>(562116+0)/3692865</f>
        <v>0.15221677478055656</v>
      </c>
      <c r="L30" s="77">
        <f>(562116+0)/3692865</f>
        <v>0.15221677478055656</v>
      </c>
    </row>
    <row r="31" spans="1:12" ht="51.75" customHeight="1">
      <c r="A31" s="18" t="s">
        <v>102</v>
      </c>
      <c r="B31" s="15" t="s">
        <v>90</v>
      </c>
      <c r="C31" s="22" t="s">
        <v>159</v>
      </c>
      <c r="D31" s="29"/>
      <c r="E31" s="29"/>
      <c r="F31" s="29"/>
      <c r="G31" s="29"/>
      <c r="H31" s="29"/>
      <c r="I31" s="29"/>
      <c r="J31" s="29"/>
      <c r="K31" s="29"/>
      <c r="L31" s="29"/>
    </row>
    <row r="32" spans="1:12" ht="91.5" customHeight="1">
      <c r="A32" s="18" t="s">
        <v>103</v>
      </c>
      <c r="B32" s="15" t="s">
        <v>91</v>
      </c>
      <c r="C32" s="22" t="s">
        <v>160</v>
      </c>
      <c r="D32" s="29"/>
      <c r="E32" s="29"/>
      <c r="F32" s="29"/>
      <c r="G32" s="29"/>
      <c r="H32" s="29"/>
      <c r="I32" s="29"/>
      <c r="J32" s="29"/>
      <c r="K32" s="29"/>
      <c r="L32" s="29"/>
    </row>
    <row r="33" spans="1:12" ht="87.75" customHeight="1">
      <c r="A33" s="18" t="s">
        <v>104</v>
      </c>
      <c r="B33" s="15" t="s">
        <v>92</v>
      </c>
      <c r="C33" s="22" t="s">
        <v>264</v>
      </c>
      <c r="D33" s="29"/>
      <c r="E33" s="29"/>
      <c r="F33" s="29"/>
      <c r="G33" s="29"/>
      <c r="H33" s="29"/>
      <c r="I33" s="29"/>
      <c r="J33" s="29"/>
      <c r="K33" s="29"/>
      <c r="L33" s="29"/>
    </row>
    <row r="34" spans="1:12" s="10" customFormat="1" ht="17.25" customHeight="1">
      <c r="A34" s="30">
        <v>7</v>
      </c>
      <c r="B34" s="31" t="s">
        <v>0</v>
      </c>
      <c r="C34" s="31"/>
      <c r="D34" s="32"/>
      <c r="E34" s="32"/>
      <c r="F34" s="32"/>
      <c r="G34" s="32"/>
      <c r="H34" s="32"/>
      <c r="I34" s="32"/>
      <c r="J34" s="32"/>
      <c r="K34" s="32"/>
      <c r="L34" s="33"/>
    </row>
    <row r="35" spans="1:12" ht="66.75" customHeight="1">
      <c r="A35" s="14" t="s">
        <v>75</v>
      </c>
      <c r="B35" s="34" t="s">
        <v>82</v>
      </c>
      <c r="C35" s="22" t="s">
        <v>161</v>
      </c>
      <c r="D35" s="57">
        <f>(19306488.4+1054854.91)/((1051261.4+18255227+836678.74+218176.17)-0)</f>
        <v>1</v>
      </c>
      <c r="E35" s="41"/>
      <c r="F35" s="41"/>
      <c r="G35" s="41" t="s">
        <v>132</v>
      </c>
      <c r="H35" s="41"/>
      <c r="I35" s="41"/>
      <c r="J35" s="57">
        <f>(15876885.14+1176139)/((14397969.14+1478916)+(746756+429383)-0)</f>
        <v>1</v>
      </c>
      <c r="K35" s="29"/>
      <c r="L35" s="29"/>
    </row>
    <row r="36" spans="1:12" ht="184.5" customHeight="1">
      <c r="A36" s="18" t="s">
        <v>76</v>
      </c>
      <c r="B36" s="15" t="s">
        <v>121</v>
      </c>
      <c r="C36" s="24" t="s">
        <v>265</v>
      </c>
      <c r="D36" s="57">
        <v>1</v>
      </c>
      <c r="E36" s="41" t="s">
        <v>132</v>
      </c>
      <c r="F36" s="41"/>
      <c r="G36" s="41"/>
      <c r="H36" s="41"/>
      <c r="I36" s="41"/>
      <c r="J36" s="57">
        <v>1</v>
      </c>
      <c r="K36" s="29"/>
      <c r="L36" s="29"/>
    </row>
    <row r="37" spans="1:12" s="10" customFormat="1" ht="17.25" customHeight="1">
      <c r="A37" s="30">
        <v>8</v>
      </c>
      <c r="B37" s="90" t="s">
        <v>1</v>
      </c>
      <c r="C37" s="90"/>
      <c r="D37" s="90"/>
      <c r="E37" s="90"/>
      <c r="F37" s="90"/>
      <c r="G37" s="90"/>
      <c r="H37" s="90"/>
      <c r="I37" s="90"/>
      <c r="J37" s="90"/>
      <c r="K37" s="90"/>
      <c r="L37" s="91"/>
    </row>
    <row r="38" spans="1:12" ht="78.75" customHeight="1">
      <c r="A38" s="18" t="s">
        <v>85</v>
      </c>
      <c r="B38" s="34" t="s">
        <v>79</v>
      </c>
      <c r="C38" s="22" t="s">
        <v>237</v>
      </c>
      <c r="D38" s="57">
        <v>0</v>
      </c>
      <c r="E38" s="29"/>
      <c r="F38" s="29"/>
      <c r="G38" s="29"/>
      <c r="H38" s="29"/>
      <c r="I38" s="29"/>
      <c r="J38" s="29"/>
      <c r="K38" s="29"/>
      <c r="L38" s="29"/>
    </row>
    <row r="39" spans="1:12" ht="140.25">
      <c r="A39" s="18" t="s">
        <v>86</v>
      </c>
      <c r="B39" s="34" t="s">
        <v>80</v>
      </c>
      <c r="C39" s="24" t="s">
        <v>162</v>
      </c>
      <c r="D39" s="42">
        <v>0</v>
      </c>
      <c r="E39" s="42">
        <v>0</v>
      </c>
      <c r="F39" s="42">
        <v>0</v>
      </c>
      <c r="G39" s="23"/>
      <c r="H39" s="23"/>
      <c r="I39" s="23"/>
      <c r="J39" s="42">
        <v>0</v>
      </c>
      <c r="K39" s="42">
        <v>0</v>
      </c>
      <c r="L39" s="42">
        <v>0</v>
      </c>
    </row>
    <row r="40" spans="1:12" ht="63.75" customHeight="1">
      <c r="A40" s="14" t="s">
        <v>112</v>
      </c>
      <c r="B40" s="15" t="s">
        <v>163</v>
      </c>
      <c r="C40" s="22" t="s">
        <v>238</v>
      </c>
      <c r="D40" s="28"/>
      <c r="E40" s="28"/>
      <c r="F40" s="28"/>
      <c r="G40" s="28"/>
      <c r="H40" s="28"/>
      <c r="I40" s="28"/>
      <c r="J40" s="28"/>
      <c r="K40" s="28"/>
      <c r="L40" s="28"/>
    </row>
    <row r="41" spans="1:12" ht="16.5">
      <c r="A41" s="30">
        <v>9</v>
      </c>
      <c r="B41" s="90" t="s">
        <v>98</v>
      </c>
      <c r="C41" s="90"/>
      <c r="D41" s="90"/>
      <c r="E41" s="90"/>
      <c r="F41" s="90"/>
      <c r="G41" s="90"/>
      <c r="H41" s="90"/>
      <c r="I41" s="90"/>
      <c r="J41" s="90"/>
      <c r="K41" s="90"/>
      <c r="L41" s="91"/>
    </row>
    <row r="42" spans="1:12" ht="25.5">
      <c r="A42" s="35" t="s">
        <v>105</v>
      </c>
      <c r="B42" s="15" t="s">
        <v>94</v>
      </c>
      <c r="C42" s="22" t="s">
        <v>164</v>
      </c>
      <c r="D42" s="57">
        <f>828463.44/6245755.36</f>
        <v>0.13264423472391654</v>
      </c>
      <c r="E42" s="28"/>
      <c r="F42" s="28"/>
      <c r="G42" s="36"/>
      <c r="H42" s="36"/>
      <c r="I42" s="36"/>
      <c r="J42" s="36"/>
      <c r="K42" s="36"/>
      <c r="L42" s="36"/>
    </row>
    <row r="43" spans="1:12" ht="25.5">
      <c r="A43" s="35" t="s">
        <v>106</v>
      </c>
      <c r="B43" s="15" t="s">
        <v>95</v>
      </c>
      <c r="C43" s="22" t="s">
        <v>165</v>
      </c>
      <c r="D43" s="57">
        <f>47769.64/6245755.36</f>
        <v>7.6483367097490663E-3</v>
      </c>
      <c r="E43" s="28"/>
      <c r="F43" s="28"/>
      <c r="G43" s="36"/>
      <c r="H43" s="36"/>
      <c r="I43" s="36"/>
      <c r="J43" s="36"/>
      <c r="K43" s="36"/>
      <c r="L43" s="36"/>
    </row>
    <row r="44" spans="1:12" ht="25.5">
      <c r="A44" s="35" t="s">
        <v>107</v>
      </c>
      <c r="B44" s="15" t="s">
        <v>96</v>
      </c>
      <c r="C44" s="22" t="s">
        <v>166</v>
      </c>
      <c r="D44" s="57">
        <f>5171456.4/6245755.36</f>
        <v>0.82799535074969699</v>
      </c>
      <c r="E44" s="37"/>
      <c r="F44" s="37"/>
      <c r="G44" s="36"/>
      <c r="H44" s="36"/>
      <c r="I44" s="36"/>
      <c r="J44" s="36"/>
      <c r="K44" s="36"/>
      <c r="L44" s="36"/>
    </row>
    <row r="45" spans="1:12" ht="25.5">
      <c r="A45" s="35" t="s">
        <v>108</v>
      </c>
      <c r="B45" s="15" t="s">
        <v>97</v>
      </c>
      <c r="C45" s="22" t="s">
        <v>167</v>
      </c>
      <c r="D45" s="57">
        <f>198065.88/6245755.36</f>
        <v>3.1712077816637374E-2</v>
      </c>
      <c r="E45" s="37"/>
      <c r="F45" s="37"/>
      <c r="G45" s="36"/>
      <c r="H45" s="36"/>
      <c r="I45" s="36"/>
      <c r="J45" s="36"/>
      <c r="K45" s="36"/>
      <c r="L45" s="36"/>
    </row>
    <row r="46" spans="1:12" s="10" customFormat="1" ht="17.25" customHeight="1">
      <c r="A46" s="30">
        <v>10</v>
      </c>
      <c r="B46" s="82" t="s">
        <v>93</v>
      </c>
      <c r="C46" s="82"/>
      <c r="D46" s="82"/>
      <c r="E46" s="82"/>
      <c r="F46" s="82"/>
      <c r="G46" s="82"/>
      <c r="H46" s="82"/>
      <c r="I46" s="82"/>
      <c r="J46" s="82"/>
      <c r="K46" s="82"/>
      <c r="L46" s="83"/>
    </row>
    <row r="47" spans="1:12" ht="54" customHeight="1">
      <c r="A47" s="14" t="s">
        <v>109</v>
      </c>
      <c r="B47" s="20" t="s">
        <v>116</v>
      </c>
      <c r="C47" s="24" t="s">
        <v>168</v>
      </c>
      <c r="D47" s="57">
        <v>0</v>
      </c>
      <c r="E47" s="37"/>
      <c r="F47" s="37"/>
      <c r="G47" s="36"/>
      <c r="H47" s="36"/>
      <c r="I47" s="36"/>
      <c r="J47" s="36"/>
      <c r="K47" s="36"/>
      <c r="L47" s="36"/>
    </row>
    <row r="48" spans="1:12" ht="57.75" customHeight="1">
      <c r="A48" s="14" t="s">
        <v>110</v>
      </c>
      <c r="B48" s="38" t="s">
        <v>118</v>
      </c>
      <c r="C48" s="24" t="s">
        <v>254</v>
      </c>
      <c r="D48" s="57">
        <v>0</v>
      </c>
      <c r="E48" s="37"/>
      <c r="F48" s="37"/>
      <c r="G48" s="36"/>
      <c r="H48" s="36"/>
      <c r="I48" s="36"/>
      <c r="J48" s="36"/>
      <c r="K48" s="36"/>
      <c r="L48" s="36"/>
    </row>
    <row r="49" spans="1:12" ht="43.5" customHeight="1">
      <c r="A49" s="14" t="s">
        <v>111</v>
      </c>
      <c r="B49" s="20" t="s">
        <v>87</v>
      </c>
      <c r="C49" s="24" t="s">
        <v>169</v>
      </c>
      <c r="D49" s="57">
        <v>0</v>
      </c>
      <c r="E49" s="23"/>
      <c r="F49" s="23"/>
      <c r="G49" s="39"/>
      <c r="H49" s="39"/>
      <c r="I49" s="39"/>
      <c r="J49" s="39"/>
      <c r="K49" s="39"/>
      <c r="L49" s="39"/>
    </row>
    <row r="50" spans="1:12" ht="43.5" customHeight="1">
      <c r="A50" s="14" t="s">
        <v>117</v>
      </c>
      <c r="B50" s="20" t="s">
        <v>131</v>
      </c>
      <c r="C50" s="24" t="s">
        <v>170</v>
      </c>
      <c r="D50" s="57">
        <v>0</v>
      </c>
      <c r="E50" s="23"/>
      <c r="F50" s="23"/>
      <c r="G50" s="39"/>
      <c r="H50" s="39"/>
      <c r="I50" s="39"/>
      <c r="J50" s="39"/>
      <c r="K50" s="39"/>
      <c r="L50" s="39"/>
    </row>
    <row r="51" spans="1:12" s="10" customFormat="1" ht="17.25" customHeight="1">
      <c r="A51" s="30">
        <v>11</v>
      </c>
      <c r="B51" s="82" t="s">
        <v>127</v>
      </c>
      <c r="C51" s="82"/>
      <c r="D51" s="82"/>
      <c r="E51" s="82"/>
      <c r="F51" s="82"/>
      <c r="G51" s="82"/>
      <c r="H51" s="82"/>
      <c r="I51" s="82"/>
      <c r="J51" s="82"/>
      <c r="K51" s="82"/>
      <c r="L51" s="83"/>
    </row>
    <row r="52" spans="1:12" ht="114.75">
      <c r="A52" s="18" t="s">
        <v>126</v>
      </c>
      <c r="B52" s="15" t="s">
        <v>130</v>
      </c>
      <c r="C52" s="22" t="s">
        <v>236</v>
      </c>
      <c r="D52" s="57">
        <f>(178907.74-0)/178907.74</f>
        <v>1</v>
      </c>
      <c r="E52" s="57">
        <v>0</v>
      </c>
      <c r="F52" s="57">
        <v>0</v>
      </c>
      <c r="G52" s="41"/>
      <c r="H52" s="41"/>
      <c r="I52" s="41"/>
      <c r="J52" s="57">
        <f>(178907.74-0)/178907.74</f>
        <v>1</v>
      </c>
      <c r="K52" s="57">
        <v>0</v>
      </c>
      <c r="L52" s="57">
        <v>0</v>
      </c>
    </row>
    <row r="53" spans="1:12" s="10" customFormat="1" ht="17.25" customHeight="1">
      <c r="A53" s="30">
        <v>12</v>
      </c>
      <c r="B53" s="82" t="s">
        <v>123</v>
      </c>
      <c r="C53" s="82"/>
      <c r="D53" s="82"/>
      <c r="E53" s="82"/>
      <c r="F53" s="82"/>
      <c r="G53" s="82"/>
      <c r="H53" s="82"/>
      <c r="I53" s="82"/>
      <c r="J53" s="82"/>
      <c r="K53" s="82"/>
      <c r="L53" s="83"/>
    </row>
    <row r="54" spans="1:12" ht="76.5">
      <c r="A54" s="18" t="s">
        <v>128</v>
      </c>
      <c r="B54" s="15" t="s">
        <v>124</v>
      </c>
      <c r="C54" s="22" t="s">
        <v>171</v>
      </c>
      <c r="D54" s="64">
        <f t="shared" ref="D54:D55" si="2">5316949.35/22909459.65</f>
        <v>0.23208532332188814</v>
      </c>
      <c r="E54" s="64">
        <f>5316949.35/22897036.65</f>
        <v>0.23221124337065688</v>
      </c>
      <c r="F54" s="64">
        <f>5316949.35/22912002.65</f>
        <v>0.23205956420400467</v>
      </c>
      <c r="G54" s="39"/>
      <c r="H54" s="39"/>
      <c r="I54" s="39"/>
      <c r="J54" s="39"/>
      <c r="K54" s="39"/>
      <c r="L54" s="39"/>
    </row>
    <row r="55" spans="1:12" ht="89.25">
      <c r="A55" s="18" t="s">
        <v>129</v>
      </c>
      <c r="B55" s="34" t="s">
        <v>125</v>
      </c>
      <c r="C55" s="24" t="s">
        <v>172</v>
      </c>
      <c r="D55" s="64">
        <f t="shared" si="2"/>
        <v>0.23208532332188814</v>
      </c>
      <c r="E55" s="64">
        <f>5316949.35/22897036.65</f>
        <v>0.23221124337065688</v>
      </c>
      <c r="F55" s="64">
        <f>5316949.35/22912002.65</f>
        <v>0.23205956420400467</v>
      </c>
      <c r="G55" s="28"/>
      <c r="H55" s="28"/>
      <c r="I55" s="28"/>
      <c r="J55" s="64">
        <f t="shared" ref="J55" si="3">5316949.35/22909459.65</f>
        <v>0.23208532332188814</v>
      </c>
      <c r="K55" s="64">
        <f>5316949.35/22897036.65</f>
        <v>0.23221124337065688</v>
      </c>
      <c r="L55" s="64">
        <f>5316949.35/22912002.65</f>
        <v>0.23205956420400467</v>
      </c>
    </row>
    <row r="56" spans="1:12" ht="20.25" customHeight="1">
      <c r="A56" s="92" t="s">
        <v>173</v>
      </c>
      <c r="B56" s="92"/>
      <c r="C56" s="92"/>
      <c r="D56" s="40"/>
      <c r="E56" s="40"/>
      <c r="F56" s="40"/>
      <c r="G56" s="40"/>
      <c r="H56" s="40"/>
      <c r="I56" s="40"/>
      <c r="J56" s="40"/>
      <c r="K56" s="40"/>
      <c r="L56" s="40"/>
    </row>
    <row r="57" spans="1:12" ht="43.5" customHeight="1">
      <c r="A57" s="93" t="s">
        <v>174</v>
      </c>
      <c r="B57" s="93"/>
      <c r="C57" s="93"/>
      <c r="D57" s="93"/>
      <c r="E57" s="93"/>
      <c r="F57" s="93"/>
      <c r="G57" s="93"/>
      <c r="H57" s="93"/>
      <c r="I57" s="93"/>
      <c r="J57" s="93"/>
      <c r="K57" s="93"/>
      <c r="L57" s="93"/>
    </row>
    <row r="58" spans="1:12" ht="33" customHeight="1">
      <c r="A58" s="94" t="s">
        <v>175</v>
      </c>
      <c r="B58" s="94"/>
      <c r="C58" s="94"/>
      <c r="D58" s="94"/>
      <c r="E58" s="94"/>
      <c r="F58" s="94"/>
      <c r="G58" s="94"/>
      <c r="H58" s="94"/>
      <c r="I58" s="94"/>
      <c r="J58" s="94"/>
      <c r="K58" s="94"/>
      <c r="L58" s="94"/>
    </row>
    <row r="59" spans="1:12" ht="30.75" customHeight="1">
      <c r="A59" s="79" t="s">
        <v>176</v>
      </c>
      <c r="B59" s="79"/>
      <c r="C59" s="79"/>
      <c r="D59" s="79"/>
      <c r="E59" s="79"/>
      <c r="F59" s="79"/>
      <c r="G59" s="79"/>
      <c r="H59" s="79"/>
      <c r="I59" s="79"/>
      <c r="J59" s="79"/>
      <c r="K59" s="79"/>
      <c r="L59" s="79"/>
    </row>
    <row r="60" spans="1:12" ht="60" customHeight="1">
      <c r="A60" s="79" t="s">
        <v>177</v>
      </c>
      <c r="B60" s="79"/>
      <c r="C60" s="79"/>
      <c r="D60" s="79"/>
      <c r="E60" s="79"/>
      <c r="F60" s="79"/>
      <c r="G60" s="79"/>
      <c r="H60" s="79"/>
      <c r="I60" s="79"/>
      <c r="J60" s="79"/>
      <c r="K60" s="79"/>
      <c r="L60" s="79"/>
    </row>
    <row r="61" spans="1:12" ht="21" customHeight="1">
      <c r="A61" s="80" t="s">
        <v>178</v>
      </c>
      <c r="B61" s="80"/>
      <c r="C61" s="80"/>
      <c r="D61" s="80"/>
      <c r="E61" s="80"/>
      <c r="F61" s="80"/>
      <c r="G61" s="80"/>
    </row>
    <row r="62" spans="1:12" ht="33.75" customHeight="1">
      <c r="A62" s="79" t="s">
        <v>179</v>
      </c>
      <c r="B62" s="79"/>
      <c r="C62" s="79"/>
      <c r="D62" s="79"/>
      <c r="E62" s="79"/>
      <c r="F62" s="79"/>
      <c r="G62" s="79"/>
      <c r="H62" s="79"/>
      <c r="I62" s="79"/>
      <c r="J62" s="79"/>
      <c r="K62" s="79"/>
      <c r="L62" s="79"/>
    </row>
    <row r="63" spans="1:12" ht="29.25" customHeight="1">
      <c r="A63" s="79" t="s">
        <v>180</v>
      </c>
      <c r="B63" s="79"/>
      <c r="C63" s="79"/>
      <c r="D63" s="79"/>
      <c r="E63" s="79"/>
      <c r="F63" s="79"/>
      <c r="G63" s="79"/>
      <c r="H63" s="79"/>
      <c r="I63" s="79"/>
      <c r="J63" s="79"/>
      <c r="K63" s="79"/>
      <c r="L63" s="79"/>
    </row>
    <row r="64" spans="1:12" ht="28.5" customHeight="1">
      <c r="A64" s="80" t="s">
        <v>181</v>
      </c>
      <c r="B64" s="80"/>
      <c r="C64" s="80"/>
      <c r="D64" s="80"/>
      <c r="E64" s="80"/>
      <c r="F64" s="80"/>
      <c r="G64" s="80"/>
      <c r="H64" s="80"/>
      <c r="I64" s="80"/>
      <c r="J64" s="80"/>
      <c r="K64" s="80"/>
      <c r="L64" s="80"/>
    </row>
    <row r="65" spans="1:12" ht="24" customHeight="1">
      <c r="A65" s="80" t="s">
        <v>182</v>
      </c>
      <c r="B65" s="80"/>
      <c r="C65" s="80"/>
      <c r="D65" s="80"/>
      <c r="E65" s="80"/>
      <c r="F65" s="80"/>
      <c r="G65" s="80"/>
      <c r="H65" s="80"/>
      <c r="I65" s="80"/>
      <c r="J65" s="80"/>
      <c r="K65" s="80"/>
      <c r="L65" s="80"/>
    </row>
    <row r="66" spans="1:12" ht="12" customHeight="1">
      <c r="A66" s="81" t="s">
        <v>183</v>
      </c>
      <c r="B66" s="81"/>
      <c r="C66" s="81"/>
      <c r="D66" s="81"/>
      <c r="E66" s="81"/>
      <c r="F66" s="81"/>
      <c r="G66" s="81"/>
      <c r="H66" s="81"/>
      <c r="I66" s="81"/>
      <c r="J66" s="81"/>
      <c r="K66" s="81"/>
      <c r="L66" s="81"/>
    </row>
    <row r="90" spans="3:3">
      <c r="C90" s="4" t="s">
        <v>132</v>
      </c>
    </row>
  </sheetData>
  <mergeCells count="31">
    <mergeCell ref="B8:L8"/>
    <mergeCell ref="A2:L2"/>
    <mergeCell ref="A3:L3"/>
    <mergeCell ref="C4:F4"/>
    <mergeCell ref="A5:B7"/>
    <mergeCell ref="C5:C7"/>
    <mergeCell ref="D5:L5"/>
    <mergeCell ref="D6:F6"/>
    <mergeCell ref="G6:I6"/>
    <mergeCell ref="J6:L6"/>
    <mergeCell ref="B10:L10"/>
    <mergeCell ref="B15:L15"/>
    <mergeCell ref="D17:F17"/>
    <mergeCell ref="A61:G61"/>
    <mergeCell ref="B22:L22"/>
    <mergeCell ref="B37:L37"/>
    <mergeCell ref="B41:L41"/>
    <mergeCell ref="B46:L46"/>
    <mergeCell ref="B51:L51"/>
    <mergeCell ref="B53:L53"/>
    <mergeCell ref="A56:C56"/>
    <mergeCell ref="A57:L57"/>
    <mergeCell ref="A58:L58"/>
    <mergeCell ref="A59:L59"/>
    <mergeCell ref="A60:L60"/>
    <mergeCell ref="B20:L20"/>
    <mergeCell ref="A62:L62"/>
    <mergeCell ref="A63:L63"/>
    <mergeCell ref="A64:L64"/>
    <mergeCell ref="A65:L65"/>
    <mergeCell ref="A66:L66"/>
  </mergeCells>
  <printOptions horizontalCentered="1"/>
  <pageMargins left="0.31496062992125984" right="0.31496062992125984" top="0.35433070866141736" bottom="0.74803149606299213" header="0.31496062992125984" footer="0.31496062992125984"/>
  <pageSetup paperSize="8" scale="80" fitToHeight="5" orientation="landscape" r:id="rId1"/>
  <rowBreaks count="1" manualBreakCount="1">
    <brk id="52" max="11" man="1"/>
  </rowBreaks>
</worksheet>
</file>

<file path=xl/worksheets/sheet2.xml><?xml version="1.0" encoding="utf-8"?>
<worksheet xmlns="http://schemas.openxmlformats.org/spreadsheetml/2006/main" xmlns:r="http://schemas.openxmlformats.org/officeDocument/2006/relationships">
  <sheetPr>
    <tabColor rgb="FF92D050"/>
  </sheetPr>
  <dimension ref="B1:J28"/>
  <sheetViews>
    <sheetView zoomScaleNormal="100" zoomScaleSheetLayoutView="160" workbookViewId="0">
      <selection activeCell="I1" sqref="I1"/>
    </sheetView>
  </sheetViews>
  <sheetFormatPr defaultRowHeight="12.75"/>
  <cols>
    <col min="1" max="1" width="6.140625" customWidth="1"/>
    <col min="2" max="2" width="0.42578125" customWidth="1"/>
    <col min="3" max="3" width="6" customWidth="1"/>
    <col min="4" max="4" width="53.85546875" customWidth="1"/>
    <col min="5" max="9" width="11.85546875" customWidth="1"/>
    <col min="10" max="10" width="12" customWidth="1"/>
    <col min="257" max="257" width="6.140625" customWidth="1"/>
    <col min="258" max="258" width="0.42578125" customWidth="1"/>
    <col min="259" max="259" width="6" customWidth="1"/>
    <col min="260" max="260" width="53.85546875" customWidth="1"/>
    <col min="261" max="265" width="11.85546875" customWidth="1"/>
    <col min="266" max="266" width="12" customWidth="1"/>
    <col min="513" max="513" width="6.140625" customWidth="1"/>
    <col min="514" max="514" width="0.42578125" customWidth="1"/>
    <col min="515" max="515" width="6" customWidth="1"/>
    <col min="516" max="516" width="53.85546875" customWidth="1"/>
    <col min="517" max="521" width="11.85546875" customWidth="1"/>
    <col min="522" max="522" width="12" customWidth="1"/>
    <col min="769" max="769" width="6.140625" customWidth="1"/>
    <col min="770" max="770" width="0.42578125" customWidth="1"/>
    <col min="771" max="771" width="6" customWidth="1"/>
    <col min="772" max="772" width="53.85546875" customWidth="1"/>
    <col min="773" max="777" width="11.85546875" customWidth="1"/>
    <col min="778" max="778" width="12" customWidth="1"/>
    <col min="1025" max="1025" width="6.140625" customWidth="1"/>
    <col min="1026" max="1026" width="0.42578125" customWidth="1"/>
    <col min="1027" max="1027" width="6" customWidth="1"/>
    <col min="1028" max="1028" width="53.85546875" customWidth="1"/>
    <col min="1029" max="1033" width="11.85546875" customWidth="1"/>
    <col min="1034" max="1034" width="12" customWidth="1"/>
    <col min="1281" max="1281" width="6.140625" customWidth="1"/>
    <col min="1282" max="1282" width="0.42578125" customWidth="1"/>
    <col min="1283" max="1283" width="6" customWidth="1"/>
    <col min="1284" max="1284" width="53.85546875" customWidth="1"/>
    <col min="1285" max="1289" width="11.85546875" customWidth="1"/>
    <col min="1290" max="1290" width="12" customWidth="1"/>
    <col min="1537" max="1537" width="6.140625" customWidth="1"/>
    <col min="1538" max="1538" width="0.42578125" customWidth="1"/>
    <col min="1539" max="1539" width="6" customWidth="1"/>
    <col min="1540" max="1540" width="53.85546875" customWidth="1"/>
    <col min="1541" max="1545" width="11.85546875" customWidth="1"/>
    <col min="1546" max="1546" width="12" customWidth="1"/>
    <col min="1793" max="1793" width="6.140625" customWidth="1"/>
    <col min="1794" max="1794" width="0.42578125" customWidth="1"/>
    <col min="1795" max="1795" width="6" customWidth="1"/>
    <col min="1796" max="1796" width="53.85546875" customWidth="1"/>
    <col min="1797" max="1801" width="11.85546875" customWidth="1"/>
    <col min="1802" max="1802" width="12" customWidth="1"/>
    <col min="2049" max="2049" width="6.140625" customWidth="1"/>
    <col min="2050" max="2050" width="0.42578125" customWidth="1"/>
    <col min="2051" max="2051" width="6" customWidth="1"/>
    <col min="2052" max="2052" width="53.85546875" customWidth="1"/>
    <col min="2053" max="2057" width="11.85546875" customWidth="1"/>
    <col min="2058" max="2058" width="12" customWidth="1"/>
    <col min="2305" max="2305" width="6.140625" customWidth="1"/>
    <col min="2306" max="2306" width="0.42578125" customWidth="1"/>
    <col min="2307" max="2307" width="6" customWidth="1"/>
    <col min="2308" max="2308" width="53.85546875" customWidth="1"/>
    <col min="2309" max="2313" width="11.85546875" customWidth="1"/>
    <col min="2314" max="2314" width="12" customWidth="1"/>
    <col min="2561" max="2561" width="6.140625" customWidth="1"/>
    <col min="2562" max="2562" width="0.42578125" customWidth="1"/>
    <col min="2563" max="2563" width="6" customWidth="1"/>
    <col min="2564" max="2564" width="53.85546875" customWidth="1"/>
    <col min="2565" max="2569" width="11.85546875" customWidth="1"/>
    <col min="2570" max="2570" width="12" customWidth="1"/>
    <col min="2817" max="2817" width="6.140625" customWidth="1"/>
    <col min="2818" max="2818" width="0.42578125" customWidth="1"/>
    <col min="2819" max="2819" width="6" customWidth="1"/>
    <col min="2820" max="2820" width="53.85546875" customWidth="1"/>
    <col min="2821" max="2825" width="11.85546875" customWidth="1"/>
    <col min="2826" max="2826" width="12" customWidth="1"/>
    <col min="3073" max="3073" width="6.140625" customWidth="1"/>
    <col min="3074" max="3074" width="0.42578125" customWidth="1"/>
    <col min="3075" max="3075" width="6" customWidth="1"/>
    <col min="3076" max="3076" width="53.85546875" customWidth="1"/>
    <col min="3077" max="3081" width="11.85546875" customWidth="1"/>
    <col min="3082" max="3082" width="12" customWidth="1"/>
    <col min="3329" max="3329" width="6.140625" customWidth="1"/>
    <col min="3330" max="3330" width="0.42578125" customWidth="1"/>
    <col min="3331" max="3331" width="6" customWidth="1"/>
    <col min="3332" max="3332" width="53.85546875" customWidth="1"/>
    <col min="3333" max="3337" width="11.85546875" customWidth="1"/>
    <col min="3338" max="3338" width="12" customWidth="1"/>
    <col min="3585" max="3585" width="6.140625" customWidth="1"/>
    <col min="3586" max="3586" width="0.42578125" customWidth="1"/>
    <col min="3587" max="3587" width="6" customWidth="1"/>
    <col min="3588" max="3588" width="53.85546875" customWidth="1"/>
    <col min="3589" max="3593" width="11.85546875" customWidth="1"/>
    <col min="3594" max="3594" width="12" customWidth="1"/>
    <col min="3841" max="3841" width="6.140625" customWidth="1"/>
    <col min="3842" max="3842" width="0.42578125" customWidth="1"/>
    <col min="3843" max="3843" width="6" customWidth="1"/>
    <col min="3844" max="3844" width="53.85546875" customWidth="1"/>
    <col min="3845" max="3849" width="11.85546875" customWidth="1"/>
    <col min="3850" max="3850" width="12" customWidth="1"/>
    <col min="4097" max="4097" width="6.140625" customWidth="1"/>
    <col min="4098" max="4098" width="0.42578125" customWidth="1"/>
    <col min="4099" max="4099" width="6" customWidth="1"/>
    <col min="4100" max="4100" width="53.85546875" customWidth="1"/>
    <col min="4101" max="4105" width="11.85546875" customWidth="1"/>
    <col min="4106" max="4106" width="12" customWidth="1"/>
    <col min="4353" max="4353" width="6.140625" customWidth="1"/>
    <col min="4354" max="4354" width="0.42578125" customWidth="1"/>
    <col min="4355" max="4355" width="6" customWidth="1"/>
    <col min="4356" max="4356" width="53.85546875" customWidth="1"/>
    <col min="4357" max="4361" width="11.85546875" customWidth="1"/>
    <col min="4362" max="4362" width="12" customWidth="1"/>
    <col min="4609" max="4609" width="6.140625" customWidth="1"/>
    <col min="4610" max="4610" width="0.42578125" customWidth="1"/>
    <col min="4611" max="4611" width="6" customWidth="1"/>
    <col min="4612" max="4612" width="53.85546875" customWidth="1"/>
    <col min="4613" max="4617" width="11.85546875" customWidth="1"/>
    <col min="4618" max="4618" width="12" customWidth="1"/>
    <col min="4865" max="4865" width="6.140625" customWidth="1"/>
    <col min="4866" max="4866" width="0.42578125" customWidth="1"/>
    <col min="4867" max="4867" width="6" customWidth="1"/>
    <col min="4868" max="4868" width="53.85546875" customWidth="1"/>
    <col min="4869" max="4873" width="11.85546875" customWidth="1"/>
    <col min="4874" max="4874" width="12" customWidth="1"/>
    <col min="5121" max="5121" width="6.140625" customWidth="1"/>
    <col min="5122" max="5122" width="0.42578125" customWidth="1"/>
    <col min="5123" max="5123" width="6" customWidth="1"/>
    <col min="5124" max="5124" width="53.85546875" customWidth="1"/>
    <col min="5125" max="5129" width="11.85546875" customWidth="1"/>
    <col min="5130" max="5130" width="12" customWidth="1"/>
    <col min="5377" max="5377" width="6.140625" customWidth="1"/>
    <col min="5378" max="5378" width="0.42578125" customWidth="1"/>
    <col min="5379" max="5379" width="6" customWidth="1"/>
    <col min="5380" max="5380" width="53.85546875" customWidth="1"/>
    <col min="5381" max="5385" width="11.85546875" customWidth="1"/>
    <col min="5386" max="5386" width="12" customWidth="1"/>
    <col min="5633" max="5633" width="6.140625" customWidth="1"/>
    <col min="5634" max="5634" width="0.42578125" customWidth="1"/>
    <col min="5635" max="5635" width="6" customWidth="1"/>
    <col min="5636" max="5636" width="53.85546875" customWidth="1"/>
    <col min="5637" max="5641" width="11.85546875" customWidth="1"/>
    <col min="5642" max="5642" width="12" customWidth="1"/>
    <col min="5889" max="5889" width="6.140625" customWidth="1"/>
    <col min="5890" max="5890" width="0.42578125" customWidth="1"/>
    <col min="5891" max="5891" width="6" customWidth="1"/>
    <col min="5892" max="5892" width="53.85546875" customWidth="1"/>
    <col min="5893" max="5897" width="11.85546875" customWidth="1"/>
    <col min="5898" max="5898" width="12" customWidth="1"/>
    <col min="6145" max="6145" width="6.140625" customWidth="1"/>
    <col min="6146" max="6146" width="0.42578125" customWidth="1"/>
    <col min="6147" max="6147" width="6" customWidth="1"/>
    <col min="6148" max="6148" width="53.85546875" customWidth="1"/>
    <col min="6149" max="6153" width="11.85546875" customWidth="1"/>
    <col min="6154" max="6154" width="12" customWidth="1"/>
    <col min="6401" max="6401" width="6.140625" customWidth="1"/>
    <col min="6402" max="6402" width="0.42578125" customWidth="1"/>
    <col min="6403" max="6403" width="6" customWidth="1"/>
    <col min="6404" max="6404" width="53.85546875" customWidth="1"/>
    <col min="6405" max="6409" width="11.85546875" customWidth="1"/>
    <col min="6410" max="6410" width="12" customWidth="1"/>
    <col min="6657" max="6657" width="6.140625" customWidth="1"/>
    <col min="6658" max="6658" width="0.42578125" customWidth="1"/>
    <col min="6659" max="6659" width="6" customWidth="1"/>
    <col min="6660" max="6660" width="53.85546875" customWidth="1"/>
    <col min="6661" max="6665" width="11.85546875" customWidth="1"/>
    <col min="6666" max="6666" width="12" customWidth="1"/>
    <col min="6913" max="6913" width="6.140625" customWidth="1"/>
    <col min="6914" max="6914" width="0.42578125" customWidth="1"/>
    <col min="6915" max="6915" width="6" customWidth="1"/>
    <col min="6916" max="6916" width="53.85546875" customWidth="1"/>
    <col min="6917" max="6921" width="11.85546875" customWidth="1"/>
    <col min="6922" max="6922" width="12" customWidth="1"/>
    <col min="7169" max="7169" width="6.140625" customWidth="1"/>
    <col min="7170" max="7170" width="0.42578125" customWidth="1"/>
    <col min="7171" max="7171" width="6" customWidth="1"/>
    <col min="7172" max="7172" width="53.85546875" customWidth="1"/>
    <col min="7173" max="7177" width="11.85546875" customWidth="1"/>
    <col min="7178" max="7178" width="12" customWidth="1"/>
    <col min="7425" max="7425" width="6.140625" customWidth="1"/>
    <col min="7426" max="7426" width="0.42578125" customWidth="1"/>
    <col min="7427" max="7427" width="6" customWidth="1"/>
    <col min="7428" max="7428" width="53.85546875" customWidth="1"/>
    <col min="7429" max="7433" width="11.85546875" customWidth="1"/>
    <col min="7434" max="7434" width="12" customWidth="1"/>
    <col min="7681" max="7681" width="6.140625" customWidth="1"/>
    <col min="7682" max="7682" width="0.42578125" customWidth="1"/>
    <col min="7683" max="7683" width="6" customWidth="1"/>
    <col min="7684" max="7684" width="53.85546875" customWidth="1"/>
    <col min="7685" max="7689" width="11.85546875" customWidth="1"/>
    <col min="7690" max="7690" width="12" customWidth="1"/>
    <col min="7937" max="7937" width="6.140625" customWidth="1"/>
    <col min="7938" max="7938" width="0.42578125" customWidth="1"/>
    <col min="7939" max="7939" width="6" customWidth="1"/>
    <col min="7940" max="7940" width="53.85546875" customWidth="1"/>
    <col min="7941" max="7945" width="11.85546875" customWidth="1"/>
    <col min="7946" max="7946" width="12" customWidth="1"/>
    <col min="8193" max="8193" width="6.140625" customWidth="1"/>
    <col min="8194" max="8194" width="0.42578125" customWidth="1"/>
    <col min="8195" max="8195" width="6" customWidth="1"/>
    <col min="8196" max="8196" width="53.85546875" customWidth="1"/>
    <col min="8197" max="8201" width="11.85546875" customWidth="1"/>
    <col min="8202" max="8202" width="12" customWidth="1"/>
    <col min="8449" max="8449" width="6.140625" customWidth="1"/>
    <col min="8450" max="8450" width="0.42578125" customWidth="1"/>
    <col min="8451" max="8451" width="6" customWidth="1"/>
    <col min="8452" max="8452" width="53.85546875" customWidth="1"/>
    <col min="8453" max="8457" width="11.85546875" customWidth="1"/>
    <col min="8458" max="8458" width="12" customWidth="1"/>
    <col min="8705" max="8705" width="6.140625" customWidth="1"/>
    <col min="8706" max="8706" width="0.42578125" customWidth="1"/>
    <col min="8707" max="8707" width="6" customWidth="1"/>
    <col min="8708" max="8708" width="53.85546875" customWidth="1"/>
    <col min="8709" max="8713" width="11.85546875" customWidth="1"/>
    <col min="8714" max="8714" width="12" customWidth="1"/>
    <col min="8961" max="8961" width="6.140625" customWidth="1"/>
    <col min="8962" max="8962" width="0.42578125" customWidth="1"/>
    <col min="8963" max="8963" width="6" customWidth="1"/>
    <col min="8964" max="8964" width="53.85546875" customWidth="1"/>
    <col min="8965" max="8969" width="11.85546875" customWidth="1"/>
    <col min="8970" max="8970" width="12" customWidth="1"/>
    <col min="9217" max="9217" width="6.140625" customWidth="1"/>
    <col min="9218" max="9218" width="0.42578125" customWidth="1"/>
    <col min="9219" max="9219" width="6" customWidth="1"/>
    <col min="9220" max="9220" width="53.85546875" customWidth="1"/>
    <col min="9221" max="9225" width="11.85546875" customWidth="1"/>
    <col min="9226" max="9226" width="12" customWidth="1"/>
    <col min="9473" max="9473" width="6.140625" customWidth="1"/>
    <col min="9474" max="9474" width="0.42578125" customWidth="1"/>
    <col min="9475" max="9475" width="6" customWidth="1"/>
    <col min="9476" max="9476" width="53.85546875" customWidth="1"/>
    <col min="9477" max="9481" width="11.85546875" customWidth="1"/>
    <col min="9482" max="9482" width="12" customWidth="1"/>
    <col min="9729" max="9729" width="6.140625" customWidth="1"/>
    <col min="9730" max="9730" width="0.42578125" customWidth="1"/>
    <col min="9731" max="9731" width="6" customWidth="1"/>
    <col min="9732" max="9732" width="53.85546875" customWidth="1"/>
    <col min="9733" max="9737" width="11.85546875" customWidth="1"/>
    <col min="9738" max="9738" width="12" customWidth="1"/>
    <col min="9985" max="9985" width="6.140625" customWidth="1"/>
    <col min="9986" max="9986" width="0.42578125" customWidth="1"/>
    <col min="9987" max="9987" width="6" customWidth="1"/>
    <col min="9988" max="9988" width="53.85546875" customWidth="1"/>
    <col min="9989" max="9993" width="11.85546875" customWidth="1"/>
    <col min="9994" max="9994" width="12" customWidth="1"/>
    <col min="10241" max="10241" width="6.140625" customWidth="1"/>
    <col min="10242" max="10242" width="0.42578125" customWidth="1"/>
    <col min="10243" max="10243" width="6" customWidth="1"/>
    <col min="10244" max="10244" width="53.85546875" customWidth="1"/>
    <col min="10245" max="10249" width="11.85546875" customWidth="1"/>
    <col min="10250" max="10250" width="12" customWidth="1"/>
    <col min="10497" max="10497" width="6.140625" customWidth="1"/>
    <col min="10498" max="10498" width="0.42578125" customWidth="1"/>
    <col min="10499" max="10499" width="6" customWidth="1"/>
    <col min="10500" max="10500" width="53.85546875" customWidth="1"/>
    <col min="10501" max="10505" width="11.85546875" customWidth="1"/>
    <col min="10506" max="10506" width="12" customWidth="1"/>
    <col min="10753" max="10753" width="6.140625" customWidth="1"/>
    <col min="10754" max="10754" width="0.42578125" customWidth="1"/>
    <col min="10755" max="10755" width="6" customWidth="1"/>
    <col min="10756" max="10756" width="53.85546875" customWidth="1"/>
    <col min="10757" max="10761" width="11.85546875" customWidth="1"/>
    <col min="10762" max="10762" width="12" customWidth="1"/>
    <col min="11009" max="11009" width="6.140625" customWidth="1"/>
    <col min="11010" max="11010" width="0.42578125" customWidth="1"/>
    <col min="11011" max="11011" width="6" customWidth="1"/>
    <col min="11012" max="11012" width="53.85546875" customWidth="1"/>
    <col min="11013" max="11017" width="11.85546875" customWidth="1"/>
    <col min="11018" max="11018" width="12" customWidth="1"/>
    <col min="11265" max="11265" width="6.140625" customWidth="1"/>
    <col min="11266" max="11266" width="0.42578125" customWidth="1"/>
    <col min="11267" max="11267" width="6" customWidth="1"/>
    <col min="11268" max="11268" width="53.85546875" customWidth="1"/>
    <col min="11269" max="11273" width="11.85546875" customWidth="1"/>
    <col min="11274" max="11274" width="12" customWidth="1"/>
    <col min="11521" max="11521" width="6.140625" customWidth="1"/>
    <col min="11522" max="11522" width="0.42578125" customWidth="1"/>
    <col min="11523" max="11523" width="6" customWidth="1"/>
    <col min="11524" max="11524" width="53.85546875" customWidth="1"/>
    <col min="11525" max="11529" width="11.85546875" customWidth="1"/>
    <col min="11530" max="11530" width="12" customWidth="1"/>
    <col min="11777" max="11777" width="6.140625" customWidth="1"/>
    <col min="11778" max="11778" width="0.42578125" customWidth="1"/>
    <col min="11779" max="11779" width="6" customWidth="1"/>
    <col min="11780" max="11780" width="53.85546875" customWidth="1"/>
    <col min="11781" max="11785" width="11.85546875" customWidth="1"/>
    <col min="11786" max="11786" width="12" customWidth="1"/>
    <col min="12033" max="12033" width="6.140625" customWidth="1"/>
    <col min="12034" max="12034" width="0.42578125" customWidth="1"/>
    <col min="12035" max="12035" width="6" customWidth="1"/>
    <col min="12036" max="12036" width="53.85546875" customWidth="1"/>
    <col min="12037" max="12041" width="11.85546875" customWidth="1"/>
    <col min="12042" max="12042" width="12" customWidth="1"/>
    <col min="12289" max="12289" width="6.140625" customWidth="1"/>
    <col min="12290" max="12290" width="0.42578125" customWidth="1"/>
    <col min="12291" max="12291" width="6" customWidth="1"/>
    <col min="12292" max="12292" width="53.85546875" customWidth="1"/>
    <col min="12293" max="12297" width="11.85546875" customWidth="1"/>
    <col min="12298" max="12298" width="12" customWidth="1"/>
    <col min="12545" max="12545" width="6.140625" customWidth="1"/>
    <col min="12546" max="12546" width="0.42578125" customWidth="1"/>
    <col min="12547" max="12547" width="6" customWidth="1"/>
    <col min="12548" max="12548" width="53.85546875" customWidth="1"/>
    <col min="12549" max="12553" width="11.85546875" customWidth="1"/>
    <col min="12554" max="12554" width="12" customWidth="1"/>
    <col min="12801" max="12801" width="6.140625" customWidth="1"/>
    <col min="12802" max="12802" width="0.42578125" customWidth="1"/>
    <col min="12803" max="12803" width="6" customWidth="1"/>
    <col min="12804" max="12804" width="53.85546875" customWidth="1"/>
    <col min="12805" max="12809" width="11.85546875" customWidth="1"/>
    <col min="12810" max="12810" width="12" customWidth="1"/>
    <col min="13057" max="13057" width="6.140625" customWidth="1"/>
    <col min="13058" max="13058" width="0.42578125" customWidth="1"/>
    <col min="13059" max="13059" width="6" customWidth="1"/>
    <col min="13060" max="13060" width="53.85546875" customWidth="1"/>
    <col min="13061" max="13065" width="11.85546875" customWidth="1"/>
    <col min="13066" max="13066" width="12" customWidth="1"/>
    <col min="13313" max="13313" width="6.140625" customWidth="1"/>
    <col min="13314" max="13314" width="0.42578125" customWidth="1"/>
    <col min="13315" max="13315" width="6" customWidth="1"/>
    <col min="13316" max="13316" width="53.85546875" customWidth="1"/>
    <col min="13317" max="13321" width="11.85546875" customWidth="1"/>
    <col min="13322" max="13322" width="12" customWidth="1"/>
    <col min="13569" max="13569" width="6.140625" customWidth="1"/>
    <col min="13570" max="13570" width="0.42578125" customWidth="1"/>
    <col min="13571" max="13571" width="6" customWidth="1"/>
    <col min="13572" max="13572" width="53.85546875" customWidth="1"/>
    <col min="13573" max="13577" width="11.85546875" customWidth="1"/>
    <col min="13578" max="13578" width="12" customWidth="1"/>
    <col min="13825" max="13825" width="6.140625" customWidth="1"/>
    <col min="13826" max="13826" width="0.42578125" customWidth="1"/>
    <col min="13827" max="13827" width="6" customWidth="1"/>
    <col min="13828" max="13828" width="53.85546875" customWidth="1"/>
    <col min="13829" max="13833" width="11.85546875" customWidth="1"/>
    <col min="13834" max="13834" width="12" customWidth="1"/>
    <col min="14081" max="14081" width="6.140625" customWidth="1"/>
    <col min="14082" max="14082" width="0.42578125" customWidth="1"/>
    <col min="14083" max="14083" width="6" customWidth="1"/>
    <col min="14084" max="14084" width="53.85546875" customWidth="1"/>
    <col min="14085" max="14089" width="11.85546875" customWidth="1"/>
    <col min="14090" max="14090" width="12" customWidth="1"/>
    <col min="14337" max="14337" width="6.140625" customWidth="1"/>
    <col min="14338" max="14338" width="0.42578125" customWidth="1"/>
    <col min="14339" max="14339" width="6" customWidth="1"/>
    <col min="14340" max="14340" width="53.85546875" customWidth="1"/>
    <col min="14341" max="14345" width="11.85546875" customWidth="1"/>
    <col min="14346" max="14346" width="12" customWidth="1"/>
    <col min="14593" max="14593" width="6.140625" customWidth="1"/>
    <col min="14594" max="14594" width="0.42578125" customWidth="1"/>
    <col min="14595" max="14595" width="6" customWidth="1"/>
    <col min="14596" max="14596" width="53.85546875" customWidth="1"/>
    <col min="14597" max="14601" width="11.85546875" customWidth="1"/>
    <col min="14602" max="14602" width="12" customWidth="1"/>
    <col min="14849" max="14849" width="6.140625" customWidth="1"/>
    <col min="14850" max="14850" width="0.42578125" customWidth="1"/>
    <col min="14851" max="14851" width="6" customWidth="1"/>
    <col min="14852" max="14852" width="53.85546875" customWidth="1"/>
    <col min="14853" max="14857" width="11.85546875" customWidth="1"/>
    <col min="14858" max="14858" width="12" customWidth="1"/>
    <col min="15105" max="15105" width="6.140625" customWidth="1"/>
    <col min="15106" max="15106" width="0.42578125" customWidth="1"/>
    <col min="15107" max="15107" width="6" customWidth="1"/>
    <col min="15108" max="15108" width="53.85546875" customWidth="1"/>
    <col min="15109" max="15113" width="11.85546875" customWidth="1"/>
    <col min="15114" max="15114" width="12" customWidth="1"/>
    <col min="15361" max="15361" width="6.140625" customWidth="1"/>
    <col min="15362" max="15362" width="0.42578125" customWidth="1"/>
    <col min="15363" max="15363" width="6" customWidth="1"/>
    <col min="15364" max="15364" width="53.85546875" customWidth="1"/>
    <col min="15365" max="15369" width="11.85546875" customWidth="1"/>
    <col min="15370" max="15370" width="12" customWidth="1"/>
    <col min="15617" max="15617" width="6.140625" customWidth="1"/>
    <col min="15618" max="15618" width="0.42578125" customWidth="1"/>
    <col min="15619" max="15619" width="6" customWidth="1"/>
    <col min="15620" max="15620" width="53.85546875" customWidth="1"/>
    <col min="15621" max="15625" width="11.85546875" customWidth="1"/>
    <col min="15626" max="15626" width="12" customWidth="1"/>
    <col min="15873" max="15873" width="6.140625" customWidth="1"/>
    <col min="15874" max="15874" width="0.42578125" customWidth="1"/>
    <col min="15875" max="15875" width="6" customWidth="1"/>
    <col min="15876" max="15876" width="53.85546875" customWidth="1"/>
    <col min="15877" max="15881" width="11.85546875" customWidth="1"/>
    <col min="15882" max="15882" width="12" customWidth="1"/>
    <col min="16129" max="16129" width="6.140625" customWidth="1"/>
    <col min="16130" max="16130" width="0.42578125" customWidth="1"/>
    <col min="16131" max="16131" width="6" customWidth="1"/>
    <col min="16132" max="16132" width="53.85546875" customWidth="1"/>
    <col min="16133" max="16137" width="11.85546875" customWidth="1"/>
    <col min="16138" max="16138" width="12" customWidth="1"/>
  </cols>
  <sheetData>
    <row r="1" spans="2:10" s="44" customFormat="1" ht="13.7" customHeight="1">
      <c r="I1" s="61" t="s">
        <v>132</v>
      </c>
    </row>
    <row r="2" spans="2:10" s="44" customFormat="1" ht="6.4" customHeight="1"/>
    <row r="3" spans="2:10" s="44" customFormat="1" ht="37.35" customHeight="1">
      <c r="C3" s="118" t="s">
        <v>258</v>
      </c>
      <c r="D3" s="119"/>
      <c r="E3" s="119"/>
      <c r="F3" s="119"/>
      <c r="G3" s="119"/>
      <c r="H3" s="119"/>
      <c r="I3" s="119"/>
      <c r="J3" s="119"/>
    </row>
    <row r="4" spans="2:10" s="44" customFormat="1" ht="7.15" customHeight="1"/>
    <row r="5" spans="2:10" s="44" customFormat="1" ht="18" customHeight="1">
      <c r="B5" s="45"/>
      <c r="C5" s="120" t="s">
        <v>185</v>
      </c>
      <c r="D5" s="117" t="s">
        <v>186</v>
      </c>
      <c r="E5" s="121" t="s">
        <v>119</v>
      </c>
      <c r="F5" s="121"/>
      <c r="G5" s="121"/>
      <c r="H5" s="121"/>
      <c r="I5" s="121" t="s">
        <v>187</v>
      </c>
      <c r="J5" s="121"/>
    </row>
    <row r="6" spans="2:10" s="44" customFormat="1" ht="48" customHeight="1">
      <c r="B6" s="45"/>
      <c r="C6" s="120"/>
      <c r="D6" s="117"/>
      <c r="E6" s="60" t="s">
        <v>188</v>
      </c>
      <c r="F6" s="60" t="s">
        <v>189</v>
      </c>
      <c r="G6" s="60" t="s">
        <v>248</v>
      </c>
      <c r="H6" s="58" t="s">
        <v>190</v>
      </c>
      <c r="I6" s="60" t="s">
        <v>249</v>
      </c>
      <c r="J6" s="58" t="s">
        <v>191</v>
      </c>
    </row>
    <row r="7" spans="2:10" s="44" customFormat="1" ht="18" customHeight="1">
      <c r="B7" s="45"/>
      <c r="C7" s="46" t="s">
        <v>19</v>
      </c>
      <c r="D7" s="47" t="s">
        <v>20</v>
      </c>
      <c r="E7" s="47"/>
      <c r="F7" s="47"/>
      <c r="G7" s="47"/>
      <c r="H7" s="47"/>
      <c r="I7" s="62"/>
      <c r="J7" s="62"/>
    </row>
    <row r="8" spans="2:10" s="44" customFormat="1" ht="18" customHeight="1">
      <c r="B8" s="48">
        <v>2000000</v>
      </c>
      <c r="C8" s="49" t="s">
        <v>21</v>
      </c>
      <c r="D8" s="50" t="s">
        <v>22</v>
      </c>
      <c r="E8" s="69">
        <v>0.78387557579955269</v>
      </c>
      <c r="F8" s="69">
        <v>0.78635851133319157</v>
      </c>
      <c r="G8" s="69">
        <v>0.78757325687899071</v>
      </c>
      <c r="H8" s="69">
        <v>0.79321158181248552</v>
      </c>
      <c r="I8" s="69">
        <v>1</v>
      </c>
      <c r="J8" s="69">
        <v>0.99976945430852004</v>
      </c>
    </row>
    <row r="9" spans="2:10" s="44" customFormat="1" ht="18" customHeight="1">
      <c r="B9" s="51"/>
      <c r="C9" s="49" t="s">
        <v>23</v>
      </c>
      <c r="D9" s="50" t="s">
        <v>24</v>
      </c>
      <c r="E9" s="69">
        <v>1.9008988832391871E-4</v>
      </c>
      <c r="F9" s="69">
        <v>0</v>
      </c>
      <c r="G9" s="69">
        <v>0</v>
      </c>
      <c r="H9" s="69">
        <v>1.9339746166867702E-4</v>
      </c>
      <c r="I9" s="69">
        <v>1</v>
      </c>
      <c r="J9" s="69">
        <v>1</v>
      </c>
    </row>
    <row r="10" spans="2:10" s="44" customFormat="1" ht="18" customHeight="1">
      <c r="B10" s="52">
        <v>2000000</v>
      </c>
      <c r="C10" s="46" t="s">
        <v>192</v>
      </c>
      <c r="D10" s="53" t="s">
        <v>25</v>
      </c>
      <c r="E10" s="70">
        <v>0.78406566568787661</v>
      </c>
      <c r="F10" s="70">
        <v>0.78635851133319157</v>
      </c>
      <c r="G10" s="70">
        <v>0.78757325687899071</v>
      </c>
      <c r="H10" s="70">
        <v>0.79340497927415421</v>
      </c>
      <c r="I10" s="70">
        <v>1</v>
      </c>
      <c r="J10" s="70">
        <v>0.99976951048745855</v>
      </c>
    </row>
    <row r="11" spans="2:10" s="44" customFormat="1" ht="18" customHeight="1">
      <c r="B11" s="45"/>
      <c r="C11" s="46" t="s">
        <v>26</v>
      </c>
      <c r="D11" s="47" t="s">
        <v>27</v>
      </c>
      <c r="E11" s="71"/>
      <c r="F11" s="71"/>
      <c r="G11" s="71"/>
      <c r="H11" s="71"/>
      <c r="I11" s="72"/>
      <c r="J11" s="72"/>
    </row>
    <row r="12" spans="2:10" s="44" customFormat="1" ht="18" customHeight="1">
      <c r="B12" s="48">
        <v>3000000</v>
      </c>
      <c r="C12" s="49" t="s">
        <v>28</v>
      </c>
      <c r="D12" s="50" t="s">
        <v>29</v>
      </c>
      <c r="E12" s="69">
        <v>3.4561797877076125E-5</v>
      </c>
      <c r="F12" s="70">
        <v>1E-4</v>
      </c>
      <c r="G12" s="70">
        <v>1E-4</v>
      </c>
      <c r="H12" s="69">
        <v>6.7088372183860912E-4</v>
      </c>
      <c r="I12" s="69">
        <v>1</v>
      </c>
      <c r="J12" s="69">
        <v>0.615242920983334</v>
      </c>
    </row>
    <row r="13" spans="2:10" s="44" customFormat="1" ht="18" customHeight="1">
      <c r="B13" s="51"/>
      <c r="C13" s="49" t="s">
        <v>30</v>
      </c>
      <c r="D13" s="50" t="s">
        <v>31</v>
      </c>
      <c r="E13" s="69">
        <v>3.4561797877076127E-6</v>
      </c>
      <c r="F13" s="69">
        <v>3.4659880169703094E-6</v>
      </c>
      <c r="G13" s="69">
        <v>3.4673380912608934E-6</v>
      </c>
      <c r="H13" s="69">
        <v>6.0911995684835189E-6</v>
      </c>
      <c r="I13" s="69">
        <v>1</v>
      </c>
      <c r="J13" s="69">
        <v>1</v>
      </c>
    </row>
    <row r="14" spans="2:10" s="44" customFormat="1" ht="18" customHeight="1">
      <c r="B14" s="51"/>
      <c r="C14" s="49" t="s">
        <v>32</v>
      </c>
      <c r="D14" s="50" t="s">
        <v>33</v>
      </c>
      <c r="E14" s="69">
        <v>6.912359575415225E-7</v>
      </c>
      <c r="F14" s="69">
        <v>6.9319760339406183E-7</v>
      </c>
      <c r="G14" s="69">
        <v>6.9346761825217872E-7</v>
      </c>
      <c r="H14" s="69">
        <v>2.0592492876149411E-5</v>
      </c>
      <c r="I14" s="69">
        <v>1</v>
      </c>
      <c r="J14" s="69">
        <v>0.90919235144358357</v>
      </c>
    </row>
    <row r="15" spans="2:10" s="44" customFormat="1" ht="18" customHeight="1">
      <c r="B15" s="51"/>
      <c r="C15" s="49" t="s">
        <v>34</v>
      </c>
      <c r="D15" s="50" t="s">
        <v>35</v>
      </c>
      <c r="E15" s="69">
        <v>7.6877389948323193E-3</v>
      </c>
      <c r="F15" s="69">
        <v>7.2112161313182448E-3</v>
      </c>
      <c r="G15" s="69">
        <v>6.8245042885424446E-3</v>
      </c>
      <c r="H15" s="69">
        <v>1.3669466796859433E-2</v>
      </c>
      <c r="I15" s="69">
        <v>1</v>
      </c>
      <c r="J15" s="69">
        <v>0.79459548520464107</v>
      </c>
    </row>
    <row r="16" spans="2:10" s="44" customFormat="1" ht="18" customHeight="1">
      <c r="B16" s="52">
        <v>3000000</v>
      </c>
      <c r="C16" s="46" t="s">
        <v>57</v>
      </c>
      <c r="D16" s="53" t="s">
        <v>193</v>
      </c>
      <c r="E16" s="70">
        <v>7.7264482084546445E-3</v>
      </c>
      <c r="F16" s="70">
        <v>7.3000000000000001E-3</v>
      </c>
      <c r="G16" s="70">
        <v>6.8999999999999999E-3</v>
      </c>
      <c r="H16" s="70">
        <v>1.4367034211142674E-2</v>
      </c>
      <c r="I16" s="70">
        <v>1</v>
      </c>
      <c r="J16" s="70">
        <v>0.78352120368319533</v>
      </c>
    </row>
    <row r="17" spans="2:10" s="44" customFormat="1" ht="18" customHeight="1">
      <c r="B17" s="45"/>
      <c r="C17" s="46" t="s">
        <v>194</v>
      </c>
      <c r="D17" s="47" t="s">
        <v>195</v>
      </c>
      <c r="E17" s="71"/>
      <c r="F17" s="71"/>
      <c r="G17" s="71"/>
      <c r="H17" s="71"/>
      <c r="I17" s="72"/>
      <c r="J17" s="72"/>
    </row>
    <row r="18" spans="2:10" s="44" customFormat="1" ht="18" customHeight="1">
      <c r="B18" s="48">
        <v>4000000</v>
      </c>
      <c r="C18" s="49" t="s">
        <v>36</v>
      </c>
      <c r="D18" s="50" t="s">
        <v>37</v>
      </c>
      <c r="E18" s="69">
        <v>2.2370849473692941E-2</v>
      </c>
      <c r="F18" s="69">
        <v>2.2106626130319346E-2</v>
      </c>
      <c r="G18" s="69">
        <v>2.1206794540246224E-2</v>
      </c>
      <c r="H18" s="69">
        <v>1.6419901616943715E-2</v>
      </c>
      <c r="I18" s="69">
        <v>1</v>
      </c>
      <c r="J18" s="69">
        <v>1</v>
      </c>
    </row>
    <row r="19" spans="2:10" s="44" customFormat="1" ht="18" customHeight="1">
      <c r="B19" s="51"/>
      <c r="C19" s="49" t="s">
        <v>38</v>
      </c>
      <c r="D19" s="50" t="s">
        <v>39</v>
      </c>
      <c r="E19" s="69">
        <v>0</v>
      </c>
      <c r="F19" s="69">
        <v>0</v>
      </c>
      <c r="G19" s="69">
        <v>0</v>
      </c>
      <c r="H19" s="69">
        <v>8.3866190380744443E-3</v>
      </c>
      <c r="I19" s="69"/>
      <c r="J19" s="69">
        <v>1</v>
      </c>
    </row>
    <row r="20" spans="2:10" s="44" customFormat="1" ht="18" customHeight="1">
      <c r="B20" s="51"/>
      <c r="C20" s="49" t="s">
        <v>40</v>
      </c>
      <c r="D20" s="50" t="s">
        <v>41</v>
      </c>
      <c r="E20" s="69">
        <v>2.0737078726245678E-3</v>
      </c>
      <c r="F20" s="69">
        <v>0</v>
      </c>
      <c r="G20" s="69">
        <v>0</v>
      </c>
      <c r="H20" s="69">
        <v>2.5269006422008154E-3</v>
      </c>
      <c r="I20" s="69">
        <v>1</v>
      </c>
      <c r="J20" s="69">
        <v>0.55756250073219205</v>
      </c>
    </row>
    <row r="21" spans="2:10" s="44" customFormat="1" ht="18" customHeight="1">
      <c r="B21" s="52">
        <v>4000000</v>
      </c>
      <c r="C21" s="46" t="s">
        <v>58</v>
      </c>
      <c r="D21" s="53" t="s">
        <v>42</v>
      </c>
      <c r="E21" s="70">
        <v>2.4500000000000001E-2</v>
      </c>
      <c r="F21" s="70">
        <v>2.2106626130319346E-2</v>
      </c>
      <c r="G21" s="70">
        <v>2.1206794540246224E-2</v>
      </c>
      <c r="H21" s="70">
        <v>2.7333421297218975E-2</v>
      </c>
      <c r="I21" s="70">
        <v>1</v>
      </c>
      <c r="J21" s="70">
        <v>0.93486819372449137</v>
      </c>
    </row>
    <row r="22" spans="2:10" s="44" customFormat="1" ht="18" customHeight="1">
      <c r="B22" s="45"/>
      <c r="C22" s="46" t="s">
        <v>43</v>
      </c>
      <c r="D22" s="47" t="s">
        <v>44</v>
      </c>
      <c r="E22" s="71"/>
      <c r="F22" s="71"/>
      <c r="G22" s="71"/>
      <c r="H22" s="71"/>
      <c r="I22" s="72"/>
      <c r="J22" s="72"/>
    </row>
    <row r="23" spans="2:10" s="44" customFormat="1" ht="18" customHeight="1">
      <c r="B23" s="48">
        <v>9000000</v>
      </c>
      <c r="C23" s="49" t="s">
        <v>45</v>
      </c>
      <c r="D23" s="50" t="s">
        <v>46</v>
      </c>
      <c r="E23" s="69">
        <v>0.18334858718282637</v>
      </c>
      <c r="F23" s="69">
        <v>0.18421550757904132</v>
      </c>
      <c r="G23" s="69">
        <v>0.18428726334377324</v>
      </c>
      <c r="H23" s="69">
        <v>0.16489289203641416</v>
      </c>
      <c r="I23" s="69">
        <v>1</v>
      </c>
      <c r="J23" s="69">
        <v>0.99671681758857922</v>
      </c>
    </row>
    <row r="24" spans="2:10" s="44" customFormat="1" ht="18" customHeight="1">
      <c r="B24" s="51"/>
      <c r="C24" s="49" t="s">
        <v>47</v>
      </c>
      <c r="D24" s="50" t="s">
        <v>48</v>
      </c>
      <c r="E24" s="69">
        <v>4.1474157452491353E-4</v>
      </c>
      <c r="F24" s="69">
        <v>6.9319760339406187E-5</v>
      </c>
      <c r="G24" s="69">
        <v>6.9346761825217869E-5</v>
      </c>
      <c r="H24" s="69">
        <v>1.6731810698911301E-6</v>
      </c>
      <c r="I24" s="69">
        <v>1</v>
      </c>
      <c r="J24" s="69">
        <v>8.7066148315582629E-3</v>
      </c>
    </row>
    <row r="25" spans="2:10" s="44" customFormat="1" ht="18" customHeight="1">
      <c r="B25" s="52">
        <v>9000000</v>
      </c>
      <c r="C25" s="46" t="s">
        <v>196</v>
      </c>
      <c r="D25" s="53" t="s">
        <v>49</v>
      </c>
      <c r="E25" s="70">
        <v>0.1837</v>
      </c>
      <c r="F25" s="70">
        <v>0.18428482733938073</v>
      </c>
      <c r="G25" s="70">
        <v>0.18435661010559845</v>
      </c>
      <c r="H25" s="70">
        <v>0.16489456521748402</v>
      </c>
      <c r="I25" s="70">
        <v>1</v>
      </c>
      <c r="J25" s="70">
        <v>0.99557025020619561</v>
      </c>
    </row>
    <row r="26" spans="2:10" s="44" customFormat="1" ht="15.2" customHeight="1">
      <c r="C26" s="117" t="s">
        <v>50</v>
      </c>
      <c r="D26" s="117"/>
      <c r="E26" s="73">
        <v>1</v>
      </c>
      <c r="F26" s="73">
        <v>1</v>
      </c>
      <c r="G26" s="73">
        <v>1</v>
      </c>
      <c r="H26" s="73">
        <v>1</v>
      </c>
      <c r="I26" s="73">
        <v>1</v>
      </c>
      <c r="J26" s="73">
        <v>0.99362840531600927</v>
      </c>
    </row>
    <row r="27" spans="2:10">
      <c r="E27" s="1"/>
      <c r="F27" s="1"/>
      <c r="G27" s="1"/>
      <c r="H27" s="1"/>
      <c r="I27" s="1"/>
      <c r="J27" s="1"/>
    </row>
    <row r="28" spans="2:10" ht="14.25">
      <c r="D28" s="63" t="s">
        <v>250</v>
      </c>
      <c r="E28" s="74">
        <f>E25+E21+E16+E10</f>
        <v>0.99999211389633125</v>
      </c>
      <c r="F28" s="74">
        <f t="shared" ref="F28:J28" si="0">F25+F21+F16+F10</f>
        <v>1.0000499648028915</v>
      </c>
      <c r="G28" s="74">
        <f t="shared" si="0"/>
        <v>1.0000366615248353</v>
      </c>
      <c r="H28" s="74">
        <f t="shared" si="0"/>
        <v>0.99999999999999989</v>
      </c>
      <c r="I28" s="74">
        <f t="shared" si="0"/>
        <v>4</v>
      </c>
      <c r="J28" s="74">
        <f t="shared" si="0"/>
        <v>3.7137291581013412</v>
      </c>
    </row>
  </sheetData>
  <mergeCells count="6">
    <mergeCell ref="C26:D26"/>
    <mergeCell ref="C3:J3"/>
    <mergeCell ref="C5:C6"/>
    <mergeCell ref="D5:D6"/>
    <mergeCell ref="E5:H5"/>
    <mergeCell ref="I5:J5"/>
  </mergeCells>
  <printOptions horizontalCentered="1"/>
  <pageMargins left="0.59055118110236227" right="0.59055118110236227" top="0.98425196850393704" bottom="0.98425196850393704" header="0.51181102362204722" footer="0.51181102362204722"/>
  <pageSetup paperSize="8" scale="140" fitToHeight="3"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rgb="FF92D050"/>
  </sheetPr>
  <dimension ref="B1:N44"/>
  <sheetViews>
    <sheetView tabSelected="1" topLeftCell="A6" zoomScaleNormal="100" zoomScaleSheetLayoutView="140" workbookViewId="0">
      <selection activeCell="S6" sqref="S6"/>
    </sheetView>
  </sheetViews>
  <sheetFormatPr defaultRowHeight="12.75"/>
  <cols>
    <col min="1" max="1" width="5.42578125" customWidth="1"/>
    <col min="2" max="2" width="9.5703125" customWidth="1"/>
    <col min="3" max="3" width="2" customWidth="1"/>
    <col min="4" max="4" width="16.5703125" customWidth="1"/>
    <col min="5" max="14" width="10.7109375" customWidth="1"/>
    <col min="247" max="247" width="5.42578125" customWidth="1"/>
    <col min="248" max="248" width="9.5703125" customWidth="1"/>
    <col min="249" max="249" width="2" customWidth="1"/>
    <col min="250" max="250" width="16.5703125" customWidth="1"/>
    <col min="251" max="260" width="10.7109375" customWidth="1"/>
    <col min="503" max="503" width="5.42578125" customWidth="1"/>
    <col min="504" max="504" width="9.5703125" customWidth="1"/>
    <col min="505" max="505" width="2" customWidth="1"/>
    <col min="506" max="506" width="16.5703125" customWidth="1"/>
    <col min="507" max="516" width="10.7109375" customWidth="1"/>
    <col min="759" max="759" width="5.42578125" customWidth="1"/>
    <col min="760" max="760" width="9.5703125" customWidth="1"/>
    <col min="761" max="761" width="2" customWidth="1"/>
    <col min="762" max="762" width="16.5703125" customWidth="1"/>
    <col min="763" max="772" width="10.7109375" customWidth="1"/>
    <col min="1015" max="1015" width="5.42578125" customWidth="1"/>
    <col min="1016" max="1016" width="9.5703125" customWidth="1"/>
    <col min="1017" max="1017" width="2" customWidth="1"/>
    <col min="1018" max="1018" width="16.5703125" customWidth="1"/>
    <col min="1019" max="1028" width="10.7109375" customWidth="1"/>
    <col min="1271" max="1271" width="5.42578125" customWidth="1"/>
    <col min="1272" max="1272" width="9.5703125" customWidth="1"/>
    <col min="1273" max="1273" width="2" customWidth="1"/>
    <col min="1274" max="1274" width="16.5703125" customWidth="1"/>
    <col min="1275" max="1284" width="10.7109375" customWidth="1"/>
    <col min="1527" max="1527" width="5.42578125" customWidth="1"/>
    <col min="1528" max="1528" width="9.5703125" customWidth="1"/>
    <col min="1529" max="1529" width="2" customWidth="1"/>
    <col min="1530" max="1530" width="16.5703125" customWidth="1"/>
    <col min="1531" max="1540" width="10.7109375" customWidth="1"/>
    <col min="1783" max="1783" width="5.42578125" customWidth="1"/>
    <col min="1784" max="1784" width="9.5703125" customWidth="1"/>
    <col min="1785" max="1785" width="2" customWidth="1"/>
    <col min="1786" max="1786" width="16.5703125" customWidth="1"/>
    <col min="1787" max="1796" width="10.7109375" customWidth="1"/>
    <col min="2039" max="2039" width="5.42578125" customWidth="1"/>
    <col min="2040" max="2040" width="9.5703125" customWidth="1"/>
    <col min="2041" max="2041" width="2" customWidth="1"/>
    <col min="2042" max="2042" width="16.5703125" customWidth="1"/>
    <col min="2043" max="2052" width="10.7109375" customWidth="1"/>
    <col min="2295" max="2295" width="5.42578125" customWidth="1"/>
    <col min="2296" max="2296" width="9.5703125" customWidth="1"/>
    <col min="2297" max="2297" width="2" customWidth="1"/>
    <col min="2298" max="2298" width="16.5703125" customWidth="1"/>
    <col min="2299" max="2308" width="10.7109375" customWidth="1"/>
    <col min="2551" max="2551" width="5.42578125" customWidth="1"/>
    <col min="2552" max="2552" width="9.5703125" customWidth="1"/>
    <col min="2553" max="2553" width="2" customWidth="1"/>
    <col min="2554" max="2554" width="16.5703125" customWidth="1"/>
    <col min="2555" max="2564" width="10.7109375" customWidth="1"/>
    <col min="2807" max="2807" width="5.42578125" customWidth="1"/>
    <col min="2808" max="2808" width="9.5703125" customWidth="1"/>
    <col min="2809" max="2809" width="2" customWidth="1"/>
    <col min="2810" max="2810" width="16.5703125" customWidth="1"/>
    <col min="2811" max="2820" width="10.7109375" customWidth="1"/>
    <col min="3063" max="3063" width="5.42578125" customWidth="1"/>
    <col min="3064" max="3064" width="9.5703125" customWidth="1"/>
    <col min="3065" max="3065" width="2" customWidth="1"/>
    <col min="3066" max="3066" width="16.5703125" customWidth="1"/>
    <col min="3067" max="3076" width="10.7109375" customWidth="1"/>
    <col min="3319" max="3319" width="5.42578125" customWidth="1"/>
    <col min="3320" max="3320" width="9.5703125" customWidth="1"/>
    <col min="3321" max="3321" width="2" customWidth="1"/>
    <col min="3322" max="3322" width="16.5703125" customWidth="1"/>
    <col min="3323" max="3332" width="10.7109375" customWidth="1"/>
    <col min="3575" max="3575" width="5.42578125" customWidth="1"/>
    <col min="3576" max="3576" width="9.5703125" customWidth="1"/>
    <col min="3577" max="3577" width="2" customWidth="1"/>
    <col min="3578" max="3578" width="16.5703125" customWidth="1"/>
    <col min="3579" max="3588" width="10.7109375" customWidth="1"/>
    <col min="3831" max="3831" width="5.42578125" customWidth="1"/>
    <col min="3832" max="3832" width="9.5703125" customWidth="1"/>
    <col min="3833" max="3833" width="2" customWidth="1"/>
    <col min="3834" max="3834" width="16.5703125" customWidth="1"/>
    <col min="3835" max="3844" width="10.7109375" customWidth="1"/>
    <col min="4087" max="4087" width="5.42578125" customWidth="1"/>
    <col min="4088" max="4088" width="9.5703125" customWidth="1"/>
    <col min="4089" max="4089" width="2" customWidth="1"/>
    <col min="4090" max="4090" width="16.5703125" customWidth="1"/>
    <col min="4091" max="4100" width="10.7109375" customWidth="1"/>
    <col min="4343" max="4343" width="5.42578125" customWidth="1"/>
    <col min="4344" max="4344" width="9.5703125" customWidth="1"/>
    <col min="4345" max="4345" width="2" customWidth="1"/>
    <col min="4346" max="4346" width="16.5703125" customWidth="1"/>
    <col min="4347" max="4356" width="10.7109375" customWidth="1"/>
    <col min="4599" max="4599" width="5.42578125" customWidth="1"/>
    <col min="4600" max="4600" width="9.5703125" customWidth="1"/>
    <col min="4601" max="4601" width="2" customWidth="1"/>
    <col min="4602" max="4602" width="16.5703125" customWidth="1"/>
    <col min="4603" max="4612" width="10.7109375" customWidth="1"/>
    <col min="4855" max="4855" width="5.42578125" customWidth="1"/>
    <col min="4856" max="4856" width="9.5703125" customWidth="1"/>
    <col min="4857" max="4857" width="2" customWidth="1"/>
    <col min="4858" max="4858" width="16.5703125" customWidth="1"/>
    <col min="4859" max="4868" width="10.7109375" customWidth="1"/>
    <col min="5111" max="5111" width="5.42578125" customWidth="1"/>
    <col min="5112" max="5112" width="9.5703125" customWidth="1"/>
    <col min="5113" max="5113" width="2" customWidth="1"/>
    <col min="5114" max="5114" width="16.5703125" customWidth="1"/>
    <col min="5115" max="5124" width="10.7109375" customWidth="1"/>
    <col min="5367" max="5367" width="5.42578125" customWidth="1"/>
    <col min="5368" max="5368" width="9.5703125" customWidth="1"/>
    <col min="5369" max="5369" width="2" customWidth="1"/>
    <col min="5370" max="5370" width="16.5703125" customWidth="1"/>
    <col min="5371" max="5380" width="10.7109375" customWidth="1"/>
    <col min="5623" max="5623" width="5.42578125" customWidth="1"/>
    <col min="5624" max="5624" width="9.5703125" customWidth="1"/>
    <col min="5625" max="5625" width="2" customWidth="1"/>
    <col min="5626" max="5626" width="16.5703125" customWidth="1"/>
    <col min="5627" max="5636" width="10.7109375" customWidth="1"/>
    <col min="5879" max="5879" width="5.42578125" customWidth="1"/>
    <col min="5880" max="5880" width="9.5703125" customWidth="1"/>
    <col min="5881" max="5881" width="2" customWidth="1"/>
    <col min="5882" max="5882" width="16.5703125" customWidth="1"/>
    <col min="5883" max="5892" width="10.7109375" customWidth="1"/>
    <col min="6135" max="6135" width="5.42578125" customWidth="1"/>
    <col min="6136" max="6136" width="9.5703125" customWidth="1"/>
    <col min="6137" max="6137" width="2" customWidth="1"/>
    <col min="6138" max="6138" width="16.5703125" customWidth="1"/>
    <col min="6139" max="6148" width="10.7109375" customWidth="1"/>
    <col min="6391" max="6391" width="5.42578125" customWidth="1"/>
    <col min="6392" max="6392" width="9.5703125" customWidth="1"/>
    <col min="6393" max="6393" width="2" customWidth="1"/>
    <col min="6394" max="6394" width="16.5703125" customWidth="1"/>
    <col min="6395" max="6404" width="10.7109375" customWidth="1"/>
    <col min="6647" max="6647" width="5.42578125" customWidth="1"/>
    <col min="6648" max="6648" width="9.5703125" customWidth="1"/>
    <col min="6649" max="6649" width="2" customWidth="1"/>
    <col min="6650" max="6650" width="16.5703125" customWidth="1"/>
    <col min="6651" max="6660" width="10.7109375" customWidth="1"/>
    <col min="6903" max="6903" width="5.42578125" customWidth="1"/>
    <col min="6904" max="6904" width="9.5703125" customWidth="1"/>
    <col min="6905" max="6905" width="2" customWidth="1"/>
    <col min="6906" max="6906" width="16.5703125" customWidth="1"/>
    <col min="6907" max="6916" width="10.7109375" customWidth="1"/>
    <col min="7159" max="7159" width="5.42578125" customWidth="1"/>
    <col min="7160" max="7160" width="9.5703125" customWidth="1"/>
    <col min="7161" max="7161" width="2" customWidth="1"/>
    <col min="7162" max="7162" width="16.5703125" customWidth="1"/>
    <col min="7163" max="7172" width="10.7109375" customWidth="1"/>
    <col min="7415" max="7415" width="5.42578125" customWidth="1"/>
    <col min="7416" max="7416" width="9.5703125" customWidth="1"/>
    <col min="7417" max="7417" width="2" customWidth="1"/>
    <col min="7418" max="7418" width="16.5703125" customWidth="1"/>
    <col min="7419" max="7428" width="10.7109375" customWidth="1"/>
    <col min="7671" max="7671" width="5.42578125" customWidth="1"/>
    <col min="7672" max="7672" width="9.5703125" customWidth="1"/>
    <col min="7673" max="7673" width="2" customWidth="1"/>
    <col min="7674" max="7674" width="16.5703125" customWidth="1"/>
    <col min="7675" max="7684" width="10.7109375" customWidth="1"/>
    <col min="7927" max="7927" width="5.42578125" customWidth="1"/>
    <col min="7928" max="7928" width="9.5703125" customWidth="1"/>
    <col min="7929" max="7929" width="2" customWidth="1"/>
    <col min="7930" max="7930" width="16.5703125" customWidth="1"/>
    <col min="7931" max="7940" width="10.7109375" customWidth="1"/>
    <col min="8183" max="8183" width="5.42578125" customWidth="1"/>
    <col min="8184" max="8184" width="9.5703125" customWidth="1"/>
    <col min="8185" max="8185" width="2" customWidth="1"/>
    <col min="8186" max="8186" width="16.5703125" customWidth="1"/>
    <col min="8187" max="8196" width="10.7109375" customWidth="1"/>
    <col min="8439" max="8439" width="5.42578125" customWidth="1"/>
    <col min="8440" max="8440" width="9.5703125" customWidth="1"/>
    <col min="8441" max="8441" width="2" customWidth="1"/>
    <col min="8442" max="8442" width="16.5703125" customWidth="1"/>
    <col min="8443" max="8452" width="10.7109375" customWidth="1"/>
    <col min="8695" max="8695" width="5.42578125" customWidth="1"/>
    <col min="8696" max="8696" width="9.5703125" customWidth="1"/>
    <col min="8697" max="8697" width="2" customWidth="1"/>
    <col min="8698" max="8698" width="16.5703125" customWidth="1"/>
    <col min="8699" max="8708" width="10.7109375" customWidth="1"/>
    <col min="8951" max="8951" width="5.42578125" customWidth="1"/>
    <col min="8952" max="8952" width="9.5703125" customWidth="1"/>
    <col min="8953" max="8953" width="2" customWidth="1"/>
    <col min="8954" max="8954" width="16.5703125" customWidth="1"/>
    <col min="8955" max="8964" width="10.7109375" customWidth="1"/>
    <col min="9207" max="9207" width="5.42578125" customWidth="1"/>
    <col min="9208" max="9208" width="9.5703125" customWidth="1"/>
    <col min="9209" max="9209" width="2" customWidth="1"/>
    <col min="9210" max="9210" width="16.5703125" customWidth="1"/>
    <col min="9211" max="9220" width="10.7109375" customWidth="1"/>
    <col min="9463" max="9463" width="5.42578125" customWidth="1"/>
    <col min="9464" max="9464" width="9.5703125" customWidth="1"/>
    <col min="9465" max="9465" width="2" customWidth="1"/>
    <col min="9466" max="9466" width="16.5703125" customWidth="1"/>
    <col min="9467" max="9476" width="10.7109375" customWidth="1"/>
    <col min="9719" max="9719" width="5.42578125" customWidth="1"/>
    <col min="9720" max="9720" width="9.5703125" customWidth="1"/>
    <col min="9721" max="9721" width="2" customWidth="1"/>
    <col min="9722" max="9722" width="16.5703125" customWidth="1"/>
    <col min="9723" max="9732" width="10.7109375" customWidth="1"/>
    <col min="9975" max="9975" width="5.42578125" customWidth="1"/>
    <col min="9976" max="9976" width="9.5703125" customWidth="1"/>
    <col min="9977" max="9977" width="2" customWidth="1"/>
    <col min="9978" max="9978" width="16.5703125" customWidth="1"/>
    <col min="9979" max="9988" width="10.7109375" customWidth="1"/>
    <col min="10231" max="10231" width="5.42578125" customWidth="1"/>
    <col min="10232" max="10232" width="9.5703125" customWidth="1"/>
    <col min="10233" max="10233" width="2" customWidth="1"/>
    <col min="10234" max="10234" width="16.5703125" customWidth="1"/>
    <col min="10235" max="10244" width="10.7109375" customWidth="1"/>
    <col min="10487" max="10487" width="5.42578125" customWidth="1"/>
    <col min="10488" max="10488" width="9.5703125" customWidth="1"/>
    <col min="10489" max="10489" width="2" customWidth="1"/>
    <col min="10490" max="10490" width="16.5703125" customWidth="1"/>
    <col min="10491" max="10500" width="10.7109375" customWidth="1"/>
    <col min="10743" max="10743" width="5.42578125" customWidth="1"/>
    <col min="10744" max="10744" width="9.5703125" customWidth="1"/>
    <col min="10745" max="10745" width="2" customWidth="1"/>
    <col min="10746" max="10746" width="16.5703125" customWidth="1"/>
    <col min="10747" max="10756" width="10.7109375" customWidth="1"/>
    <col min="10999" max="10999" width="5.42578125" customWidth="1"/>
    <col min="11000" max="11000" width="9.5703125" customWidth="1"/>
    <col min="11001" max="11001" width="2" customWidth="1"/>
    <col min="11002" max="11002" width="16.5703125" customWidth="1"/>
    <col min="11003" max="11012" width="10.7109375" customWidth="1"/>
    <col min="11255" max="11255" width="5.42578125" customWidth="1"/>
    <col min="11256" max="11256" width="9.5703125" customWidth="1"/>
    <col min="11257" max="11257" width="2" customWidth="1"/>
    <col min="11258" max="11258" width="16.5703125" customWidth="1"/>
    <col min="11259" max="11268" width="10.7109375" customWidth="1"/>
    <col min="11511" max="11511" width="5.42578125" customWidth="1"/>
    <col min="11512" max="11512" width="9.5703125" customWidth="1"/>
    <col min="11513" max="11513" width="2" customWidth="1"/>
    <col min="11514" max="11514" width="16.5703125" customWidth="1"/>
    <col min="11515" max="11524" width="10.7109375" customWidth="1"/>
    <col min="11767" max="11767" width="5.42578125" customWidth="1"/>
    <col min="11768" max="11768" width="9.5703125" customWidth="1"/>
    <col min="11769" max="11769" width="2" customWidth="1"/>
    <col min="11770" max="11770" width="16.5703125" customWidth="1"/>
    <col min="11771" max="11780" width="10.7109375" customWidth="1"/>
    <col min="12023" max="12023" width="5.42578125" customWidth="1"/>
    <col min="12024" max="12024" width="9.5703125" customWidth="1"/>
    <col min="12025" max="12025" width="2" customWidth="1"/>
    <col min="12026" max="12026" width="16.5703125" customWidth="1"/>
    <col min="12027" max="12036" width="10.7109375" customWidth="1"/>
    <col min="12279" max="12279" width="5.42578125" customWidth="1"/>
    <col min="12280" max="12280" width="9.5703125" customWidth="1"/>
    <col min="12281" max="12281" width="2" customWidth="1"/>
    <col min="12282" max="12282" width="16.5703125" customWidth="1"/>
    <col min="12283" max="12292" width="10.7109375" customWidth="1"/>
    <col min="12535" max="12535" width="5.42578125" customWidth="1"/>
    <col min="12536" max="12536" width="9.5703125" customWidth="1"/>
    <col min="12537" max="12537" width="2" customWidth="1"/>
    <col min="12538" max="12538" width="16.5703125" customWidth="1"/>
    <col min="12539" max="12548" width="10.7109375" customWidth="1"/>
    <col min="12791" max="12791" width="5.42578125" customWidth="1"/>
    <col min="12792" max="12792" width="9.5703125" customWidth="1"/>
    <col min="12793" max="12793" width="2" customWidth="1"/>
    <col min="12794" max="12794" width="16.5703125" customWidth="1"/>
    <col min="12795" max="12804" width="10.7109375" customWidth="1"/>
    <col min="13047" max="13047" width="5.42578125" customWidth="1"/>
    <col min="13048" max="13048" width="9.5703125" customWidth="1"/>
    <col min="13049" max="13049" width="2" customWidth="1"/>
    <col min="13050" max="13050" width="16.5703125" customWidth="1"/>
    <col min="13051" max="13060" width="10.7109375" customWidth="1"/>
    <col min="13303" max="13303" width="5.42578125" customWidth="1"/>
    <col min="13304" max="13304" width="9.5703125" customWidth="1"/>
    <col min="13305" max="13305" width="2" customWidth="1"/>
    <col min="13306" max="13306" width="16.5703125" customWidth="1"/>
    <col min="13307" max="13316" width="10.7109375" customWidth="1"/>
    <col min="13559" max="13559" width="5.42578125" customWidth="1"/>
    <col min="13560" max="13560" width="9.5703125" customWidth="1"/>
    <col min="13561" max="13561" width="2" customWidth="1"/>
    <col min="13562" max="13562" width="16.5703125" customWidth="1"/>
    <col min="13563" max="13572" width="10.7109375" customWidth="1"/>
    <col min="13815" max="13815" width="5.42578125" customWidth="1"/>
    <col min="13816" max="13816" width="9.5703125" customWidth="1"/>
    <col min="13817" max="13817" width="2" customWidth="1"/>
    <col min="13818" max="13818" width="16.5703125" customWidth="1"/>
    <col min="13819" max="13828" width="10.7109375" customWidth="1"/>
    <col min="14071" max="14071" width="5.42578125" customWidth="1"/>
    <col min="14072" max="14072" width="9.5703125" customWidth="1"/>
    <col min="14073" max="14073" width="2" customWidth="1"/>
    <col min="14074" max="14074" width="16.5703125" customWidth="1"/>
    <col min="14075" max="14084" width="10.7109375" customWidth="1"/>
    <col min="14327" max="14327" width="5.42578125" customWidth="1"/>
    <col min="14328" max="14328" width="9.5703125" customWidth="1"/>
    <col min="14329" max="14329" width="2" customWidth="1"/>
    <col min="14330" max="14330" width="16.5703125" customWidth="1"/>
    <col min="14331" max="14340" width="10.7109375" customWidth="1"/>
    <col min="14583" max="14583" width="5.42578125" customWidth="1"/>
    <col min="14584" max="14584" width="9.5703125" customWidth="1"/>
    <col min="14585" max="14585" width="2" customWidth="1"/>
    <col min="14586" max="14586" width="16.5703125" customWidth="1"/>
    <col min="14587" max="14596" width="10.7109375" customWidth="1"/>
    <col min="14839" max="14839" width="5.42578125" customWidth="1"/>
    <col min="14840" max="14840" width="9.5703125" customWidth="1"/>
    <col min="14841" max="14841" width="2" customWidth="1"/>
    <col min="14842" max="14842" width="16.5703125" customWidth="1"/>
    <col min="14843" max="14852" width="10.7109375" customWidth="1"/>
    <col min="15095" max="15095" width="5.42578125" customWidth="1"/>
    <col min="15096" max="15096" width="9.5703125" customWidth="1"/>
    <col min="15097" max="15097" width="2" customWidth="1"/>
    <col min="15098" max="15098" width="16.5703125" customWidth="1"/>
    <col min="15099" max="15108" width="10.7109375" customWidth="1"/>
    <col min="15351" max="15351" width="5.42578125" customWidth="1"/>
    <col min="15352" max="15352" width="9.5703125" customWidth="1"/>
    <col min="15353" max="15353" width="2" customWidth="1"/>
    <col min="15354" max="15354" width="16.5703125" customWidth="1"/>
    <col min="15355" max="15364" width="10.7109375" customWidth="1"/>
    <col min="15607" max="15607" width="5.42578125" customWidth="1"/>
    <col min="15608" max="15608" width="9.5703125" customWidth="1"/>
    <col min="15609" max="15609" width="2" customWidth="1"/>
    <col min="15610" max="15610" width="16.5703125" customWidth="1"/>
    <col min="15611" max="15620" width="10.7109375" customWidth="1"/>
    <col min="15863" max="15863" width="5.42578125" customWidth="1"/>
    <col min="15864" max="15864" width="9.5703125" customWidth="1"/>
    <col min="15865" max="15865" width="2" customWidth="1"/>
    <col min="15866" max="15866" width="16.5703125" customWidth="1"/>
    <col min="15867" max="15876" width="10.7109375" customWidth="1"/>
    <col min="16119" max="16119" width="5.42578125" customWidth="1"/>
    <col min="16120" max="16120" width="9.5703125" customWidth="1"/>
    <col min="16121" max="16121" width="2" customWidth="1"/>
    <col min="16122" max="16122" width="16.5703125" customWidth="1"/>
    <col min="16123" max="16132" width="10.7109375" customWidth="1"/>
  </cols>
  <sheetData>
    <row r="1" spans="2:14" s="44" customFormat="1" ht="14.45" customHeight="1">
      <c r="M1" s="59" t="s">
        <v>132</v>
      </c>
    </row>
    <row r="2" spans="2:14" s="44" customFormat="1" ht="37.35" customHeight="1">
      <c r="B2" s="118" t="s">
        <v>259</v>
      </c>
      <c r="C2" s="119"/>
      <c r="D2" s="119"/>
      <c r="E2" s="119"/>
      <c r="F2" s="119"/>
      <c r="G2" s="119"/>
      <c r="H2" s="119"/>
      <c r="I2" s="119"/>
      <c r="J2" s="119"/>
      <c r="K2" s="119"/>
      <c r="L2" s="119"/>
      <c r="M2" s="119"/>
      <c r="N2" s="119"/>
    </row>
    <row r="3" spans="2:14" s="44" customFormat="1" ht="7.15" customHeight="1"/>
    <row r="4" spans="2:14" s="44" customFormat="1" ht="15.2" customHeight="1">
      <c r="B4" s="121" t="s">
        <v>3</v>
      </c>
      <c r="C4" s="121"/>
      <c r="D4" s="121"/>
      <c r="E4" s="121" t="s">
        <v>239</v>
      </c>
      <c r="F4" s="121"/>
      <c r="G4" s="121"/>
      <c r="H4" s="121"/>
      <c r="I4" s="121"/>
      <c r="J4" s="121"/>
      <c r="K4" s="121"/>
      <c r="L4" s="121" t="s">
        <v>235</v>
      </c>
      <c r="M4" s="121"/>
      <c r="N4" s="121"/>
    </row>
    <row r="5" spans="2:14" s="44" customFormat="1" ht="15.2" customHeight="1">
      <c r="B5" s="121"/>
      <c r="C5" s="121"/>
      <c r="D5" s="121"/>
      <c r="E5" s="121" t="s">
        <v>184</v>
      </c>
      <c r="F5" s="121"/>
      <c r="G5" s="121"/>
      <c r="H5" s="121" t="s">
        <v>234</v>
      </c>
      <c r="I5" s="121"/>
      <c r="J5" s="121" t="s">
        <v>240</v>
      </c>
      <c r="K5" s="121"/>
      <c r="L5" s="122" t="s">
        <v>233</v>
      </c>
      <c r="M5" s="123" t="s">
        <v>232</v>
      </c>
      <c r="N5" s="123" t="s">
        <v>231</v>
      </c>
    </row>
    <row r="6" spans="2:14" s="44" customFormat="1" ht="49.5">
      <c r="B6" s="121"/>
      <c r="C6" s="121"/>
      <c r="D6" s="121"/>
      <c r="E6" s="60" t="s">
        <v>228</v>
      </c>
      <c r="F6" s="56" t="s">
        <v>230</v>
      </c>
      <c r="G6" s="60" t="s">
        <v>229</v>
      </c>
      <c r="H6" s="60" t="s">
        <v>228</v>
      </c>
      <c r="I6" s="60" t="s">
        <v>226</v>
      </c>
      <c r="J6" s="60" t="s">
        <v>227</v>
      </c>
      <c r="K6" s="60" t="s">
        <v>226</v>
      </c>
      <c r="L6" s="122"/>
      <c r="M6" s="123"/>
      <c r="N6" s="123"/>
    </row>
    <row r="7" spans="2:14" s="44" customFormat="1" ht="18" customHeight="1">
      <c r="B7" s="124" t="s">
        <v>225</v>
      </c>
      <c r="C7" s="55" t="s">
        <v>51</v>
      </c>
      <c r="D7" s="54" t="s">
        <v>2</v>
      </c>
      <c r="E7" s="66">
        <v>0.55625521525693133</v>
      </c>
      <c r="F7" s="66">
        <v>0</v>
      </c>
      <c r="G7" s="66">
        <v>1</v>
      </c>
      <c r="H7" s="66">
        <v>0.56367985542116228</v>
      </c>
      <c r="I7" s="66">
        <v>0</v>
      </c>
      <c r="J7" s="66">
        <v>0.56449915410819929</v>
      </c>
      <c r="K7" s="66">
        <v>0</v>
      </c>
      <c r="L7" s="66">
        <v>0.54351873713625443</v>
      </c>
      <c r="M7" s="66">
        <v>0.21010025265118049</v>
      </c>
      <c r="N7" s="66">
        <v>0.9760787409492212</v>
      </c>
    </row>
    <row r="8" spans="2:14" s="44" customFormat="1" ht="18" customHeight="1">
      <c r="B8" s="124"/>
      <c r="C8" s="55" t="s">
        <v>52</v>
      </c>
      <c r="D8" s="54" t="s">
        <v>224</v>
      </c>
      <c r="E8" s="66">
        <v>1.0163988259739634E-3</v>
      </c>
      <c r="F8" s="66">
        <v>0</v>
      </c>
      <c r="G8" s="66">
        <v>1</v>
      </c>
      <c r="H8" s="66">
        <v>8.5228645337299903E-4</v>
      </c>
      <c r="I8" s="66">
        <v>0</v>
      </c>
      <c r="J8" s="66">
        <v>8.0000000000000004E-4</v>
      </c>
      <c r="K8" s="66">
        <v>0</v>
      </c>
      <c r="L8" s="66">
        <v>8.5079327481033125E-4</v>
      </c>
      <c r="M8" s="66">
        <v>0</v>
      </c>
      <c r="N8" s="66">
        <v>0.72247982880544848</v>
      </c>
    </row>
    <row r="9" spans="2:14" s="44" customFormat="1" ht="32.65" customHeight="1">
      <c r="B9" s="124"/>
      <c r="C9" s="55" t="s">
        <v>53</v>
      </c>
      <c r="D9" s="54" t="s">
        <v>4</v>
      </c>
      <c r="E9" s="66">
        <v>0.1004</v>
      </c>
      <c r="F9" s="66">
        <v>0</v>
      </c>
      <c r="G9" s="66">
        <v>1</v>
      </c>
      <c r="H9" s="66">
        <v>0.10307920836279134</v>
      </c>
      <c r="I9" s="66">
        <v>0</v>
      </c>
      <c r="J9" s="66">
        <v>0.10128167066612558</v>
      </c>
      <c r="K9" s="66">
        <v>0</v>
      </c>
      <c r="L9" s="66">
        <v>8.8317494652259979E-2</v>
      </c>
      <c r="M9" s="66">
        <v>5.6957965763800369E-3</v>
      </c>
      <c r="N9" s="66">
        <v>0.86068006776339245</v>
      </c>
    </row>
    <row r="10" spans="2:14" s="44" customFormat="1" ht="20.65" customHeight="1">
      <c r="B10" s="124"/>
      <c r="C10" s="55" t="s">
        <v>54</v>
      </c>
      <c r="D10" s="54" t="s">
        <v>5</v>
      </c>
      <c r="E10" s="66">
        <v>8.3833152236297906E-3</v>
      </c>
      <c r="F10" s="66">
        <v>0</v>
      </c>
      <c r="G10" s="66">
        <v>1</v>
      </c>
      <c r="H10" s="66">
        <v>8.3999999999999995E-3</v>
      </c>
      <c r="I10" s="66">
        <v>0</v>
      </c>
      <c r="J10" s="66">
        <v>8.4623853455313355E-3</v>
      </c>
      <c r="K10" s="66">
        <v>0</v>
      </c>
      <c r="L10" s="66">
        <v>7.5405737782919032E-3</v>
      </c>
      <c r="M10" s="66">
        <v>0</v>
      </c>
      <c r="N10" s="66">
        <v>0.9954399973625393</v>
      </c>
    </row>
    <row r="11" spans="2:14" s="44" customFormat="1" ht="18" customHeight="1">
      <c r="B11" s="124"/>
      <c r="C11" s="55" t="s">
        <v>55</v>
      </c>
      <c r="D11" s="54" t="s">
        <v>6</v>
      </c>
      <c r="E11" s="66">
        <v>2.9245862566527041E-2</v>
      </c>
      <c r="F11" s="66">
        <v>0</v>
      </c>
      <c r="G11" s="66">
        <v>1.0000000000000002</v>
      </c>
      <c r="H11" s="66">
        <v>1.7591656840012973E-2</v>
      </c>
      <c r="I11" s="66">
        <v>0</v>
      </c>
      <c r="J11" s="66">
        <v>1.7399999999999999E-2</v>
      </c>
      <c r="K11" s="66">
        <v>0</v>
      </c>
      <c r="L11" s="66">
        <v>2.0874530717477642E-2</v>
      </c>
      <c r="M11" s="66">
        <v>0.34596341724332375</v>
      </c>
      <c r="N11" s="66">
        <v>0.67266714751095147</v>
      </c>
    </row>
    <row r="12" spans="2:14" s="44" customFormat="1" ht="20.65" customHeight="1">
      <c r="B12" s="124"/>
      <c r="C12" s="55" t="s">
        <v>56</v>
      </c>
      <c r="D12" s="54" t="s">
        <v>223</v>
      </c>
      <c r="E12" s="66">
        <v>5.3121066179739058E-2</v>
      </c>
      <c r="F12" s="66">
        <v>0</v>
      </c>
      <c r="G12" s="66">
        <v>1.0000000000000002</v>
      </c>
      <c r="H12" s="66">
        <v>5.2200000000000003E-2</v>
      </c>
      <c r="I12" s="66">
        <v>0</v>
      </c>
      <c r="J12" s="66">
        <v>5.2287170627152699E-2</v>
      </c>
      <c r="K12" s="66">
        <v>0</v>
      </c>
      <c r="L12" s="66">
        <v>5.6016627121685168E-2</v>
      </c>
      <c r="M12" s="66">
        <v>0.29026983285801344</v>
      </c>
      <c r="N12" s="66">
        <v>0.80676714004410877</v>
      </c>
    </row>
    <row r="13" spans="2:14" s="44" customFormat="1" ht="18" customHeight="1">
      <c r="B13" s="124"/>
      <c r="C13" s="55" t="s">
        <v>211</v>
      </c>
      <c r="D13" s="54" t="s">
        <v>7</v>
      </c>
      <c r="E13" s="66">
        <v>7.8222544843414878E-3</v>
      </c>
      <c r="F13" s="66">
        <v>0</v>
      </c>
      <c r="G13" s="66">
        <v>1</v>
      </c>
      <c r="H13" s="66">
        <v>7.8929582977174187E-3</v>
      </c>
      <c r="I13" s="66">
        <v>0</v>
      </c>
      <c r="J13" s="66">
        <v>8.0693996734044916E-3</v>
      </c>
      <c r="K13" s="66">
        <v>0</v>
      </c>
      <c r="L13" s="66">
        <v>4.6200542326767877E-3</v>
      </c>
      <c r="M13" s="66">
        <v>2.1187158397559963E-3</v>
      </c>
      <c r="N13" s="66">
        <v>0.66295412323574154</v>
      </c>
    </row>
    <row r="14" spans="2:14" s="44" customFormat="1" ht="18" customHeight="1">
      <c r="B14" s="124"/>
      <c r="C14" s="55" t="s">
        <v>222</v>
      </c>
      <c r="D14" s="54" t="s">
        <v>8</v>
      </c>
      <c r="E14" s="66">
        <v>1.5749201139204536E-3</v>
      </c>
      <c r="F14" s="66">
        <v>0</v>
      </c>
      <c r="G14" s="66">
        <v>1</v>
      </c>
      <c r="H14" s="66">
        <v>1.5198357454414807E-3</v>
      </c>
      <c r="I14" s="66">
        <v>0</v>
      </c>
      <c r="J14" s="66">
        <v>1.4857543721052927E-3</v>
      </c>
      <c r="K14" s="66">
        <v>0</v>
      </c>
      <c r="L14" s="66">
        <v>6.7495487127017934E-4</v>
      </c>
      <c r="M14" s="66">
        <v>0</v>
      </c>
      <c r="N14" s="66">
        <v>0.60258228834555727</v>
      </c>
    </row>
    <row r="15" spans="2:14" s="44" customFormat="1" ht="26.65" customHeight="1">
      <c r="B15" s="124"/>
      <c r="C15" s="125" t="s">
        <v>221</v>
      </c>
      <c r="D15" s="125"/>
      <c r="E15" s="67">
        <v>0.75780000000000003</v>
      </c>
      <c r="F15" s="67">
        <v>0</v>
      </c>
      <c r="G15" s="67">
        <v>1.0000000000000002</v>
      </c>
      <c r="H15" s="67">
        <v>0.75529999999999997</v>
      </c>
      <c r="I15" s="67">
        <v>0</v>
      </c>
      <c r="J15" s="67">
        <v>0.75439999999999996</v>
      </c>
      <c r="K15" s="67">
        <v>0</v>
      </c>
      <c r="L15" s="67">
        <v>0.72241376578472671</v>
      </c>
      <c r="M15" s="67">
        <v>0.85419999999999996</v>
      </c>
      <c r="N15" s="67">
        <v>0.93187616613603785</v>
      </c>
    </row>
    <row r="16" spans="2:14" s="44" customFormat="1" ht="20.65" customHeight="1">
      <c r="B16" s="124" t="s">
        <v>220</v>
      </c>
      <c r="C16" s="55" t="s">
        <v>51</v>
      </c>
      <c r="D16" s="54" t="s">
        <v>9</v>
      </c>
      <c r="E16" s="66">
        <v>0</v>
      </c>
      <c r="F16" s="66">
        <v>0</v>
      </c>
      <c r="G16" s="66">
        <v>0</v>
      </c>
      <c r="H16" s="66">
        <v>0</v>
      </c>
      <c r="I16" s="66">
        <v>0</v>
      </c>
      <c r="J16" s="66">
        <v>0</v>
      </c>
      <c r="K16" s="66">
        <v>0</v>
      </c>
      <c r="L16" s="66">
        <v>1.6237001203268549E-2</v>
      </c>
      <c r="M16" s="66">
        <v>0</v>
      </c>
      <c r="N16" s="66">
        <v>0.99800628967340443</v>
      </c>
    </row>
    <row r="17" spans="2:14" s="44" customFormat="1" ht="20.65" customHeight="1">
      <c r="B17" s="124"/>
      <c r="C17" s="55" t="s">
        <v>52</v>
      </c>
      <c r="D17" s="54" t="s">
        <v>10</v>
      </c>
      <c r="E17" s="66">
        <v>4.4167508964972554E-2</v>
      </c>
      <c r="F17" s="66">
        <v>0</v>
      </c>
      <c r="G17" s="66">
        <v>1.0000000000000002</v>
      </c>
      <c r="H17" s="66">
        <v>4.2370781208050719E-2</v>
      </c>
      <c r="I17" s="66">
        <v>0</v>
      </c>
      <c r="J17" s="66">
        <v>4.5402806560536531E-2</v>
      </c>
      <c r="K17" s="66">
        <v>0</v>
      </c>
      <c r="L17" s="66">
        <v>4.6978013744244713E-2</v>
      </c>
      <c r="M17" s="66">
        <v>0.11997760592021746</v>
      </c>
      <c r="N17" s="66">
        <v>0.9176016205214218</v>
      </c>
    </row>
    <row r="18" spans="2:14" s="44" customFormat="1" ht="26.65" customHeight="1">
      <c r="B18" s="124"/>
      <c r="C18" s="125" t="s">
        <v>219</v>
      </c>
      <c r="D18" s="125"/>
      <c r="E18" s="67">
        <v>4.4167508964972554E-2</v>
      </c>
      <c r="F18" s="67">
        <v>0</v>
      </c>
      <c r="G18" s="67">
        <v>1.0000000000000002</v>
      </c>
      <c r="H18" s="67">
        <v>4.2370781208050719E-2</v>
      </c>
      <c r="I18" s="67">
        <v>0</v>
      </c>
      <c r="J18" s="67">
        <v>4.5402806560536531E-2</v>
      </c>
      <c r="K18" s="67">
        <v>0</v>
      </c>
      <c r="L18" s="67">
        <v>6.3215014947513262E-2</v>
      </c>
      <c r="M18" s="67">
        <v>0.11997760592021746</v>
      </c>
      <c r="N18" s="67">
        <v>0.93733163313272483</v>
      </c>
    </row>
    <row r="19" spans="2:14" s="44" customFormat="1" ht="18" customHeight="1">
      <c r="B19" s="124" t="s">
        <v>241</v>
      </c>
      <c r="C19" s="55" t="s">
        <v>51</v>
      </c>
      <c r="D19" s="54" t="s">
        <v>242</v>
      </c>
      <c r="E19" s="66">
        <v>0</v>
      </c>
      <c r="F19" s="66">
        <v>0</v>
      </c>
      <c r="G19" s="66">
        <v>0</v>
      </c>
      <c r="H19" s="66">
        <v>0</v>
      </c>
      <c r="I19" s="66">
        <v>0</v>
      </c>
      <c r="J19" s="66">
        <v>0</v>
      </c>
      <c r="K19" s="66">
        <v>0</v>
      </c>
      <c r="L19" s="66">
        <v>1.0983118295754475E-2</v>
      </c>
      <c r="M19" s="66">
        <v>0</v>
      </c>
      <c r="N19" s="66">
        <v>1</v>
      </c>
    </row>
    <row r="20" spans="2:14" s="44" customFormat="1" ht="20.65" customHeight="1">
      <c r="B20" s="124"/>
      <c r="C20" s="125" t="s">
        <v>243</v>
      </c>
      <c r="D20" s="125"/>
      <c r="E20" s="67">
        <v>0</v>
      </c>
      <c r="F20" s="67">
        <v>0</v>
      </c>
      <c r="G20" s="67">
        <v>0</v>
      </c>
      <c r="H20" s="67">
        <v>0</v>
      </c>
      <c r="I20" s="67">
        <v>0</v>
      </c>
      <c r="J20" s="67">
        <v>0</v>
      </c>
      <c r="K20" s="67">
        <v>0</v>
      </c>
      <c r="L20" s="67">
        <v>1.0983118295754475E-2</v>
      </c>
      <c r="M20" s="67">
        <v>0</v>
      </c>
      <c r="N20" s="67">
        <v>1</v>
      </c>
    </row>
    <row r="21" spans="2:14" s="44" customFormat="1" ht="20.65" customHeight="1">
      <c r="B21" s="124" t="s">
        <v>218</v>
      </c>
      <c r="C21" s="55" t="s">
        <v>51</v>
      </c>
      <c r="D21" s="54" t="s">
        <v>11</v>
      </c>
      <c r="E21" s="66">
        <v>0</v>
      </c>
      <c r="F21" s="66">
        <v>0</v>
      </c>
      <c r="G21" s="66">
        <v>0</v>
      </c>
      <c r="H21" s="66">
        <v>0</v>
      </c>
      <c r="I21" s="66">
        <v>0</v>
      </c>
      <c r="J21" s="66">
        <v>0</v>
      </c>
      <c r="K21" s="66">
        <v>0</v>
      </c>
      <c r="L21" s="66">
        <v>1.4163870765962479E-2</v>
      </c>
      <c r="M21" s="66">
        <v>0</v>
      </c>
      <c r="N21" s="66">
        <v>0.99686924814054467</v>
      </c>
    </row>
    <row r="22" spans="2:14" s="44" customFormat="1" ht="18" customHeight="1">
      <c r="B22" s="124"/>
      <c r="C22" s="125" t="s">
        <v>217</v>
      </c>
      <c r="D22" s="125"/>
      <c r="E22" s="67">
        <v>0</v>
      </c>
      <c r="F22" s="67">
        <v>0</v>
      </c>
      <c r="G22" s="67">
        <v>0</v>
      </c>
      <c r="H22" s="67">
        <v>0</v>
      </c>
      <c r="I22" s="67">
        <v>0</v>
      </c>
      <c r="J22" s="67">
        <v>0</v>
      </c>
      <c r="K22" s="67">
        <v>0</v>
      </c>
      <c r="L22" s="67">
        <v>1.4163870765962479E-2</v>
      </c>
      <c r="M22" s="67">
        <v>0</v>
      </c>
      <c r="N22" s="67">
        <v>0.99686924814054467</v>
      </c>
    </row>
    <row r="23" spans="2:14" s="44" customFormat="1" ht="20.65" customHeight="1">
      <c r="B23" s="124" t="s">
        <v>216</v>
      </c>
      <c r="C23" s="55" t="s">
        <v>52</v>
      </c>
      <c r="D23" s="54" t="s">
        <v>12</v>
      </c>
      <c r="E23" s="66">
        <v>0</v>
      </c>
      <c r="F23" s="66">
        <v>0</v>
      </c>
      <c r="G23" s="66">
        <v>0</v>
      </c>
      <c r="H23" s="66">
        <v>0</v>
      </c>
      <c r="I23" s="66">
        <v>0</v>
      </c>
      <c r="J23" s="66">
        <v>0</v>
      </c>
      <c r="K23" s="66">
        <v>0</v>
      </c>
      <c r="L23" s="66">
        <v>3.0008519933755395E-3</v>
      </c>
      <c r="M23" s="66">
        <v>0</v>
      </c>
      <c r="N23" s="66">
        <v>1</v>
      </c>
    </row>
    <row r="24" spans="2:14" s="44" customFormat="1" ht="18" customHeight="1">
      <c r="B24" s="124"/>
      <c r="C24" s="55" t="s">
        <v>53</v>
      </c>
      <c r="D24" s="54" t="s">
        <v>13</v>
      </c>
      <c r="E24" s="66">
        <v>4.6028199621666476E-4</v>
      </c>
      <c r="F24" s="66">
        <v>0</v>
      </c>
      <c r="G24" s="66">
        <v>0.99999999999999978</v>
      </c>
      <c r="H24" s="66">
        <v>4.6444239427402144E-4</v>
      </c>
      <c r="I24" s="66">
        <v>0</v>
      </c>
      <c r="J24" s="66">
        <v>4.0000000000000002E-4</v>
      </c>
      <c r="K24" s="66">
        <v>0</v>
      </c>
      <c r="L24" s="66">
        <v>1.7409658900911716E-4</v>
      </c>
      <c r="M24" s="66">
        <v>1.7092293255893851E-6</v>
      </c>
      <c r="N24" s="66">
        <v>0.58925186062969059</v>
      </c>
    </row>
    <row r="25" spans="2:14" s="44" customFormat="1" ht="26.65" customHeight="1">
      <c r="B25" s="124"/>
      <c r="C25" s="125" t="s">
        <v>215</v>
      </c>
      <c r="D25" s="125"/>
      <c r="E25" s="67">
        <v>4.6028199621666476E-4</v>
      </c>
      <c r="F25" s="67">
        <v>0</v>
      </c>
      <c r="G25" s="67">
        <v>0.99999999999999978</v>
      </c>
      <c r="H25" s="67">
        <v>4.6444239427402144E-4</v>
      </c>
      <c r="I25" s="67">
        <v>0</v>
      </c>
      <c r="J25" s="68">
        <v>4.0000000000000002E-4</v>
      </c>
      <c r="K25" s="67">
        <v>0</v>
      </c>
      <c r="L25" s="67">
        <v>3.1749485823846569E-3</v>
      </c>
      <c r="M25" s="67">
        <v>1.7092293255893851E-6</v>
      </c>
      <c r="N25" s="67">
        <v>0.97071898059710604</v>
      </c>
    </row>
    <row r="26" spans="2:14" s="44" customFormat="1" ht="20.65" customHeight="1">
      <c r="B26" s="124" t="s">
        <v>214</v>
      </c>
      <c r="C26" s="55" t="s">
        <v>52</v>
      </c>
      <c r="D26" s="54" t="s">
        <v>14</v>
      </c>
      <c r="E26" s="66">
        <v>2.4044581891915324E-4</v>
      </c>
      <c r="F26" s="66">
        <v>0</v>
      </c>
      <c r="G26" s="66">
        <v>1</v>
      </c>
      <c r="H26" s="66">
        <v>2.0795928101821856E-4</v>
      </c>
      <c r="I26" s="66">
        <v>0</v>
      </c>
      <c r="J26" s="66">
        <v>2.0804028547565361E-4</v>
      </c>
      <c r="K26" s="66">
        <v>0</v>
      </c>
      <c r="L26" s="66">
        <v>3.3209087029675661E-3</v>
      </c>
      <c r="M26" s="66">
        <v>2.5344228278616373E-2</v>
      </c>
      <c r="N26" s="66">
        <v>0.68556480471187697</v>
      </c>
    </row>
    <row r="27" spans="2:14" s="44" customFormat="1" ht="20.65" customHeight="1">
      <c r="B27" s="124"/>
      <c r="C27" s="125" t="s">
        <v>213</v>
      </c>
      <c r="D27" s="125"/>
      <c r="E27" s="67">
        <v>2.4044581891915324E-4</v>
      </c>
      <c r="F27" s="67">
        <v>0</v>
      </c>
      <c r="G27" s="67">
        <v>1</v>
      </c>
      <c r="H27" s="67">
        <v>2.0795928101821856E-4</v>
      </c>
      <c r="I27" s="67">
        <v>0</v>
      </c>
      <c r="J27" s="67">
        <v>2.0804028547565361E-4</v>
      </c>
      <c r="K27" s="67">
        <v>0</v>
      </c>
      <c r="L27" s="67">
        <v>3.3209087029675661E-3</v>
      </c>
      <c r="M27" s="67">
        <v>2.5344228278616373E-2</v>
      </c>
      <c r="N27" s="67">
        <v>0.68556480471187697</v>
      </c>
    </row>
    <row r="28" spans="2:14" s="44" customFormat="1" ht="20.65" customHeight="1">
      <c r="B28" s="124" t="s">
        <v>212</v>
      </c>
      <c r="C28" s="55" t="s">
        <v>51</v>
      </c>
      <c r="D28" s="54" t="s">
        <v>15</v>
      </c>
      <c r="E28" s="66">
        <v>0</v>
      </c>
      <c r="F28" s="66">
        <v>0</v>
      </c>
      <c r="G28" s="66">
        <v>0</v>
      </c>
      <c r="H28" s="66">
        <v>0</v>
      </c>
      <c r="I28" s="66">
        <v>0</v>
      </c>
      <c r="J28" s="66">
        <v>0</v>
      </c>
      <c r="K28" s="66">
        <v>0</v>
      </c>
      <c r="L28" s="66">
        <v>1.2003407973502161E-3</v>
      </c>
      <c r="M28" s="66">
        <v>0</v>
      </c>
      <c r="N28" s="66">
        <v>1</v>
      </c>
    </row>
    <row r="29" spans="2:14" s="44" customFormat="1" ht="20.65" customHeight="1">
      <c r="B29" s="124"/>
      <c r="C29" s="55" t="s">
        <v>56</v>
      </c>
      <c r="D29" s="54" t="s">
        <v>244</v>
      </c>
      <c r="E29" s="66">
        <v>0</v>
      </c>
      <c r="F29" s="66">
        <v>0</v>
      </c>
      <c r="G29" s="66">
        <v>0</v>
      </c>
      <c r="H29" s="66">
        <v>0</v>
      </c>
      <c r="I29" s="66">
        <v>0</v>
      </c>
      <c r="J29" s="66">
        <v>0</v>
      </c>
      <c r="K29" s="66">
        <v>0</v>
      </c>
      <c r="L29" s="66">
        <v>1.2002927837183219E-3</v>
      </c>
      <c r="M29" s="66">
        <v>0</v>
      </c>
      <c r="N29" s="66">
        <v>1</v>
      </c>
    </row>
    <row r="30" spans="2:14" s="44" customFormat="1" ht="32.65" customHeight="1">
      <c r="B30" s="124"/>
      <c r="C30" s="55" t="s">
        <v>211</v>
      </c>
      <c r="D30" s="54" t="s">
        <v>210</v>
      </c>
      <c r="E30" s="66">
        <v>2.0609641621641706E-4</v>
      </c>
      <c r="F30" s="66">
        <v>0</v>
      </c>
      <c r="G30" s="66">
        <v>1</v>
      </c>
      <c r="H30" s="66">
        <v>2.0795928101821856E-4</v>
      </c>
      <c r="I30" s="66">
        <v>0</v>
      </c>
      <c r="J30" s="66">
        <v>1.5949755219800109E-4</v>
      </c>
      <c r="K30" s="66">
        <v>0</v>
      </c>
      <c r="L30" s="66">
        <v>5.3112868054657533E-3</v>
      </c>
      <c r="M30" s="66">
        <v>0</v>
      </c>
      <c r="N30" s="66">
        <v>0.68870702392288075</v>
      </c>
    </row>
    <row r="31" spans="2:14" s="44" customFormat="1" ht="20.65" customHeight="1">
      <c r="B31" s="124"/>
      <c r="C31" s="125" t="s">
        <v>209</v>
      </c>
      <c r="D31" s="125"/>
      <c r="E31" s="67">
        <v>2.0609641621641706E-4</v>
      </c>
      <c r="F31" s="67">
        <v>0</v>
      </c>
      <c r="G31" s="67">
        <v>1</v>
      </c>
      <c r="H31" s="67">
        <v>2.0795928101821856E-4</v>
      </c>
      <c r="I31" s="67">
        <v>0</v>
      </c>
      <c r="J31" s="67">
        <v>1.5949755219800109E-4</v>
      </c>
      <c r="K31" s="67">
        <v>0</v>
      </c>
      <c r="L31" s="67">
        <v>7.711920386534293E-3</v>
      </c>
      <c r="M31" s="67">
        <v>0</v>
      </c>
      <c r="N31" s="67">
        <v>0.76260495576161158</v>
      </c>
    </row>
    <row r="32" spans="2:14" s="44" customFormat="1" ht="26.65" customHeight="1">
      <c r="B32" s="124" t="s">
        <v>208</v>
      </c>
      <c r="C32" s="55" t="s">
        <v>52</v>
      </c>
      <c r="D32" s="54" t="s">
        <v>16</v>
      </c>
      <c r="E32" s="66">
        <v>0</v>
      </c>
      <c r="F32" s="66">
        <v>0</v>
      </c>
      <c r="G32" s="66">
        <v>0</v>
      </c>
      <c r="H32" s="66">
        <v>0</v>
      </c>
      <c r="I32" s="66">
        <v>0</v>
      </c>
      <c r="J32" s="66">
        <v>0</v>
      </c>
      <c r="K32" s="66">
        <v>0</v>
      </c>
      <c r="L32" s="66">
        <v>1.5164109350860827E-3</v>
      </c>
      <c r="M32" s="66">
        <v>5.2844140318686458E-4</v>
      </c>
      <c r="N32" s="66">
        <v>1</v>
      </c>
    </row>
    <row r="33" spans="2:14" s="44" customFormat="1" ht="18" customHeight="1">
      <c r="B33" s="124"/>
      <c r="C33" s="55" t="s">
        <v>53</v>
      </c>
      <c r="D33" s="54" t="s">
        <v>207</v>
      </c>
      <c r="E33" s="66">
        <v>5.1524104054104262E-3</v>
      </c>
      <c r="F33" s="66">
        <v>0</v>
      </c>
      <c r="G33" s="66">
        <v>1</v>
      </c>
      <c r="H33" s="66">
        <v>5.1989820254554637E-3</v>
      </c>
      <c r="I33" s="66">
        <v>0</v>
      </c>
      <c r="J33" s="66">
        <v>5.20100713689134E-3</v>
      </c>
      <c r="K33" s="66">
        <v>0</v>
      </c>
      <c r="L33" s="66">
        <v>2.4006815947004321E-3</v>
      </c>
      <c r="M33" s="66">
        <v>0</v>
      </c>
      <c r="N33" s="66">
        <v>1</v>
      </c>
    </row>
    <row r="34" spans="2:14" s="44" customFormat="1" ht="20.65" customHeight="1">
      <c r="B34" s="124"/>
      <c r="C34" s="125" t="s">
        <v>206</v>
      </c>
      <c r="D34" s="125"/>
      <c r="E34" s="67">
        <v>5.1524104054104262E-3</v>
      </c>
      <c r="F34" s="67">
        <v>0</v>
      </c>
      <c r="G34" s="67">
        <v>1</v>
      </c>
      <c r="H34" s="67">
        <v>5.1989820254554637E-3</v>
      </c>
      <c r="I34" s="67">
        <v>0</v>
      </c>
      <c r="J34" s="67">
        <v>5.20100713689134E-3</v>
      </c>
      <c r="K34" s="67">
        <v>0</v>
      </c>
      <c r="L34" s="67">
        <v>3.9170925297865146E-3</v>
      </c>
      <c r="M34" s="67">
        <v>5.2844140318686458E-4</v>
      </c>
      <c r="N34" s="67">
        <v>1</v>
      </c>
    </row>
    <row r="35" spans="2:14" s="44" customFormat="1" ht="18" customHeight="1">
      <c r="B35" s="124" t="s">
        <v>245</v>
      </c>
      <c r="C35" s="55" t="s">
        <v>52</v>
      </c>
      <c r="D35" s="54" t="s">
        <v>246</v>
      </c>
      <c r="E35" s="66">
        <v>3.4349402702736178E-3</v>
      </c>
      <c r="F35" s="66">
        <v>0</v>
      </c>
      <c r="G35" s="66">
        <v>1</v>
      </c>
      <c r="H35" s="66">
        <v>3.465988016970309E-3</v>
      </c>
      <c r="I35" s="66">
        <v>0</v>
      </c>
      <c r="J35" s="66">
        <v>3.4673380912608933E-3</v>
      </c>
      <c r="K35" s="66">
        <v>0</v>
      </c>
      <c r="L35" s="66">
        <v>0</v>
      </c>
      <c r="M35" s="66">
        <v>0</v>
      </c>
      <c r="N35" s="66">
        <v>0</v>
      </c>
    </row>
    <row r="36" spans="2:14" s="44" customFormat="1" ht="26.65" customHeight="1">
      <c r="B36" s="124"/>
      <c r="C36" s="125" t="s">
        <v>247</v>
      </c>
      <c r="D36" s="125"/>
      <c r="E36" s="67">
        <v>3.4349402702736178E-3</v>
      </c>
      <c r="F36" s="67">
        <v>0</v>
      </c>
      <c r="G36" s="67">
        <v>1</v>
      </c>
      <c r="H36" s="67">
        <v>3.465988016970309E-3</v>
      </c>
      <c r="I36" s="67">
        <v>0</v>
      </c>
      <c r="J36" s="67">
        <v>3.4673380912608933E-3</v>
      </c>
      <c r="K36" s="67">
        <v>0</v>
      </c>
      <c r="L36" s="67">
        <v>0</v>
      </c>
      <c r="M36" s="67">
        <v>0</v>
      </c>
      <c r="N36" s="67">
        <v>0</v>
      </c>
    </row>
    <row r="37" spans="2:14" s="44" customFormat="1" ht="38.65" customHeight="1">
      <c r="B37" s="124" t="s">
        <v>205</v>
      </c>
      <c r="C37" s="55" t="s">
        <v>52</v>
      </c>
      <c r="D37" s="54" t="s">
        <v>204</v>
      </c>
      <c r="E37" s="66">
        <v>2.1296629675696429E-3</v>
      </c>
      <c r="F37" s="66">
        <v>0</v>
      </c>
      <c r="G37" s="66">
        <v>1</v>
      </c>
      <c r="H37" s="66">
        <v>2.1489125705215916E-3</v>
      </c>
      <c r="I37" s="66">
        <v>0</v>
      </c>
      <c r="J37" s="66">
        <v>2.1497496165817538E-3</v>
      </c>
      <c r="K37" s="66">
        <v>0</v>
      </c>
      <c r="L37" s="66">
        <v>2.2326338830714015E-3</v>
      </c>
      <c r="M37" s="66">
        <v>0</v>
      </c>
      <c r="N37" s="66">
        <v>1</v>
      </c>
    </row>
    <row r="38" spans="2:14" s="44" customFormat="1" ht="26.65" customHeight="1">
      <c r="B38" s="124"/>
      <c r="C38" s="125" t="s">
        <v>203</v>
      </c>
      <c r="D38" s="125"/>
      <c r="E38" s="67">
        <v>2.1296629675696429E-3</v>
      </c>
      <c r="F38" s="67">
        <v>0</v>
      </c>
      <c r="G38" s="67">
        <v>1</v>
      </c>
      <c r="H38" s="67">
        <v>2.1489125705215916E-3</v>
      </c>
      <c r="I38" s="67">
        <v>0</v>
      </c>
      <c r="J38" s="67">
        <v>2.1497496165817538E-3</v>
      </c>
      <c r="K38" s="67">
        <v>0</v>
      </c>
      <c r="L38" s="67">
        <v>2.2326338830714015E-3</v>
      </c>
      <c r="M38" s="67">
        <v>0</v>
      </c>
      <c r="N38" s="67">
        <v>1</v>
      </c>
    </row>
    <row r="39" spans="2:14" s="44" customFormat="1" ht="18" customHeight="1">
      <c r="B39" s="124" t="s">
        <v>202</v>
      </c>
      <c r="C39" s="55" t="s">
        <v>51</v>
      </c>
      <c r="D39" s="54" t="s">
        <v>17</v>
      </c>
      <c r="E39" s="66">
        <v>2.1059618797047547E-3</v>
      </c>
      <c r="F39" s="66">
        <v>0</v>
      </c>
      <c r="G39" s="66">
        <v>1</v>
      </c>
      <c r="H39" s="66">
        <v>2.991494257447074E-3</v>
      </c>
      <c r="I39" s="66">
        <v>0</v>
      </c>
      <c r="J39" s="66">
        <v>1.7790911746259643E-3</v>
      </c>
      <c r="K39" s="66">
        <v>0</v>
      </c>
      <c r="L39" s="66">
        <v>0</v>
      </c>
      <c r="M39" s="66">
        <v>0</v>
      </c>
      <c r="N39" s="66">
        <v>0</v>
      </c>
    </row>
    <row r="40" spans="2:14" s="44" customFormat="1" ht="20.65" customHeight="1">
      <c r="B40" s="124"/>
      <c r="C40" s="55" t="s">
        <v>52</v>
      </c>
      <c r="D40" s="54" t="s">
        <v>201</v>
      </c>
      <c r="E40" s="66">
        <v>0</v>
      </c>
      <c r="F40" s="66">
        <v>0</v>
      </c>
      <c r="G40" s="66">
        <v>0</v>
      </c>
      <c r="H40" s="66">
        <v>0</v>
      </c>
      <c r="I40" s="66">
        <v>0</v>
      </c>
      <c r="J40" s="66">
        <v>0</v>
      </c>
      <c r="K40" s="66">
        <v>0</v>
      </c>
      <c r="L40" s="66">
        <v>0</v>
      </c>
      <c r="M40" s="66">
        <v>0</v>
      </c>
      <c r="N40" s="66">
        <v>0</v>
      </c>
    </row>
    <row r="41" spans="2:14" s="44" customFormat="1" ht="18" customHeight="1">
      <c r="B41" s="124"/>
      <c r="C41" s="55" t="s">
        <v>53</v>
      </c>
      <c r="D41" s="54" t="s">
        <v>18</v>
      </c>
      <c r="E41" s="66">
        <v>1.7002954337854406E-3</v>
      </c>
      <c r="F41" s="66">
        <v>0</v>
      </c>
      <c r="G41" s="66">
        <v>1</v>
      </c>
      <c r="H41" s="66">
        <v>3.3169505322405857E-3</v>
      </c>
      <c r="I41" s="66">
        <v>0</v>
      </c>
      <c r="J41" s="66">
        <v>2.4097999734263207E-3</v>
      </c>
      <c r="K41" s="66">
        <v>0</v>
      </c>
      <c r="L41" s="66">
        <v>0</v>
      </c>
      <c r="M41" s="66">
        <v>0</v>
      </c>
      <c r="N41" s="66">
        <v>0</v>
      </c>
    </row>
    <row r="42" spans="2:14" s="44" customFormat="1" ht="20.65" customHeight="1">
      <c r="B42" s="124"/>
      <c r="C42" s="125" t="s">
        <v>200</v>
      </c>
      <c r="D42" s="125"/>
      <c r="E42" s="67">
        <v>3.8062573134901956E-3</v>
      </c>
      <c r="F42" s="67">
        <v>0</v>
      </c>
      <c r="G42" s="67">
        <v>1</v>
      </c>
      <c r="H42" s="67">
        <v>6.3084447896876597E-3</v>
      </c>
      <c r="I42" s="67">
        <v>0</v>
      </c>
      <c r="J42" s="67">
        <v>4.188891148052285E-3</v>
      </c>
      <c r="K42" s="67">
        <v>0</v>
      </c>
      <c r="L42" s="67">
        <v>0</v>
      </c>
      <c r="M42" s="67">
        <v>0</v>
      </c>
      <c r="N42" s="67">
        <v>0</v>
      </c>
    </row>
    <row r="43" spans="2:14" s="44" customFormat="1" ht="20.65" customHeight="1">
      <c r="B43" s="124" t="s">
        <v>199</v>
      </c>
      <c r="C43" s="55" t="s">
        <v>51</v>
      </c>
      <c r="D43" s="54" t="s">
        <v>198</v>
      </c>
      <c r="E43" s="66">
        <v>0.18263403437320133</v>
      </c>
      <c r="F43" s="66">
        <v>0</v>
      </c>
      <c r="G43" s="66">
        <v>1</v>
      </c>
      <c r="H43" s="66">
        <v>0.18428482733938073</v>
      </c>
      <c r="I43" s="66">
        <v>0</v>
      </c>
      <c r="J43" s="66">
        <v>0.18435661010559845</v>
      </c>
      <c r="K43" s="66">
        <v>0</v>
      </c>
      <c r="L43" s="66">
        <v>0.16886672612129885</v>
      </c>
      <c r="M43" s="66">
        <v>0</v>
      </c>
      <c r="N43" s="66">
        <v>0.99692759958105759</v>
      </c>
    </row>
    <row r="44" spans="2:14" s="44" customFormat="1" ht="20.65" customHeight="1">
      <c r="B44" s="124"/>
      <c r="C44" s="125" t="s">
        <v>197</v>
      </c>
      <c r="D44" s="125"/>
      <c r="E44" s="67">
        <v>0.18263403437320133</v>
      </c>
      <c r="F44" s="67">
        <v>0</v>
      </c>
      <c r="G44" s="67">
        <v>1</v>
      </c>
      <c r="H44" s="67">
        <v>0.18428482733938073</v>
      </c>
      <c r="I44" s="67">
        <v>0</v>
      </c>
      <c r="J44" s="67">
        <v>0.18435661010559845</v>
      </c>
      <c r="K44" s="67">
        <v>0</v>
      </c>
      <c r="L44" s="67">
        <v>0.16886672612129885</v>
      </c>
      <c r="M44" s="67">
        <v>0</v>
      </c>
      <c r="N44" s="67">
        <v>0.99692759958105759</v>
      </c>
    </row>
  </sheetData>
  <mergeCells count="34">
    <mergeCell ref="B37:B38"/>
    <mergeCell ref="C38:D38"/>
    <mergeCell ref="B39:B42"/>
    <mergeCell ref="C42:D42"/>
    <mergeCell ref="B43:B44"/>
    <mergeCell ref="C44:D44"/>
    <mergeCell ref="B28:B31"/>
    <mergeCell ref="C31:D31"/>
    <mergeCell ref="B32:B34"/>
    <mergeCell ref="C34:D34"/>
    <mergeCell ref="B35:B36"/>
    <mergeCell ref="C36:D36"/>
    <mergeCell ref="B21:B22"/>
    <mergeCell ref="C22:D22"/>
    <mergeCell ref="B23:B25"/>
    <mergeCell ref="C25:D25"/>
    <mergeCell ref="B26:B27"/>
    <mergeCell ref="C27:D27"/>
    <mergeCell ref="B7:B15"/>
    <mergeCell ref="C15:D15"/>
    <mergeCell ref="B16:B18"/>
    <mergeCell ref="C18:D18"/>
    <mergeCell ref="B19:B20"/>
    <mergeCell ref="C20:D20"/>
    <mergeCell ref="B2:N2"/>
    <mergeCell ref="B4:D6"/>
    <mergeCell ref="E4:K4"/>
    <mergeCell ref="L4:N4"/>
    <mergeCell ref="E5:G5"/>
    <mergeCell ref="H5:I5"/>
    <mergeCell ref="J5:K5"/>
    <mergeCell ref="L5:L6"/>
    <mergeCell ref="M5:M6"/>
    <mergeCell ref="N5:N6"/>
  </mergeCells>
  <printOptions horizontalCentered="1"/>
  <pageMargins left="0.39370078740157483" right="0.39370078740157483" top="0.59055118110236227" bottom="0.59055118110236227" header="0.51181102362204722" footer="0.51181102362204722"/>
  <pageSetup paperSize="8" scale="120" fitToHeight="4" orientation="landscape" r:id="rId1"/>
  <headerFooter alignWithMargins="0"/>
  <rowBreaks count="1" manualBreakCount="1">
    <brk id="2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All 1-a Indicatori sint 2022</vt:lpstr>
      <vt:lpstr>All 1-bEntrate - Ind. anal 2022</vt:lpstr>
      <vt:lpstr>All 1-c Spese - Ind. anal 2022</vt:lpstr>
      <vt:lpstr>'All 1-a Indicatori sint 2022'!Area_stampa</vt:lpstr>
      <vt:lpstr>'All 1-bEntrate - Ind. anal 2022'!Area_stampa</vt:lpstr>
      <vt:lpstr>'All 1-c Spese - Ind. anal 2022'!Area_stampa</vt:lpstr>
      <vt:lpstr>'All 1-a Indicatori sint 2022'!Titoli_stampa</vt:lpstr>
      <vt:lpstr>'All 1-c Spese - Ind. anal 2022'!Titoli_stampa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Simeone</dc:creator>
  <cp:lastModifiedBy>g.tufaro</cp:lastModifiedBy>
  <cp:lastPrinted>2021-12-30T10:55:15Z</cp:lastPrinted>
  <dcterms:created xsi:type="dcterms:W3CDTF">2009-01-23T08:33:04Z</dcterms:created>
  <dcterms:modified xsi:type="dcterms:W3CDTF">2022-01-24T12:24:25Z</dcterms:modified>
</cp:coreProperties>
</file>