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00" windowHeight="11760" tabRatio="788"/>
  </bookViews>
  <sheets>
    <sheet name="All 1-a Indicatori sint 2021" sheetId="14" r:id="rId1"/>
    <sheet name="All 1-bEntrate - Ind. anal 2021" sheetId="15" r:id="rId2"/>
    <sheet name="All 1-c Spese - Ind. anal 2021" sheetId="16" r:id="rId3"/>
  </sheets>
  <definedNames>
    <definedName name="_xlnm.Print_Area" localSheetId="0">'All 1-a Indicatori sint 2021'!$A$1:$L$66</definedName>
    <definedName name="_xlnm.Print_Area" localSheetId="1">'All 1-bEntrate - Ind. anal 2021'!$A$1:$J$29</definedName>
    <definedName name="_xlnm.Print_Titles" localSheetId="0">'All 1-a Indicatori sint 2021'!$1:$7</definedName>
    <definedName name="_xlnm.Print_Titles" localSheetId="2">'All 1-c Spese - Ind. anal 2021'!$2:$6</definedName>
  </definedNames>
  <calcPr calcId="191029"/>
</workbook>
</file>

<file path=xl/calcChain.xml><?xml version="1.0" encoding="utf-8"?>
<calcChain xmlns="http://schemas.openxmlformats.org/spreadsheetml/2006/main">
  <c r="L55" i="14"/>
  <c r="K55"/>
  <c r="J55"/>
  <c r="D55"/>
  <c r="F55"/>
  <c r="E55"/>
  <c r="F54"/>
  <c r="E54"/>
  <c r="D54"/>
  <c r="J52"/>
  <c r="D52"/>
  <c r="D45"/>
  <c r="D44"/>
  <c r="D43"/>
  <c r="D42"/>
  <c r="L30" l="1"/>
  <c r="K30"/>
  <c r="J30"/>
  <c r="F30"/>
  <c r="E30"/>
  <c r="D30"/>
  <c r="D29"/>
  <c r="L27"/>
  <c r="K27"/>
  <c r="J27"/>
  <c r="F27"/>
  <c r="E27"/>
  <c r="D27"/>
  <c r="L29"/>
  <c r="K29"/>
  <c r="J29"/>
  <c r="F29"/>
  <c r="E29"/>
  <c r="L28"/>
  <c r="K28"/>
  <c r="J28"/>
  <c r="F28"/>
  <c r="E28"/>
  <c r="D28"/>
  <c r="D19"/>
  <c r="L19"/>
  <c r="K19"/>
  <c r="J19"/>
  <c r="F19"/>
  <c r="E19"/>
  <c r="L18"/>
  <c r="K18"/>
  <c r="J18"/>
  <c r="F18"/>
  <c r="E18"/>
  <c r="D18"/>
  <c r="L16"/>
  <c r="K16"/>
  <c r="J16"/>
  <c r="F16"/>
  <c r="E16"/>
  <c r="D16"/>
  <c r="L9"/>
  <c r="K9"/>
  <c r="J9"/>
  <c r="F9"/>
  <c r="E9"/>
  <c r="D9"/>
  <c r="J36" l="1"/>
  <c r="D36"/>
  <c r="J35"/>
  <c r="D35"/>
  <c r="L25" l="1"/>
  <c r="K25"/>
  <c r="J25"/>
  <c r="F25"/>
  <c r="E25"/>
  <c r="D25"/>
  <c r="L23"/>
  <c r="K23"/>
  <c r="J23"/>
  <c r="F23"/>
  <c r="E23"/>
  <c r="D23"/>
</calcChain>
</file>

<file path=xl/sharedStrings.xml><?xml version="1.0" encoding="utf-8"?>
<sst xmlns="http://schemas.openxmlformats.org/spreadsheetml/2006/main" count="296" uniqueCount="262">
  <si>
    <t>Debiti non finanziari</t>
  </si>
  <si>
    <t>Debiti finanziari</t>
  </si>
  <si>
    <t>Organi istituzionali</t>
  </si>
  <si>
    <t>MISSIONI E PROGRAMMI</t>
  </si>
  <si>
    <t>Gestione economica, finanziaria,  programmazione, provveditorato</t>
  </si>
  <si>
    <t>Gestione dei beni demaniali e patrimoniali</t>
  </si>
  <si>
    <t>Ufficio tecnico</t>
  </si>
  <si>
    <t>Risorse umane</t>
  </si>
  <si>
    <t>Altri servizi generali</t>
  </si>
  <si>
    <t>Sistema integrato di sicurezza urbana</t>
  </si>
  <si>
    <t>Valorizzazione dei beni di interesse storico</t>
  </si>
  <si>
    <t>Attività culturali e interventi diversi nel settore culturale</t>
  </si>
  <si>
    <t>Sviluppo e la valorizzazione del turismo</t>
  </si>
  <si>
    <t>Tutela, valorizzazione e recupero ambientale</t>
  </si>
  <si>
    <t>Rifiuti</t>
  </si>
  <si>
    <t>Interventi a seguito di calamità naturali</t>
  </si>
  <si>
    <t>Interventi per l'infanzia e  i minori e per asili nido</t>
  </si>
  <si>
    <t>Commercio - reti distributive - tutela dei consumatori</t>
  </si>
  <si>
    <t>Fondo di riserva</t>
  </si>
  <si>
    <t>Altri fondi</t>
  </si>
  <si>
    <t>TITOLO 2:</t>
  </si>
  <si>
    <t>Trasferimenti correnti</t>
  </si>
  <si>
    <t>20101</t>
  </si>
  <si>
    <t>Tipologia 101: Trasferimenti correnti da Amministrazioni pubbliche</t>
  </si>
  <si>
    <t>20104</t>
  </si>
  <si>
    <t>Tipologia 104: Trasferimenti correnti da Istituzioni Sociali Private</t>
  </si>
  <si>
    <t>Totale TITOLO 2: Trasferimenti correnti</t>
  </si>
  <si>
    <t>TITOLO 3:</t>
  </si>
  <si>
    <t>Entrate extratributarie</t>
  </si>
  <si>
    <t>30100</t>
  </si>
  <si>
    <t>Tipologia 100: Vendita di beni e servizi e proventi derivanti dalla gestione dei beni</t>
  </si>
  <si>
    <t>30200</t>
  </si>
  <si>
    <t>Tipologia 200: Proventi derivanti dall'attività di controllo e repressione delle irregolarità e degli illeciti</t>
  </si>
  <si>
    <t>30300</t>
  </si>
  <si>
    <t>Tipologia 300: Interessi attivi</t>
  </si>
  <si>
    <t>30500</t>
  </si>
  <si>
    <t>Tipologia 500: Rimborsi e altre entrate correnti</t>
  </si>
  <si>
    <t>40200</t>
  </si>
  <si>
    <t>Tipologia 200: Contributi agli investimenti</t>
  </si>
  <si>
    <t>40300</t>
  </si>
  <si>
    <t>Tipologia 300: Altri trasferimenti in conto capitale</t>
  </si>
  <si>
    <t>40500</t>
  </si>
  <si>
    <t>Tipologia 500: Altre entrate in conto capitale</t>
  </si>
  <si>
    <t>Totale TITOLO 4: Entrate in conto capitale</t>
  </si>
  <si>
    <t>TITOLO 9:</t>
  </si>
  <si>
    <t>Entrate per conto terzi e partite di giro</t>
  </si>
  <si>
    <t>90100</t>
  </si>
  <si>
    <t>Tipologia 100: Entrate per partite di giro</t>
  </si>
  <si>
    <t>90200</t>
  </si>
  <si>
    <t>Tipologia 200: Entrate per conto terzi</t>
  </si>
  <si>
    <t>Totale TITOLO 9: Entrate per conto terzi e partite di giro</t>
  </si>
  <si>
    <t>TOTALE ENTRATE</t>
  </si>
  <si>
    <t>01</t>
  </si>
  <si>
    <t>02</t>
  </si>
  <si>
    <t>03</t>
  </si>
  <si>
    <t>05</t>
  </si>
  <si>
    <t>06</t>
  </si>
  <si>
    <t>08</t>
  </si>
  <si>
    <t>30000</t>
  </si>
  <si>
    <t>40000</t>
  </si>
  <si>
    <t>Entrate correnti</t>
  </si>
  <si>
    <t>1.1</t>
  </si>
  <si>
    <t>Interessi passivi</t>
  </si>
  <si>
    <t>2.1</t>
  </si>
  <si>
    <t>3.1</t>
  </si>
  <si>
    <t>3.2</t>
  </si>
  <si>
    <t>4.1</t>
  </si>
  <si>
    <t>Rigidità strutturale di bilancio</t>
  </si>
  <si>
    <t>Incidenza degli interessi passivi sulle entrate correnti (che ne costituiscono la fonte di copertura)</t>
  </si>
  <si>
    <t>Incidenza degli interessi sulle anticipazioni sul totale degli interessi passivi</t>
  </si>
  <si>
    <t>Incidenza degli interessi di mora sul totale degli interessi passivi</t>
  </si>
  <si>
    <t>5.1</t>
  </si>
  <si>
    <t>5.2</t>
  </si>
  <si>
    <t>6.1</t>
  </si>
  <si>
    <t>6.2</t>
  </si>
  <si>
    <t>6.3</t>
  </si>
  <si>
    <t>7.1</t>
  </si>
  <si>
    <t>7.2</t>
  </si>
  <si>
    <t>3.3</t>
  </si>
  <si>
    <t>3.4</t>
  </si>
  <si>
    <t>Incidenza estinzioni debiti finanziari</t>
  </si>
  <si>
    <t>Sostenibilità debiti finanziari</t>
  </si>
  <si>
    <t>Piano degli indicatori di bilancio</t>
  </si>
  <si>
    <t>Indicatore di smaltimento debiti commerciali</t>
  </si>
  <si>
    <t>Incidenza investimenti su spesa corrente e in conto capitale</t>
  </si>
  <si>
    <t>5.3</t>
  </si>
  <si>
    <t>8.1</t>
  </si>
  <si>
    <t>8.2</t>
  </si>
  <si>
    <t>Sostenibilità disavanzo a carico dell'esercizio</t>
  </si>
  <si>
    <t>Indicatore di realizzazione delle previsioni di cassa corrente</t>
  </si>
  <si>
    <t>2.2</t>
  </si>
  <si>
    <t>Quota investimenti complessivi finanziati dal risparmio corrente</t>
  </si>
  <si>
    <t>Quota investimenti complessivi finanziati dal saldo positivo delle partite finanziarie</t>
  </si>
  <si>
    <t>Quota investimenti complessivi finanziati da debito</t>
  </si>
  <si>
    <t>Disavanzo di amministrazione presunto dell'esercizio precedente</t>
  </si>
  <si>
    <t>Incidenza quota libera di parte corrente nell'avanzo presunto</t>
  </si>
  <si>
    <t>Incidenza quota libera in c/capitale nell'avanzo presunto</t>
  </si>
  <si>
    <t>Incidenza quota accantonata nell'avanzo presunto</t>
  </si>
  <si>
    <t>Incidenza quota vincolata nell'avanzo presunto</t>
  </si>
  <si>
    <t>Composizione avanzo di amministrazione presunto dell'esercizio precedente (5)</t>
  </si>
  <si>
    <t>Esternalizzazione dei servizi</t>
  </si>
  <si>
    <t>Indicatore di esternalizzazione dei servizi</t>
  </si>
  <si>
    <t>6.4</t>
  </si>
  <si>
    <t>6.5</t>
  </si>
  <si>
    <t>6.6</t>
  </si>
  <si>
    <t>6.7</t>
  </si>
  <si>
    <t>9.1</t>
  </si>
  <si>
    <t>9.2</t>
  </si>
  <si>
    <t>9.3</t>
  </si>
  <si>
    <t>9.4</t>
  </si>
  <si>
    <t>10.1</t>
  </si>
  <si>
    <t>10.2</t>
  </si>
  <si>
    <t>10.3</t>
  </si>
  <si>
    <t>8.3</t>
  </si>
  <si>
    <t>2.3</t>
  </si>
  <si>
    <t>2.4</t>
  </si>
  <si>
    <t>Indicatore di realizzazione delle previsioni di cassa concernenti le entrate proprie</t>
  </si>
  <si>
    <t xml:space="preserve">Quota disavanzo che si prevede di ripianare nell'esercizio </t>
  </si>
  <si>
    <t>10.4</t>
  </si>
  <si>
    <t>Sostenibilità patrimoniale del disavanzo presunto</t>
  </si>
  <si>
    <t>Composizione delle entrate (dati percentuali)</t>
  </si>
  <si>
    <t>Indicatore di realizzazione delle previsioni di competenza concernenti le entrate proprie</t>
  </si>
  <si>
    <t>Indicatore di smaltimento debiti verso altre amministrazioni pubbliche</t>
  </si>
  <si>
    <t>Indicatore di realizzazione delle previsioni di competenza concernenti le entrate correnti</t>
  </si>
  <si>
    <t>Partite di giro e conto terzi</t>
  </si>
  <si>
    <t>Incidenza partite di giro e conto terzi in entrata</t>
  </si>
  <si>
    <t>Incidenza partite di giro e conto terzi in uscita</t>
  </si>
  <si>
    <t>11.1</t>
  </si>
  <si>
    <t>Fondo pluriennale vincolato</t>
  </si>
  <si>
    <t>12.1</t>
  </si>
  <si>
    <t>12.2</t>
  </si>
  <si>
    <t>Utilizzo del FPV</t>
  </si>
  <si>
    <t xml:space="preserve">Quota disavanzo presunto derivante da debito autorizzato e non contratto </t>
  </si>
  <si>
    <t xml:space="preserve"> </t>
  </si>
  <si>
    <t>ESERCIZIO 2021</t>
  </si>
  <si>
    <t>Indicatori sintetici</t>
  </si>
  <si>
    <t>TIPOLOGIA INDICATORE</t>
  </si>
  <si>
    <t>DEFINIZIONE</t>
  </si>
  <si>
    <r>
      <t xml:space="preserve">VALORE INDICATORE 
</t>
    </r>
    <r>
      <rPr>
        <sz val="10"/>
        <rFont val="Arial"/>
        <family val="2"/>
      </rPr>
      <t>(indicare tante colonne quanti sono gli eserci considerati nel bilancio di previsione)
(dati percentuali)</t>
    </r>
  </si>
  <si>
    <t>TOTALE MISSIONI</t>
  </si>
  <si>
    <t>SOLO PER  MISSIONE 13 - TUTELA DELLA SALUTE</t>
  </si>
  <si>
    <t xml:space="preserve">TUTTE LE SPESE AL NETTO MISSIONE 13 </t>
  </si>
  <si>
    <t>Incidenza spese rigide (disavanzo, personale e debito) su entrate correnti (*)</t>
  </si>
  <si>
    <t>Media accertamenti primi tre titoli di entrata nei tre esercizi precedenti / Stanziamenti di competenza dei primi tre titoli delle "Entrate correnti" (4)</t>
  </si>
  <si>
    <t>Media incassi primi tre titoli di entrata nei tre esercizi precedenti / Stanziamenti di cassa dei primi tre titoli delle "Entrate correnti" (4)</t>
  </si>
  <si>
    <t xml:space="preserve">Spese di personale </t>
  </si>
  <si>
    <t xml:space="preserve">Incidenza spesa personale sulla spesa corrente
(Indicatore di equilibrio economico-finanziario)
</t>
  </si>
  <si>
    <r>
      <t xml:space="preserve">Incidenza del salario accessorio ed incentivante rispetto al totale della spesa di personale
</t>
    </r>
    <r>
      <rPr>
        <i/>
        <sz val="10"/>
        <rFont val="Arial"/>
        <family val="2"/>
      </rPr>
      <t>Indica il peso delle componenti afferenti la contrattazione decentrata dell'ente rispetto al totale dei redditi da lavoro</t>
    </r>
  </si>
  <si>
    <t xml:space="preserve">Stanziamenti di competenza (pdc 1.01.01.004 + 1.01.01.008 "indennità e altri compensi al personale a tempo indeterminato e determinato"+ pdc 1.01.01.003 + 1.01.01.007 "straordinario al personale a tempo indeterminato e determinato" + FPV in uscita concernente il Macroaggregato 1.1  – FPV di entrata concernente il Macroaggregato 1.1) / Stanziamenti di competenza (Macroaggregato 1.1 + pdc 1.02.01.01 "IRAP"– FPV di entrata concernente il Macroaggregato 1.1 + FPV spesa concernente il Macroaggregato 1.1)
</t>
  </si>
  <si>
    <t>Non rilevabile in quanto trattasi di spese previste nel bilancio della Regione Toscana - Giunta regionale.</t>
  </si>
  <si>
    <r>
      <t xml:space="preserve">Incidenza della spesa di personale con forme di contratto flessibile 
</t>
    </r>
    <r>
      <rPr>
        <i/>
        <sz val="10"/>
        <rFont val="Arial"/>
        <family val="2"/>
      </rPr>
      <t xml:space="preserve">
Indica come gli enti soddisfano le proprie esigenze di risorse umane, mixando le varie alternative contrattuali più rigide (personale dipendente) o meno rigide (forme di lavoro flessibile)</t>
    </r>
  </si>
  <si>
    <t>Spesa di personale procapite
(Indicatore di equilibrio dimensionale in valore assoluto)</t>
  </si>
  <si>
    <t>Stanziamenti di competenza (pdc U.1.03.02.15.000 "Contratti di servizio pubblico" + pdc U.1.04.03.01.000 "Trasferimenti correnti a imprese controllate" + pdc U.1.04.03.02.000 "Trasferimenti correnti a altre imprese partecipate") al netto del relativo FPV di spesa  / totale stanziamenti di competenza spese Titolo I al netto del FPV</t>
  </si>
  <si>
    <t>Stanziamenti di competenza Macroaggregato 1.7 "Interessi passivi" / Stanziamenti di competenza primi tre titoli ("Entrate correnti")</t>
  </si>
  <si>
    <t>Stanziamenti di competenza  voce del piano dei conti finanziario U.1.07.06.04.000 "Interessi passivi su anticipazioni di tesoreria" / Stanziamenti di competenza Macroaggregato 1.7 "Interessi passivi"</t>
  </si>
  <si>
    <r>
      <t xml:space="preserve">Stanziamenti di competenza voce del piano dei conti finanziario U.1.07.06.02.000 "Interessi di mora" / Stanziamenti di competenza  Macroaggregato 1.7 "Interessi passivi".
</t>
    </r>
    <r>
      <rPr>
        <i/>
        <sz val="10"/>
        <rFont val="Arial"/>
        <family val="2"/>
      </rPr>
      <t>Nota:  Il valore 100% dell’indicatore 5.3 deriva da uno stanziamento di € 500,00 raccordato alla codifica del pdc U.1.07.06.02.000 “Interessi di mora”, che costituisce ovviamente l’intero ammontare del macroaggregato 1.7 “Interessi passivi”.</t>
    </r>
  </si>
  <si>
    <t xml:space="preserve">Investimenti </t>
  </si>
  <si>
    <t>Totale stanziamento di competenza  Macroaggregati 2.2 + 2.3 al netto dei relativi FPV / Totale stanziamento di competenza titolo 1 e 2 della spesa al netto del FPV</t>
  </si>
  <si>
    <t>Investimenti diretti procapite
(Indicatore di equilibrio dimensionale in valore assoluto)</t>
  </si>
  <si>
    <t>Contributi agli investimenti procapite
(Indicatore di equilibrio dimensionale in valore assoluto)</t>
  </si>
  <si>
    <t>Investimenti complessivi procapite 
(Indicatore di equilibrio dimensionale in valore assoluto)</t>
  </si>
  <si>
    <t>Margine corrente di competenza / Stanziamenti di competenza (Macroaggregato 2.2 "Investimenti fissi lordi e acquisto di terreni" + Macroaggregato 2.3 "Contributi agli investimenti") (10)</t>
  </si>
  <si>
    <r>
      <t xml:space="preserve">Saldo positivo di competenza delle partite finanziarie / Stanziamenti di competenza (Macroaggregato 2.2 "Investimenti fissi lordi e acquisto di terreni" + Macroaggregato 2.3 "Contributi agli investimenti") (10)  </t>
    </r>
    <r>
      <rPr>
        <i/>
        <sz val="10"/>
        <rFont val="Arial"/>
        <family val="2"/>
      </rPr>
      <t xml:space="preserve"> (Nota: Il saldo positivo delle partite finanziarie è pari alla differenza tra il TItolo V delle entrate, che è pari a zero, e il titolo III delle spese)</t>
    </r>
  </si>
  <si>
    <t xml:space="preserve">Stanziamento di cassa (Macroaggregati 1.3 "Acquisto di beni e servizi" + 2.2 "Investimenti fissi lordi e acquisto di terreni") / stanziamenti di competenza e residui al netto dei relativi FPV (Macroaggregati 1.3 "Acquisto di beni e servizi" + 2.2 "Investimenti fissi lordi e acquisto di terreni") </t>
  </si>
  <si>
    <t>Stanziamenti di competenza [1.7 "Interessi passivi" – "Interessi di mora" (U.1.07.06.02.000) – "Interessi per anticipazioni prestiti" (U.1.07.06.04.000)]+ Titolo 4 della spesa – (Entrate categoria 4.02.06 "Contributi agli investimenti direttamente destinati al rimborso dei prestiti da amministrazioni pubbliche + Trasferimenti in conto capitale per assunzione di debiti dell'amministrazione da parte di amministrazioni pubbliche  (E.4.03.01.00.000) + Trasferimenti in conto capitale da parte di amministrazioni pubbliche per cancellazione di debiti dell'amministrazione  (E.4.03.04.00.000))] / Stanziamenti competenza titoli 1, 2 e 3 delle entrate</t>
  </si>
  <si>
    <t>Indebitamento procapite (in valore assoluto)</t>
  </si>
  <si>
    <t>Quota libera di parte corrente dell'avanzo presunto/Avanzo di amministrazione presunto (6)</t>
  </si>
  <si>
    <t>Quota libera in conto capitale dell'avanzo presunto/Avanzo di amministrazione presunto (7)</t>
  </si>
  <si>
    <t>Quota accantonata dell'avanzo presunto/Avanzo di amministrazione presunto (8)</t>
  </si>
  <si>
    <t>Quota vincolata dell'avanzo presunto/Avanzo di amministrazione presunto (9)</t>
  </si>
  <si>
    <t>Disavanzo iscritto in spesa del bilancio di previsione / Totale disavanzo di amministrazione di cui alla lettera E dell'allegato riguardante il risultato di amministrazione presunto (3)</t>
  </si>
  <si>
    <t xml:space="preserve">Totale disavanzo di amministrazione di cui alla lettera E dell'allegato riguardante il risultato di amministrazione presunto (3) / Patrimonio netto (1)  </t>
  </si>
  <si>
    <t>Disavanzo iscritto in spesa del bilancio di previsione / Competenza dei titoli 1, 2 e 3 delle entrate</t>
  </si>
  <si>
    <t>Disavanzo derivante da debito autorizzato e non contratto/Disavanzo di amministrazione di cui alla lettera E dell'allegato al bilancio di previsione riguardante il risultato di amministrazione presunto</t>
  </si>
  <si>
    <r>
      <t xml:space="preserve">Totale stanziamenti di competenza per Entrate per conto terzi e partite di giro / Totale stanziamenti primi tre titoli delle entrate
</t>
    </r>
    <r>
      <rPr>
        <i/>
        <sz val="10"/>
        <rFont val="Arial"/>
        <family val="2"/>
      </rPr>
      <t>(al netto dell'anticipazione sanitaria erogata dalla Tesoreria dello Stato  e dei movimenti riguardanti la GSA e i conti di tesoreria sanitari e non sanitari)</t>
    </r>
  </si>
  <si>
    <r>
      <t xml:space="preserve">Totale stanziamenti di competenza per Uscite per conto terzi e partite di giro / Totale stanziamenti di competenza del titolo I della spesa
</t>
    </r>
    <r>
      <rPr>
        <i/>
        <sz val="10"/>
        <rFont val="Arial"/>
        <family val="2"/>
      </rPr>
      <t>(al netto del rimborso dell'anticipazione sanitaria erogata dalla Tesoreria dello Stato e dei movimenti riguardanti la GSA e i conti di tesoreria sanitari e non sanitari)</t>
    </r>
  </si>
  <si>
    <t xml:space="preserve">(*) Al netto del disavanzo da debito autorizzato e non contratto </t>
  </si>
  <si>
    <t>(1) Il Patrimonio netto è pari alla Lettera A) dell'ultimo stato patrimoniale passivo disponibile. In caso di Patrimonio netto negativo, l'indicatore non si calcola e si segnala che l'ente ha il patrimonio netto negativo. L'indicatore è elaborato a partire dal 2018, salvo per gli enti che hanno partecipato alla sperimentazione che lo elaborano a decorrere dal 2016. Le Autonomie speciali che adottano il DLgs 118/2011 dal 2016 elaborano l'indicatore a decorrere dal 2019.</t>
  </si>
  <si>
    <t>(2) Il debito di finanziamento è pari alla Lettera D1 dell'ultimo stato patrimoniale passivo disponibile. L'indicatore è elaborato a partire dal 2018, salvo che per gli enti che hanno partecipato alla sperimentazione che lo elaborano a decorrere dal 2016. Le Autonomie speciali che adottano il DLgs 118/2011 dal 2016 elaborano l'indicatore a decorrere dal 2019.</t>
  </si>
  <si>
    <t>(3) Indicatore da elaborare solo se la voce E dell'allegato a) al bilancio di previsione è negativo. Il disavanzo di amministrazione è pari all'importo della voce E. Ai fini dell'elaborazione dell'indicatore, non si considera il disavanzo tecnico di cui all'articolo 3, comma 13, del DLgs 118/2011 e il disavanzo da debito autorizzato e non contratto.</t>
  </si>
  <si>
    <t>(4) La media dei tre esercizi precedenti è riferita agli ultimi tre consuntivi approvati o in caso di mancata approvazione degli ultimi consuntivi, ai dati di preconsuntivo. In caso di esercizio provvisorio è possibile fare riferimento ai dati di preconsuntivo dell'esercizio precedente. 
Per gli enti che non hanno partecipato alla sperimentazione, nel 2016 sostituire la media con gli accertamenti del 2015 (dati stimati o, se disponibili, di preconsuntivo). Nel 2017 sostituire la media triennale con quella biennale (per il 2016 fare riferimento a dati stimati o, se disponibili, di preconsuntivo). Le Autonomie speciali che adottano il DLgs 118/2011 a decorrere dal 2016, elaborano l'indicatore a decorrere dal 2017.</t>
  </si>
  <si>
    <t>(5) Da compilare solo se la voce E dell'allegato al bilancio concernente il risultato di amministrazione presunto è positivo o pari a 0.</t>
  </si>
  <si>
    <t>(6) La quota libera di parte corrente del risultato di amministrazione presunto è pari alla voce E riportata nell'allegato a) al bilancio di previsione. Il risultato di amministrazione presunto è pari alla lettera A riportata nell'allegato a) al bilancio di previsione.</t>
  </si>
  <si>
    <t>(7) La quota libera in c/capitale del risultato di amministrazione presunto è pari alla voce D riportata nell'allegato a) al bilancio di previsione. Il risultato di amministrazione presunto è pari alla lettera A riportata nel predetto allegato a).</t>
  </si>
  <si>
    <t>(8) La quota accantonata del risultato di amministrazione presunto è pari alla voce B riportata nell'allegato a) al bilancio di previsione. Il risultato di amministrazione presunto è pari alla lettera A riportata nel predetto allegato a).</t>
  </si>
  <si>
    <t>(9) La quota vincolata del risultato di amministrazione presunto è pari alla voce C riportata nell'allegato a) al bilancio di previsione. Il risultato di amministrazione presunto è pari alla lettera A riportata nel predetto allegato a).</t>
  </si>
  <si>
    <t>(10) Indicare al numeratore solo la quota del finanziamento destinata alla copertura di investimenti, e al denominatore escludere gli investimenti che, nell'esercizio, sono finanziati dal FPV.</t>
  </si>
  <si>
    <t>ESERCIZIO 2022</t>
  </si>
  <si>
    <t xml:space="preserve">Titolo
Tipologia
</t>
  </si>
  <si>
    <t>Denominazione</t>
  </si>
  <si>
    <t>Percentuale  riscossione entrate</t>
  </si>
  <si>
    <t xml:space="preserve">Esercizio 2021 Previsioni competenza / totale previsioni competenza </t>
  </si>
  <si>
    <t xml:space="preserve">Esercizio 2022 Previsioni competenza / totale previsioni competenza </t>
  </si>
  <si>
    <t xml:space="preserve">Esercizio 2023 Previsioni competenza / totale previsioni competenza </t>
  </si>
  <si>
    <t>Media accertamenti nei tre esercizi precedenti / Media Totale accertamenti nei tre esercizi precedenti</t>
  </si>
  <si>
    <t>Previsioni cassa esercizio 2021 / (previsioni competenza + residui) esercizio 2021</t>
  </si>
  <si>
    <t>Media riscossioni nei tre esercizi precedenti / Media accertamenti nei tre esercizi precedenti</t>
  </si>
  <si>
    <t>20000</t>
  </si>
  <si>
    <t>Totale TITOLO 3: Entrate extratributarie</t>
  </si>
  <si>
    <t>TITOLO 4:</t>
  </si>
  <si>
    <t>Entrate in conto capitale</t>
  </si>
  <si>
    <t>90000</t>
  </si>
  <si>
    <t>TOTALE Missione 99  -  Servizi per conto terzi</t>
  </si>
  <si>
    <t>Servizi per conto terzi - Partite di giro</t>
  </si>
  <si>
    <t>Missione 99  
Servizi per conto terzi</t>
  </si>
  <si>
    <t>TOTALE Missione 20  -  Fondi e accantonamenti</t>
  </si>
  <si>
    <t>Fondo crediti di dubbia esigibilità</t>
  </si>
  <si>
    <t>Missione 20  
Fondi e accantonamenti</t>
  </si>
  <si>
    <t>TOTALE Missione 18  -  Relazioni con le altre autonomie territoriali e locali</t>
  </si>
  <si>
    <t>Politica regionale unitaria per le relazioni finanziarie con le altre autonomie territoriali (solo per le Regioni)</t>
  </si>
  <si>
    <t>Missione 18  
Relazioni con le altre autonomie territoriali e locali</t>
  </si>
  <si>
    <t>TOTALE Missione 14  -  Sviluppo economico e competitività</t>
  </si>
  <si>
    <t>Ricerca e innovazione</t>
  </si>
  <si>
    <t>Missione 14  
Sviluppo economico e competitività</t>
  </si>
  <si>
    <t>TOTALE Missione 12  -  Diritti sociali, politiche sociali e famiglia</t>
  </si>
  <si>
    <t>Politica regionale unitaria per i diritti sociali e la famiglia  (solo per le Regioni)</t>
  </si>
  <si>
    <t>10</t>
  </si>
  <si>
    <t>Missione 12  
Diritti sociali, politiche sociali e famiglia</t>
  </si>
  <si>
    <t>TOTALE Missione 11  -  Soccorso civile</t>
  </si>
  <si>
    <t>Missione 11  
Soccorso civile</t>
  </si>
  <si>
    <t>TOTALE Missione 09  -  Sviluppo sostenibile e tutela del territorio e dell'ambiente</t>
  </si>
  <si>
    <t>Missione 09  
Sviluppo sostenibile e tutela del territorio e dell'ambiente</t>
  </si>
  <si>
    <t>TOTALE Missione 07  -  Turismo</t>
  </si>
  <si>
    <t>Missione 07  
Turismo</t>
  </si>
  <si>
    <t>TOTALE Missione 05  -  Tutela e valorizzazione dei beni e delle attività culturali</t>
  </si>
  <si>
    <t>Missione 05  
Tutela e valorizzazione dei beni e delle attività culturali</t>
  </si>
  <si>
    <t>TOTALE Missione 03  -  Ordine pubblico e sicurezza</t>
  </si>
  <si>
    <t>Missione 03  
Ordine pubblico e sicurezza</t>
  </si>
  <si>
    <t>TOTALE Missione 01  -  Servizi istituzionali,  generali e di gestione</t>
  </si>
  <si>
    <t>11</t>
  </si>
  <si>
    <t>Statistica e sistemi informativi</t>
  </si>
  <si>
    <t>Segreteria generale</t>
  </si>
  <si>
    <t>Missione 01  
Servizi istituzionali,  generali e di gestione</t>
  </si>
  <si>
    <t xml:space="preserve">di cui incidenza  FPV: Previsioni  stanziamento  FPV/ Previsione FPV totale </t>
  </si>
  <si>
    <t>Incidenza  Missione/Programma: Previsioni stanziamento/ totale previsioni missioni</t>
  </si>
  <si>
    <t xml:space="preserve">Incidenza  Missione/Programma: Previsioni stanziamento/ totale previsioni missioni </t>
  </si>
  <si>
    <t xml:space="preserve">Capacità di pagamento: Previsioni cassa/ (previsioni competenza - FPV  + residui) </t>
  </si>
  <si>
    <t xml:space="preserve">di cui incidenza FPV: Previsioni  stanziamento  FPV/ Previsione FPV totale </t>
  </si>
  <si>
    <t xml:space="preserve">Capacità di pagamento: Media (Pagam. c/comp+ Pagam. c/residui )/ Media (Impegni + residui definitivi) </t>
  </si>
  <si>
    <t xml:space="preserve">di cui incidenza  FPV: Media FPV / Media Totale FPV </t>
  </si>
  <si>
    <t xml:space="preserve">Incidenza Missione programma: Media (Impegni + FPV) /Media (Totale impegni + Totale FPV) </t>
  </si>
  <si>
    <t>ESERCIZIO 2023</t>
  </si>
  <si>
    <t>MEDIA TRE RENDICONTI PRECEDENTI (dati percentuali)</t>
  </si>
  <si>
    <t>BILANCIO DI PREVISIONE ESERCIZI 2021, 2022 e 2023 (dati percentuali)</t>
  </si>
  <si>
    <r>
      <t xml:space="preserve">(Totale competenza Titolo 4 della spesa) / Debito da finanziamento al 31/12 dell'esercizio precedente (2) </t>
    </r>
    <r>
      <rPr>
        <i/>
        <sz val="10"/>
        <rFont val="Arial"/>
        <family val="2"/>
      </rPr>
      <t xml:space="preserve">(Nota: Il denominatore cioè il debito da finanziamento  (lettera D1 Stato passivo patrimoniale) è pari a zero - dati ricavati dall'ultimo stato patrimoniale di cui al </t>
    </r>
    <r>
      <rPr>
        <b/>
        <i/>
        <sz val="9"/>
        <rFont val="Arial"/>
        <family val="2"/>
      </rPr>
      <t>rendiconto 2019</t>
    </r>
    <r>
      <rPr>
        <b/>
        <i/>
        <sz val="11"/>
        <rFont val="Arial"/>
        <family val="2"/>
      </rPr>
      <t xml:space="preserve"> </t>
    </r>
    <r>
      <rPr>
        <i/>
        <sz val="10"/>
        <rFont val="Arial"/>
        <family val="2"/>
      </rPr>
      <t>approvato con deliberazione Consiglio)</t>
    </r>
  </si>
  <si>
    <r>
      <t xml:space="preserve">Debito di finanziamento al 31/12 (2) / popolazione residente 
(al 1° gennaio dell'esercizio di riferimento o, se non disponibile, al 1° gennaio dell'ultimo anno disponibile) - </t>
    </r>
    <r>
      <rPr>
        <i/>
        <sz val="10"/>
        <rFont val="Arial"/>
        <family val="2"/>
      </rPr>
      <t xml:space="preserve">(dati stato ultimo patrimoniale </t>
    </r>
    <r>
      <rPr>
        <b/>
        <i/>
        <sz val="10"/>
        <rFont val="Arial"/>
        <family val="2"/>
      </rPr>
      <t xml:space="preserve">rendiconto 2019 </t>
    </r>
    <r>
      <rPr>
        <i/>
        <sz val="10"/>
        <rFont val="Arial"/>
        <family val="2"/>
      </rPr>
      <t xml:space="preserve"> - vedi nota codice 8.1 sopra)</t>
    </r>
  </si>
  <si>
    <r>
      <t xml:space="preserve">Stanziamenti di competenza  per Macroaggregato 2.2 "Investimenti fissi lordi e acquisto di terreni" al netto del relativo FPV / popolazione residente  (al 1° gennaio dell'esercizio di riferimento o, se non disponibile, al 1° gennaio dell'ultimo anno disponibile).
</t>
    </r>
    <r>
      <rPr>
        <i/>
        <sz val="10"/>
        <rFont val="Arial"/>
        <family val="2"/>
      </rPr>
      <t>Nota:  La popolazione residente in Toscana  è quella risultante al 1 gennaio 2020 n. 3.722.729 - dati Istat -Regione Toscana. (Fonte: elaborazione Settore Sistema Informativo di supporto alle decisioni. Ufficio regionale di Statistica su dati Demo Istat).</t>
    </r>
  </si>
  <si>
    <r>
      <t xml:space="preserve">Stanziamenti di competenza Macroaggregato 2.3 "Contributi agli investimenti" al netto del relativo FPV / popolazione residente (al 1° gennaio dell'esercizio di riferimento o, se non disponibile, al 1° gennaio dell'ultimo anno disponibile).
</t>
    </r>
    <r>
      <rPr>
        <i/>
        <sz val="10"/>
        <rFont val="Arial"/>
        <family val="2"/>
      </rPr>
      <t>Nota:  La popolazione residente in Toscana  è quella risultante al 1 gennaio 2020 n. 3.722.729 - dati Istat -Regione Toscana. (Fonte: elaborazione Settore Sistema Informativo di supporto alle decisioni. Ufficio regionale di Statistica su dati Demo Istat).</t>
    </r>
  </si>
  <si>
    <r>
      <t xml:space="preserve">(Fondo pluriennale vincolato corrente e capitale iscritto in entrata del bilancio - Quota del fondo pluriennale vincolato non destinata ad essere utilizzata nel corso dell'esercizio e rinviata agli esercizi successivi) / Fondo pluriennale vincolato corrente e capitale iscritto in entrata nel bilancio
</t>
    </r>
    <r>
      <rPr>
        <i/>
        <sz val="10"/>
        <rFont val="Arial"/>
        <family val="2"/>
      </rPr>
      <t>(Per il FPV riferirsi ai valori riportati nell'allegato del bilancio di previsione concernente il FPV, totale delle colonne a) e c) formula= (a-c)/a</t>
    </r>
  </si>
  <si>
    <r>
      <t xml:space="preserve">Totale stanziamenti di competenza  per Macroaggregati 2.2 "Investimenti fissi lordi e acquisto di terreni" e 2.3 "Contributi agli investimenti" al netto dei relativi FPV / popolazione residente 
(al 1° gennaio dell'esercizio di riferimento o, se non disponibile, al 1° gennaio dell'ultimo anno disponibile).
</t>
    </r>
    <r>
      <rPr>
        <i/>
        <sz val="10"/>
        <rFont val="Arial"/>
        <family val="2"/>
      </rPr>
      <t>Nota:  La popolazione residente in Toscana  è quella risultante al 1 gennaio 2020 n. 3.722.729 - dati Istat -Regione Toscana. (Fonte: elaborazione Settore Sistema Informativo di supporto alle decisioni. Ufficio regionale di Statistica su dati Demo Istat).</t>
    </r>
  </si>
  <si>
    <r>
      <t xml:space="preserve">[Disavanzo iscritto in spesa + Stanziamenti competenza  (Macroaggregati 1.1 "Redditi di lavoro dipendente" + 1.7 "Interessi passivi" + Titolo 4 "Rimborso prestiti" + "IRAP" [pdc U.1.02.01.01] – FPV entrata concernente il Macroaggregato 1.1 + FPV spesa concernente il Macroaggregato 1.1)] / (Stanziamenti di competenza dei primi tre titoli delle Entrate + Utilizzo Fondo anticipazioni di liquidità del DL 35/2013) (*).
Nota: Il basso valore percentuale dell'indicatore è imputabile al fatto che la totalità della spesa per il personale consiliare è prevista negli stanziamenti di bilancio della Regione Toscana – Giunta regionale, eccetto la spesa per il servizio mensa, buoni pasto e Inail su tirocini formativi presso il Consiglio
</t>
    </r>
    <r>
      <rPr>
        <i/>
        <sz val="10"/>
        <rFont val="Arial"/>
        <family val="2"/>
      </rPr>
      <t/>
    </r>
  </si>
  <si>
    <t>Media accertamenti nei tre esercizi precedenti (pdc E.1.01.00.00.000 "Tributi" – E.1.01.04.00.000 "Compartecipazioni di tributi" + E.3.00.00.00.000 "Entrate extratributarie") / Stanziamenti di competenza dei primi tre titoli delle "Entrate correnti" (4)</t>
  </si>
  <si>
    <t>Media incassi nei tre esercizi precedenti (pdc E.1.01.00.00.000 "Tributi" – "Compartecipazioni di tributi" E.1.01.04.00.000 + E.3.00.00.00.000 "Entrate extratributarie") / Stanziamenti di cassa dei primi tre titoli delle "Entrate correnti" (4)</t>
  </si>
  <si>
    <t xml:space="preserve">Stanziamenti di competenza (Macroaggregato 1.1 + IRAP [pdc U.1.02.01.01] – FPV entrata concernente il Macroaggregato 1.1 + FPV spesa concernente il Macroaggregato 1.1) /
Stanziamenti competenza (Spesa corrente – FCDE corrente – FPV di entrata concernente il Macroaggregato 1.1 + FPV spesa concernente il Macroaggregato 1.1).
Nota: Il basso valore percentuale dell'indicatore è imputabile al fatto che la totalità della spesa per il personale consiliare è prevista negli stanziamenti di bilancio della Regione Toscana – Giunta regionale, eccetto la spesa per il servizio mensa, buoni pasto e Inail su tirocini formativi presso il Consiglio.
</t>
  </si>
  <si>
    <t xml:space="preserve">Stanziamenti di competenza (pdc U.1.03.02.010 "Consulenze" + pdc U.1.03.02.12 "lavoro flessibile/LSU/Lavoro interinale") /
Stanziamenti di competenza (Macroaggregato 1.1 "Redditi di lavoro dipendente" + pdc U.1.02.01.01 "IRAP" + FPV in uscita concernente il Macroaggregato 1.1 – FPV  in entrata concernente il Macroaggregato 1.1).
Nota: la spesa di cui al voce pdc U.1.03.02.010 è relativa alle consulenze per la realizzazione di dibattiti pubblici e altri processi partecipativi. La spesa di cui al voce pdc U.1.03.02.012 è relativa ai rimborsi spese per tirocini formativi extracurriculari
</t>
  </si>
  <si>
    <r>
      <t xml:space="preserve">Stanziamenti di competenza (Macroaggregato 1.1 + IRAP [pdc 1.02.01.01] – FPV entrata concernente il Macroaggregato 1.1 + FPV spesa concernente il Macroaggregato 1.1 ) / popolazione residente  (Popolazione al 1° gennaio dell'esercizio di riferimento o, se non disponibile, al 1° gennaio dell'ultimo anno disponibile) - </t>
    </r>
    <r>
      <rPr>
        <i/>
        <sz val="10"/>
        <rFont val="Arial"/>
        <family val="2"/>
      </rPr>
      <t>popolazione residente in Toscana al 1 gennaio 2020 n. 3.722.729 - dati Istat -Regione Toscana.
Nota: Il basso valore percentuale dell'indicatore è imputabile al fatto che la totalità della spesa per il personale consiliare è prevista negli stanziamenti di bilancio della Regione Toscana – Giunta regionale, eccetto la spesa per il servizio mensa, buoni pasto e Inail su tirocini formativi presso il Consiglio.</t>
    </r>
  </si>
  <si>
    <t>Stanziamenti di competenza  (Titolo 6"Accensione di prestiti" - Categoria 6.02.02 "Anticipazioni" - Categoria 6.03.03 "Accensione prestiti a seguito di escussione di garanzie" - Accensioni di prestiti da rinegoziazioni) / Stanziamenti di competenza (Macroaggregato 2.2 "Investimenti fissi lordi e acquisto di terreni" + Macroaggregato 2.3 "Contributi agli investimenti") (10)</t>
  </si>
  <si>
    <t>Stanziamento di cassa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 
/ stanziamenti di competenza e residui, al netto dei relativi FPV, dei  [Trasferimenti correnti a Amministrazioni Pubbliche (U.1.04.01.00.000) + Trasferimenti di tributi (U.1.05.00.00.000) + Fondi perequativi (U.1.06.00.00.000) + Contributi agli investimenti a Amministrazioni pubbliche (U.2.03.01.00.000) + 
Altri trasferimenti in conto capitale (U.2.04.01.00.000 + U.2.04.11.00.000 + U.2.04.16.00.000 + U.2.04.21.00.000)]</t>
  </si>
  <si>
    <t>Piano degli indicatori di bilancio
Bilancio di previsione esercizi 2021, 2022 e 2023 approvato con delibera Consiglio 22 dicembre 2020, n. 77
Indicatori analitici concernenti la composizione delle entrate e la capacità di riscossione</t>
  </si>
  <si>
    <t>Piano degli indicatori di bilancio
Indicatori analitici concernenti la composizione delle spese per missioni e programmi e la capacità dell'amministrazione di pagare i debiti negli esercizi di riferimento
Bilancio di previsione esercizi 2021, 2022 e 2023, approvato con delibera Consiglio 22 dicembre 2020, n. 77</t>
  </si>
  <si>
    <t>Bilancio di previsione esercizi 2021, 2022 e 2023, approvato con delibera Consiglio 22 dicembre 2020, n. 77</t>
  </si>
  <si>
    <t>Allegato A</t>
  </si>
</sst>
</file>

<file path=xl/styles.xml><?xml version="1.0" encoding="utf-8"?>
<styleSheet xmlns="http://schemas.openxmlformats.org/spreadsheetml/2006/main">
  <numFmts count="2">
    <numFmt numFmtId="44" formatCode="_-&quot;€&quot;\ * #,##0.00_-;\-&quot;€&quot;\ * #,##0.00_-;_-&quot;€&quot;\ * &quot;-&quot;??_-;_-@_-"/>
    <numFmt numFmtId="164" formatCode="#,##0.00%"/>
  </numFmts>
  <fonts count="30">
    <font>
      <sz val="10"/>
      <name val="Arial"/>
    </font>
    <font>
      <sz val="10"/>
      <name val="Arial"/>
      <family val="2"/>
    </font>
    <font>
      <b/>
      <sz val="10"/>
      <name val="Arial"/>
      <family val="2"/>
    </font>
    <font>
      <b/>
      <sz val="12"/>
      <name val="Arial"/>
      <family val="2"/>
    </font>
    <font>
      <b/>
      <sz val="14"/>
      <color theme="3"/>
      <name val="Arial"/>
      <family val="2"/>
    </font>
    <font>
      <sz val="10"/>
      <color rgb="FFFF0000"/>
      <name val="Arial"/>
      <family val="2"/>
    </font>
    <font>
      <b/>
      <sz val="10"/>
      <color rgb="FFFF0000"/>
      <name val="Arial"/>
      <family val="2"/>
    </font>
    <font>
      <b/>
      <i/>
      <sz val="10"/>
      <name val="Arial"/>
      <family val="2"/>
    </font>
    <font>
      <b/>
      <sz val="13"/>
      <color theme="3"/>
      <name val="Arial"/>
      <family val="2"/>
    </font>
    <font>
      <i/>
      <sz val="10"/>
      <name val="Arial"/>
      <family val="2"/>
    </font>
    <font>
      <b/>
      <sz val="12"/>
      <color theme="3"/>
      <name val="Arial"/>
      <family val="2"/>
    </font>
    <font>
      <sz val="8"/>
      <name val="Arial"/>
    </font>
    <font>
      <sz val="6"/>
      <color indexed="8"/>
      <name val="Arial"/>
    </font>
    <font>
      <b/>
      <sz val="9"/>
      <color indexed="63"/>
      <name val="Arial"/>
    </font>
    <font>
      <b/>
      <sz val="9"/>
      <color indexed="8"/>
      <name val="Arial"/>
    </font>
    <font>
      <b/>
      <sz val="6"/>
      <color indexed="8"/>
      <name val="Arial"/>
    </font>
    <font>
      <b/>
      <i/>
      <sz val="6"/>
      <color indexed="8"/>
      <name val="Arial"/>
    </font>
    <font>
      <sz val="9"/>
      <color indexed="9"/>
      <name val="Arial"/>
    </font>
    <font>
      <sz val="6"/>
      <color indexed="8"/>
      <name val="Arial"/>
      <family val="2"/>
    </font>
    <font>
      <b/>
      <i/>
      <sz val="11"/>
      <name val="Arial"/>
      <family val="2"/>
    </font>
    <font>
      <b/>
      <i/>
      <sz val="9"/>
      <name val="Arial"/>
      <family val="2"/>
    </font>
    <font>
      <b/>
      <sz val="6"/>
      <color indexed="8"/>
      <name val="Arial"/>
      <family val="2"/>
    </font>
    <font>
      <sz val="9"/>
      <color indexed="8"/>
      <name val="Arial"/>
      <family val="2"/>
    </font>
    <font>
      <b/>
      <sz val="13"/>
      <name val="Arial"/>
      <family val="2"/>
    </font>
    <font>
      <sz val="6"/>
      <name val="Arial"/>
      <family val="2"/>
    </font>
    <font>
      <sz val="9"/>
      <name val="Arial"/>
      <family val="2"/>
    </font>
    <font>
      <b/>
      <sz val="9"/>
      <name val="Arial"/>
      <family val="2"/>
    </font>
    <font>
      <b/>
      <sz val="6"/>
      <name val="Arial"/>
      <family val="2"/>
    </font>
    <font>
      <b/>
      <i/>
      <sz val="6"/>
      <name val="Arial"/>
      <family val="2"/>
    </font>
    <font>
      <b/>
      <sz val="9"/>
      <color indexed="63"/>
      <name val="Arial"/>
      <family val="2"/>
    </font>
  </fonts>
  <fills count="6">
    <fill>
      <patternFill patternType="none"/>
    </fill>
    <fill>
      <patternFill patternType="gray125"/>
    </fill>
    <fill>
      <patternFill patternType="solid">
        <fgColor theme="0"/>
        <bgColor indexed="64"/>
      </patternFill>
    </fill>
    <fill>
      <patternFill patternType="solid">
        <fgColor indexed="9"/>
        <bgColor indexed="9"/>
      </patternFill>
    </fill>
    <fill>
      <patternFill patternType="solid">
        <fgColor theme="0"/>
        <bgColor indexed="9"/>
      </patternFill>
    </fill>
    <fill>
      <patternFill patternType="solid">
        <fgColor theme="0" tint="-4.9989318521683403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s>
  <cellStyleXfs count="3">
    <xf numFmtId="0" fontId="0" fillId="0" borderId="0"/>
    <xf numFmtId="9" fontId="1" fillId="0" borderId="0" applyFont="0" applyFill="0" applyBorder="0" applyAlignment="0" applyProtection="0"/>
    <xf numFmtId="0" fontId="1" fillId="0" borderId="0"/>
  </cellStyleXfs>
  <cellXfs count="133">
    <xf numFmtId="0" fontId="0" fillId="0" borderId="0" xfId="0"/>
    <xf numFmtId="0" fontId="0" fillId="2" borderId="0" xfId="0" applyFill="1"/>
    <xf numFmtId="0" fontId="1" fillId="0" borderId="0" xfId="0" applyFont="1"/>
    <xf numFmtId="0" fontId="1" fillId="2" borderId="0" xfId="0" applyFont="1" applyFill="1"/>
    <xf numFmtId="0" fontId="0" fillId="2" borderId="0" xfId="0" applyFill="1" applyAlignment="1">
      <alignment horizontal="right"/>
    </xf>
    <xf numFmtId="0" fontId="0" fillId="2" borderId="0" xfId="0" applyFill="1" applyAlignment="1">
      <alignment vertical="top"/>
    </xf>
    <xf numFmtId="0" fontId="1" fillId="2" borderId="0" xfId="0" applyFont="1" applyFill="1" applyAlignment="1">
      <alignment horizontal="center" vertical="top"/>
    </xf>
    <xf numFmtId="0" fontId="3" fillId="2" borderId="0" xfId="0" applyFont="1" applyFill="1"/>
    <xf numFmtId="0" fontId="2" fillId="2" borderId="1" xfId="0" applyFont="1" applyFill="1" applyBorder="1" applyAlignment="1">
      <alignment horizontal="center" vertical="center" wrapText="1"/>
    </xf>
    <xf numFmtId="0" fontId="8" fillId="2" borderId="1" xfId="0" applyFont="1" applyFill="1" applyBorder="1" applyAlignment="1">
      <alignment horizontal="right" vertical="top"/>
    </xf>
    <xf numFmtId="0" fontId="0" fillId="2" borderId="0" xfId="0" applyFill="1" applyBorder="1"/>
    <xf numFmtId="0" fontId="1" fillId="2" borderId="2" xfId="0" applyFont="1" applyFill="1" applyBorder="1" applyAlignment="1">
      <alignment horizontal="right" vertical="top"/>
    </xf>
    <xf numFmtId="0" fontId="1" fillId="2" borderId="15" xfId="0" applyFont="1" applyFill="1" applyBorder="1" applyAlignment="1">
      <alignment vertical="top" wrapText="1"/>
    </xf>
    <xf numFmtId="0" fontId="1" fillId="0" borderId="2" xfId="0" applyFont="1" applyFill="1" applyBorder="1" applyAlignment="1">
      <alignment vertical="top" wrapText="1"/>
    </xf>
    <xf numFmtId="0" fontId="1" fillId="2" borderId="1" xfId="0" applyFont="1" applyFill="1" applyBorder="1" applyAlignment="1">
      <alignment horizontal="right" vertical="top"/>
    </xf>
    <xf numFmtId="0" fontId="1" fillId="0" borderId="1" xfId="0" applyFont="1" applyFill="1" applyBorder="1" applyAlignment="1">
      <alignment vertical="top" wrapText="1"/>
    </xf>
    <xf numFmtId="0" fontId="1" fillId="0" borderId="1" xfId="0" applyFont="1" applyFill="1" applyBorder="1" applyAlignment="1">
      <alignment horizontal="right" vertical="top"/>
    </xf>
    <xf numFmtId="0" fontId="1" fillId="2" borderId="1" xfId="0" applyFont="1" applyFill="1" applyBorder="1" applyAlignment="1">
      <alignment horizontal="center" vertical="top"/>
    </xf>
    <xf numFmtId="0" fontId="1" fillId="2" borderId="1" xfId="0" applyFont="1" applyFill="1" applyBorder="1" applyAlignment="1">
      <alignment vertical="top" wrapText="1"/>
    </xf>
    <xf numFmtId="0" fontId="10" fillId="2" borderId="1" xfId="0" applyFont="1" applyFill="1" applyBorder="1" applyAlignment="1">
      <alignment horizontal="right" vertical="top"/>
    </xf>
    <xf numFmtId="0" fontId="1" fillId="0" borderId="1" xfId="0" applyFont="1" applyFill="1" applyBorder="1" applyAlignment="1">
      <alignment horizontal="left" vertical="top" wrapText="1"/>
    </xf>
    <xf numFmtId="0" fontId="1" fillId="2" borderId="1" xfId="0" applyFont="1" applyFill="1" applyBorder="1" applyAlignment="1">
      <alignment horizontal="center" vertical="top" wrapText="1"/>
    </xf>
    <xf numFmtId="0" fontId="1" fillId="2" borderId="1" xfId="0" applyFont="1" applyFill="1" applyBorder="1" applyAlignment="1">
      <alignment horizontal="left" vertical="top" wrapText="1"/>
    </xf>
    <xf numFmtId="0" fontId="1" fillId="0" borderId="1" xfId="0" applyFont="1" applyFill="1" applyBorder="1" applyAlignment="1">
      <alignment horizontal="center" vertical="top"/>
    </xf>
    <xf numFmtId="0" fontId="10" fillId="2" borderId="1" xfId="0" applyFont="1" applyFill="1" applyBorder="1" applyAlignment="1">
      <alignment vertical="top" wrapText="1"/>
    </xf>
    <xf numFmtId="0" fontId="2" fillId="0" borderId="1" xfId="0" applyFont="1" applyFill="1" applyBorder="1" applyAlignment="1">
      <alignment horizontal="center" vertical="top" wrapText="1"/>
    </xf>
    <xf numFmtId="0" fontId="1" fillId="0" borderId="1" xfId="0" applyFont="1" applyFill="1" applyBorder="1" applyAlignment="1">
      <alignment horizontal="center" vertical="top" wrapText="1"/>
    </xf>
    <xf numFmtId="0" fontId="8" fillId="2" borderId="3" xfId="0" applyFont="1" applyFill="1" applyBorder="1" applyAlignment="1">
      <alignment horizontal="right" vertical="top"/>
    </xf>
    <xf numFmtId="0" fontId="8" fillId="0" borderId="4" xfId="0" applyFont="1" applyFill="1" applyBorder="1" applyAlignment="1">
      <alignment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0" borderId="1" xfId="0" applyFont="1" applyFill="1" applyBorder="1" applyAlignment="1">
      <alignment vertical="top"/>
    </xf>
    <xf numFmtId="0" fontId="1" fillId="2" borderId="3" xfId="0" applyFont="1" applyFill="1" applyBorder="1" applyAlignment="1">
      <alignment horizontal="right" vertical="top"/>
    </xf>
    <xf numFmtId="0" fontId="2" fillId="2" borderId="1" xfId="0" applyFont="1" applyFill="1" applyBorder="1" applyAlignment="1">
      <alignment horizontal="center" vertical="top" wrapText="1"/>
    </xf>
    <xf numFmtId="0" fontId="1" fillId="2" borderId="1" xfId="0" applyFont="1" applyFill="1" applyBorder="1" applyAlignment="1">
      <alignment vertical="top"/>
    </xf>
    <xf numFmtId="0" fontId="2" fillId="2" borderId="0" xfId="0" applyFont="1" applyFill="1" applyBorder="1" applyAlignment="1">
      <alignment horizontal="center" vertical="top" wrapText="1"/>
    </xf>
    <xf numFmtId="0" fontId="5" fillId="0" borderId="1" xfId="0" applyFont="1" applyFill="1" applyBorder="1" applyAlignment="1">
      <alignment horizontal="center" vertical="top" wrapText="1"/>
    </xf>
    <xf numFmtId="0" fontId="5" fillId="2" borderId="1" xfId="0" applyFont="1" applyFill="1" applyBorder="1" applyAlignment="1">
      <alignment horizontal="center" vertical="top" wrapText="1"/>
    </xf>
    <xf numFmtId="10" fontId="1" fillId="2" borderId="1" xfId="1"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0" fontId="5" fillId="2" borderId="15" xfId="0" applyFont="1" applyFill="1" applyBorder="1" applyAlignment="1">
      <alignment horizontal="center" vertical="top"/>
    </xf>
    <xf numFmtId="0" fontId="12" fillId="3" borderId="0" xfId="0" applyFont="1" applyFill="1" applyAlignment="1">
      <alignment horizontal="left"/>
    </xf>
    <xf numFmtId="0" fontId="14" fillId="3" borderId="0" xfId="0" applyFont="1" applyFill="1" applyAlignment="1">
      <alignment horizontal="left"/>
    </xf>
    <xf numFmtId="49" fontId="16" fillId="3" borderId="16" xfId="0" applyNumberFormat="1" applyFont="1" applyFill="1" applyBorder="1" applyAlignment="1">
      <alignment horizontal="center" vertical="center"/>
    </xf>
    <xf numFmtId="49" fontId="16" fillId="3" borderId="16" xfId="0" applyNumberFormat="1" applyFont="1" applyFill="1" applyBorder="1" applyAlignment="1">
      <alignment horizontal="left" vertical="center"/>
    </xf>
    <xf numFmtId="1" fontId="17" fillId="3" borderId="0" xfId="0" applyNumberFormat="1" applyFont="1" applyFill="1" applyAlignment="1">
      <alignment horizontal="right"/>
    </xf>
    <xf numFmtId="49" fontId="12" fillId="3" borderId="16" xfId="0" applyNumberFormat="1" applyFont="1" applyFill="1" applyBorder="1" applyAlignment="1">
      <alignment horizontal="center" vertical="center"/>
    </xf>
    <xf numFmtId="49" fontId="12" fillId="3" borderId="16" xfId="0" applyNumberFormat="1" applyFont="1" applyFill="1" applyBorder="1" applyAlignment="1">
      <alignment horizontal="left" vertical="center" wrapText="1"/>
    </xf>
    <xf numFmtId="0" fontId="17" fillId="3" borderId="0" xfId="0" applyFont="1" applyFill="1" applyAlignment="1">
      <alignment horizontal="right"/>
    </xf>
    <xf numFmtId="1" fontId="17" fillId="3" borderId="0" xfId="0" applyNumberFormat="1" applyFont="1" applyFill="1" applyAlignment="1">
      <alignment horizontal="right" vertical="center"/>
    </xf>
    <xf numFmtId="49" fontId="16" fillId="3" borderId="16" xfId="0" applyNumberFormat="1" applyFont="1" applyFill="1" applyBorder="1" applyAlignment="1">
      <alignment horizontal="left" vertical="center" wrapText="1"/>
    </xf>
    <xf numFmtId="0" fontId="18" fillId="3" borderId="0" xfId="0" applyFont="1" applyFill="1" applyAlignment="1">
      <alignment horizontal="left"/>
    </xf>
    <xf numFmtId="0" fontId="18" fillId="4" borderId="0" xfId="0" applyFont="1" applyFill="1" applyAlignment="1">
      <alignment horizontal="left"/>
    </xf>
    <xf numFmtId="49" fontId="18" fillId="3" borderId="16" xfId="0" applyNumberFormat="1" applyFont="1" applyFill="1" applyBorder="1" applyAlignment="1">
      <alignment horizontal="center" vertical="center" wrapText="1"/>
    </xf>
    <xf numFmtId="49" fontId="22" fillId="4" borderId="0" xfId="0" applyNumberFormat="1" applyFont="1" applyFill="1" applyAlignment="1">
      <alignment horizontal="right" vertical="top"/>
    </xf>
    <xf numFmtId="49" fontId="18" fillId="4" borderId="16" xfId="0" applyNumberFormat="1" applyFont="1" applyFill="1" applyBorder="1" applyAlignment="1">
      <alignment horizontal="center" vertical="center" wrapText="1"/>
    </xf>
    <xf numFmtId="49" fontId="21" fillId="3" borderId="16" xfId="0" applyNumberFormat="1" applyFont="1" applyFill="1" applyBorder="1" applyAlignment="1">
      <alignment horizontal="left" vertical="center"/>
    </xf>
    <xf numFmtId="49" fontId="21" fillId="4" borderId="16" xfId="0" applyNumberFormat="1" applyFont="1" applyFill="1" applyBorder="1" applyAlignment="1">
      <alignment horizontal="left" vertical="center"/>
    </xf>
    <xf numFmtId="0" fontId="21" fillId="4" borderId="16" xfId="0" applyFont="1" applyFill="1" applyBorder="1" applyAlignment="1">
      <alignment horizontal="left" vertical="center"/>
    </xf>
    <xf numFmtId="164" fontId="18" fillId="3" borderId="16" xfId="0" applyNumberFormat="1" applyFont="1" applyFill="1" applyBorder="1" applyAlignment="1">
      <alignment horizontal="right" vertical="center" wrapText="1"/>
    </xf>
    <xf numFmtId="164" fontId="18" fillId="4" borderId="16" xfId="0" applyNumberFormat="1" applyFont="1" applyFill="1" applyBorder="1" applyAlignment="1">
      <alignment horizontal="right" vertical="center" wrapText="1"/>
    </xf>
    <xf numFmtId="164" fontId="21" fillId="3" borderId="16" xfId="0" applyNumberFormat="1" applyFont="1" applyFill="1" applyBorder="1" applyAlignment="1">
      <alignment horizontal="right" vertical="center" wrapText="1"/>
    </xf>
    <xf numFmtId="164" fontId="21" fillId="4" borderId="16" xfId="0" applyNumberFormat="1" applyFont="1" applyFill="1" applyBorder="1" applyAlignment="1">
      <alignment horizontal="right" vertical="center" wrapText="1"/>
    </xf>
    <xf numFmtId="164" fontId="21" fillId="3" borderId="16" xfId="0" applyNumberFormat="1" applyFont="1" applyFill="1" applyBorder="1" applyAlignment="1">
      <alignment horizontal="right" vertical="center"/>
    </xf>
    <xf numFmtId="164" fontId="21" fillId="4" borderId="16" xfId="0" applyNumberFormat="1" applyFont="1" applyFill="1" applyBorder="1" applyAlignment="1">
      <alignment horizontal="right" vertical="center"/>
    </xf>
    <xf numFmtId="10" fontId="1" fillId="2" borderId="1" xfId="0" applyNumberFormat="1" applyFont="1" applyFill="1" applyBorder="1" applyAlignment="1">
      <alignment horizontal="center" vertical="top" wrapText="1"/>
    </xf>
    <xf numFmtId="44" fontId="1" fillId="2" borderId="15" xfId="0" applyNumberFormat="1" applyFont="1" applyFill="1" applyBorder="1" applyAlignment="1">
      <alignment horizontal="center" vertical="top"/>
    </xf>
    <xf numFmtId="44" fontId="1" fillId="2" borderId="1" xfId="0" applyNumberFormat="1" applyFont="1" applyFill="1" applyBorder="1" applyAlignment="1">
      <alignment horizontal="center" vertical="top" wrapText="1"/>
    </xf>
    <xf numFmtId="0" fontId="1" fillId="2" borderId="0" xfId="0" applyFont="1" applyFill="1" applyAlignment="1">
      <alignment vertical="top" wrapText="1"/>
    </xf>
    <xf numFmtId="0" fontId="23" fillId="0" borderId="4" xfId="0" applyFont="1" applyFill="1" applyBorder="1" applyAlignment="1">
      <alignment vertical="top" wrapText="1"/>
    </xf>
    <xf numFmtId="10" fontId="1" fillId="2" borderId="15" xfId="0" applyNumberFormat="1" applyFont="1" applyFill="1" applyBorder="1" applyAlignment="1">
      <alignment horizontal="center" vertical="top"/>
    </xf>
    <xf numFmtId="10" fontId="1" fillId="2" borderId="1" xfId="0" applyNumberFormat="1" applyFont="1" applyFill="1" applyBorder="1" applyAlignment="1">
      <alignment horizontal="center" vertical="top"/>
    </xf>
    <xf numFmtId="0" fontId="24" fillId="3" borderId="0" xfId="0" applyFont="1" applyFill="1" applyAlignment="1">
      <alignment horizontal="left"/>
    </xf>
    <xf numFmtId="0" fontId="24" fillId="4" borderId="0" xfId="0" applyFont="1" applyFill="1" applyAlignment="1">
      <alignment horizontal="left"/>
    </xf>
    <xf numFmtId="49" fontId="25" fillId="4" borderId="0" xfId="0" applyNumberFormat="1" applyFont="1" applyFill="1" applyAlignment="1">
      <alignment horizontal="right" vertical="center"/>
    </xf>
    <xf numFmtId="49" fontId="24" fillId="3" borderId="16" xfId="0" applyNumberFormat="1" applyFont="1" applyFill="1" applyBorder="1" applyAlignment="1">
      <alignment horizontal="center" vertical="center" wrapText="1"/>
    </xf>
    <xf numFmtId="49" fontId="27" fillId="3" borderId="16" xfId="0" applyNumberFormat="1" applyFont="1" applyFill="1" applyBorder="1" applyAlignment="1">
      <alignment horizontal="center" vertical="center"/>
    </xf>
    <xf numFmtId="49" fontId="27" fillId="3" borderId="16" xfId="0" applyNumberFormat="1" applyFont="1" applyFill="1" applyBorder="1" applyAlignment="1">
      <alignment horizontal="left" vertical="center" wrapText="1"/>
    </xf>
    <xf numFmtId="164" fontId="24" fillId="3" borderId="16" xfId="0" applyNumberFormat="1" applyFont="1" applyFill="1" applyBorder="1" applyAlignment="1">
      <alignment horizontal="right" vertical="center"/>
    </xf>
    <xf numFmtId="164" fontId="24" fillId="4" borderId="16" xfId="0" applyNumberFormat="1" applyFont="1" applyFill="1" applyBorder="1" applyAlignment="1">
      <alignment horizontal="right" vertical="center"/>
    </xf>
    <xf numFmtId="164" fontId="27" fillId="3" borderId="16" xfId="0" applyNumberFormat="1" applyFont="1" applyFill="1" applyBorder="1" applyAlignment="1">
      <alignment horizontal="right" vertical="center"/>
    </xf>
    <xf numFmtId="164" fontId="27" fillId="4" borderId="16" xfId="0" applyNumberFormat="1" applyFont="1" applyFill="1" applyBorder="1" applyAlignment="1">
      <alignment horizontal="right" vertical="center"/>
    </xf>
    <xf numFmtId="10" fontId="1" fillId="5" borderId="1" xfId="1" applyNumberFormat="1" applyFont="1" applyFill="1" applyBorder="1" applyAlignment="1">
      <alignment horizontal="center" vertical="top"/>
    </xf>
    <xf numFmtId="0" fontId="1" fillId="5" borderId="1" xfId="0" applyFont="1" applyFill="1" applyBorder="1" applyAlignment="1">
      <alignment horizontal="center" vertical="top"/>
    </xf>
    <xf numFmtId="0" fontId="2" fillId="5" borderId="1" xfId="0" applyFont="1" applyFill="1" applyBorder="1" applyAlignment="1">
      <alignment horizontal="center" vertical="top" wrapText="1"/>
    </xf>
    <xf numFmtId="0" fontId="1" fillId="5" borderId="1" xfId="0" applyFont="1" applyFill="1" applyBorder="1" applyAlignment="1">
      <alignment horizontal="center" vertical="top" wrapText="1"/>
    </xf>
    <xf numFmtId="0" fontId="1" fillId="2" borderId="0" xfId="0" quotePrefix="1" applyFont="1" applyFill="1" applyAlignment="1">
      <alignment horizontal="left" vertical="top" wrapText="1"/>
    </xf>
    <xf numFmtId="0" fontId="1" fillId="2" borderId="0" xfId="0" quotePrefix="1" applyFont="1" applyFill="1" applyAlignment="1">
      <alignment horizontal="left" vertical="top"/>
    </xf>
    <xf numFmtId="0" fontId="1" fillId="2" borderId="0" xfId="0" applyFont="1" applyFill="1" applyAlignment="1">
      <alignment horizontal="left" vertical="top"/>
    </xf>
    <xf numFmtId="0" fontId="1" fillId="2" borderId="0" xfId="0" quotePrefix="1" applyFont="1" applyFill="1" applyBorder="1" applyAlignment="1">
      <alignment horizontal="left" vertical="top" wrapText="1"/>
    </xf>
    <xf numFmtId="0" fontId="1" fillId="2" borderId="0" xfId="0" applyFont="1" applyFill="1" applyAlignment="1">
      <alignment horizontal="left" vertical="top" wrapText="1"/>
    </xf>
    <xf numFmtId="0" fontId="1" fillId="2" borderId="10" xfId="0" quotePrefix="1" applyFont="1" applyFill="1" applyBorder="1" applyAlignment="1">
      <alignment horizontal="left" vertical="top"/>
    </xf>
    <xf numFmtId="0" fontId="8" fillId="2" borderId="4" xfId="0" applyFont="1" applyFill="1" applyBorder="1" applyAlignment="1">
      <alignment horizontal="left" vertical="top" wrapText="1"/>
    </xf>
    <xf numFmtId="0" fontId="8" fillId="2" borderId="5"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5" xfId="0" applyFont="1" applyFill="1" applyBorder="1" applyAlignment="1">
      <alignment horizontal="left" vertical="top" wrapText="1"/>
    </xf>
    <xf numFmtId="0" fontId="1" fillId="2" borderId="3" xfId="0" applyFont="1" applyFill="1" applyBorder="1" applyAlignment="1">
      <alignment horizontal="left" vertical="top" wrapText="1"/>
    </xf>
    <xf numFmtId="0" fontId="1" fillId="2" borderId="4" xfId="0" applyFont="1" applyFill="1" applyBorder="1" applyAlignment="1">
      <alignment horizontal="left" vertical="top" wrapText="1"/>
    </xf>
    <xf numFmtId="0" fontId="1" fillId="2" borderId="5" xfId="0" applyFont="1" applyFill="1" applyBorder="1" applyAlignment="1">
      <alignment horizontal="left" vertical="top" wrapText="1"/>
    </xf>
    <xf numFmtId="0" fontId="10" fillId="0" borderId="3" xfId="0" applyFont="1" applyFill="1" applyBorder="1" applyAlignment="1">
      <alignment horizontal="left" vertical="top" wrapText="1"/>
    </xf>
    <xf numFmtId="0" fontId="10" fillId="0" borderId="4" xfId="0" applyFont="1" applyFill="1" applyBorder="1" applyAlignment="1">
      <alignment horizontal="left" vertical="top" wrapText="1"/>
    </xf>
    <xf numFmtId="0" fontId="10"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5" xfId="0" applyFont="1" applyFill="1" applyBorder="1" applyAlignment="1">
      <alignment horizontal="left" vertical="top" wrapText="1"/>
    </xf>
    <xf numFmtId="0" fontId="4" fillId="2" borderId="0" xfId="0" applyFont="1" applyFill="1" applyAlignment="1">
      <alignment horizontal="center"/>
    </xf>
    <xf numFmtId="0" fontId="3" fillId="2" borderId="0" xfId="0" applyFont="1" applyFill="1" applyAlignment="1">
      <alignment horizontal="center"/>
    </xf>
    <xf numFmtId="0" fontId="3" fillId="2" borderId="7" xfId="0" applyFont="1" applyFill="1" applyBorder="1" applyAlignment="1">
      <alignment horizontal="center" vertical="top"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49" fontId="15" fillId="3" borderId="16" xfId="0" applyNumberFormat="1" applyFont="1" applyFill="1" applyBorder="1" applyAlignment="1">
      <alignment horizontal="center" vertical="center"/>
    </xf>
    <xf numFmtId="0" fontId="29" fillId="3" borderId="0" xfId="0" applyFont="1" applyFill="1" applyAlignment="1">
      <alignment horizontal="center" vertical="center" wrapText="1"/>
    </xf>
    <xf numFmtId="0" fontId="13" fillId="3" borderId="0" xfId="0" applyFont="1" applyFill="1" applyAlignment="1">
      <alignment horizontal="center" vertical="center" wrapText="1"/>
    </xf>
    <xf numFmtId="0" fontId="15" fillId="3" borderId="16" xfId="0" applyFont="1" applyFill="1" applyBorder="1" applyAlignment="1">
      <alignment horizontal="center" vertical="center" wrapText="1"/>
    </xf>
    <xf numFmtId="49" fontId="21" fillId="3" borderId="16" xfId="0" applyNumberFormat="1" applyFont="1" applyFill="1" applyBorder="1" applyAlignment="1">
      <alignment horizontal="center" vertical="center" wrapText="1"/>
    </xf>
    <xf numFmtId="49" fontId="21" fillId="4" borderId="16" xfId="0" applyNumberFormat="1" applyFont="1" applyFill="1" applyBorder="1" applyAlignment="1">
      <alignment horizontal="center" vertical="center" wrapText="1"/>
    </xf>
    <xf numFmtId="0" fontId="27" fillId="3" borderId="16" xfId="0" applyFont="1" applyFill="1" applyBorder="1" applyAlignment="1">
      <alignment horizontal="center" vertical="center" wrapText="1"/>
    </xf>
    <xf numFmtId="49" fontId="28" fillId="3" borderId="16" xfId="0" applyNumberFormat="1" applyFont="1" applyFill="1" applyBorder="1" applyAlignment="1">
      <alignment horizontal="center" vertical="center" wrapText="1"/>
    </xf>
    <xf numFmtId="0" fontId="26" fillId="3" borderId="0" xfId="0" applyFont="1" applyFill="1" applyAlignment="1">
      <alignment horizontal="center" vertical="center" wrapText="1"/>
    </xf>
    <xf numFmtId="49" fontId="27" fillId="3" borderId="16" xfId="0" applyNumberFormat="1" applyFont="1" applyFill="1" applyBorder="1" applyAlignment="1">
      <alignment horizontal="center" vertical="center" wrapText="1"/>
    </xf>
    <xf numFmtId="49" fontId="27" fillId="4" borderId="16" xfId="0" applyNumberFormat="1" applyFont="1" applyFill="1" applyBorder="1" applyAlignment="1">
      <alignment horizontal="center" vertical="center" wrapText="1"/>
    </xf>
    <xf numFmtId="49" fontId="24" fillId="4" borderId="16" xfId="0" applyNumberFormat="1" applyFont="1" applyFill="1" applyBorder="1" applyAlignment="1">
      <alignment horizontal="center" vertical="center" wrapText="1"/>
    </xf>
  </cellXfs>
  <cellStyles count="3">
    <cellStyle name="Normale" xfId="0" builtinId="0"/>
    <cellStyle name="Normale 2" xfId="2"/>
    <cellStyle name="Percentual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theme="0"/>
  </sheetPr>
  <dimension ref="A1:M90"/>
  <sheetViews>
    <sheetView tabSelected="1" zoomScale="75" zoomScaleNormal="75" workbookViewId="0">
      <pane ySplit="7" topLeftCell="A13" activePane="bottomLeft" state="frozen"/>
      <selection activeCell="N5" sqref="N5:O6"/>
      <selection pane="bottomLeft" activeCell="R14" sqref="R14"/>
    </sheetView>
  </sheetViews>
  <sheetFormatPr defaultColWidth="9.140625" defaultRowHeight="12.75"/>
  <cols>
    <col min="1" max="1" width="5.140625" style="4" bestFit="1" customWidth="1"/>
    <col min="2" max="2" width="45.140625" style="5" customWidth="1"/>
    <col min="3" max="3" width="66.5703125" style="68" customWidth="1"/>
    <col min="4" max="4" width="19" style="6" customWidth="1"/>
    <col min="5" max="5" width="12.5703125" style="6" customWidth="1"/>
    <col min="6" max="6" width="10" style="6" customWidth="1"/>
    <col min="7" max="7" width="18.28515625" style="6" customWidth="1"/>
    <col min="8" max="8" width="8.85546875" style="6" customWidth="1"/>
    <col min="9" max="9" width="8.28515625" style="6" customWidth="1"/>
    <col min="10" max="12" width="10.28515625" style="6" customWidth="1"/>
    <col min="13" max="16384" width="9.140625" style="1"/>
  </cols>
  <sheetData>
    <row r="1" spans="1:13">
      <c r="J1" s="6" t="s">
        <v>133</v>
      </c>
      <c r="L1" s="6" t="s">
        <v>261</v>
      </c>
    </row>
    <row r="2" spans="1:13" ht="18">
      <c r="A2" s="105" t="s">
        <v>82</v>
      </c>
      <c r="B2" s="105"/>
      <c r="C2" s="105"/>
      <c r="D2" s="105"/>
      <c r="E2" s="105"/>
      <c r="F2" s="105"/>
      <c r="G2" s="105"/>
      <c r="H2" s="105"/>
      <c r="I2" s="105"/>
      <c r="J2" s="105"/>
      <c r="K2" s="105"/>
      <c r="L2" s="105"/>
    </row>
    <row r="3" spans="1:13" ht="45" customHeight="1">
      <c r="A3" s="106" t="s">
        <v>260</v>
      </c>
      <c r="B3" s="106"/>
      <c r="C3" s="106"/>
      <c r="D3" s="106"/>
      <c r="E3" s="106"/>
      <c r="F3" s="106"/>
      <c r="G3" s="106"/>
      <c r="H3" s="106"/>
      <c r="I3" s="106"/>
      <c r="J3" s="106"/>
      <c r="K3" s="106"/>
      <c r="L3" s="106"/>
    </row>
    <row r="4" spans="1:13" ht="15.75">
      <c r="B4" s="7"/>
      <c r="C4" s="107" t="s">
        <v>135</v>
      </c>
      <c r="D4" s="107"/>
      <c r="E4" s="107"/>
      <c r="F4" s="107"/>
    </row>
    <row r="5" spans="1:13" ht="45.75" customHeight="1">
      <c r="A5" s="108" t="s">
        <v>136</v>
      </c>
      <c r="B5" s="109"/>
      <c r="C5" s="114" t="s">
        <v>137</v>
      </c>
      <c r="D5" s="108" t="s">
        <v>138</v>
      </c>
      <c r="E5" s="117"/>
      <c r="F5" s="117"/>
      <c r="G5" s="117"/>
      <c r="H5" s="117"/>
      <c r="I5" s="117"/>
      <c r="J5" s="117"/>
      <c r="K5" s="117"/>
      <c r="L5" s="109"/>
    </row>
    <row r="6" spans="1:13" ht="27.75" customHeight="1">
      <c r="A6" s="110"/>
      <c r="B6" s="111"/>
      <c r="C6" s="115"/>
      <c r="D6" s="118" t="s">
        <v>139</v>
      </c>
      <c r="E6" s="119"/>
      <c r="F6" s="120"/>
      <c r="G6" s="118" t="s">
        <v>140</v>
      </c>
      <c r="H6" s="119"/>
      <c r="I6" s="120"/>
      <c r="J6" s="118" t="s">
        <v>141</v>
      </c>
      <c r="K6" s="119"/>
      <c r="L6" s="120"/>
    </row>
    <row r="7" spans="1:13" ht="24" customHeight="1">
      <c r="A7" s="112"/>
      <c r="B7" s="113"/>
      <c r="C7" s="116"/>
      <c r="D7" s="8">
        <v>2021</v>
      </c>
      <c r="E7" s="8">
        <v>2022</v>
      </c>
      <c r="F7" s="8">
        <v>2023</v>
      </c>
      <c r="G7" s="8">
        <v>2021</v>
      </c>
      <c r="H7" s="8">
        <v>2022</v>
      </c>
      <c r="I7" s="8">
        <v>2023</v>
      </c>
      <c r="J7" s="8">
        <v>2021</v>
      </c>
      <c r="K7" s="8">
        <v>2022</v>
      </c>
      <c r="L7" s="8">
        <v>2023</v>
      </c>
    </row>
    <row r="8" spans="1:13" s="10" customFormat="1" ht="17.25" customHeight="1">
      <c r="A8" s="9">
        <v>1</v>
      </c>
      <c r="B8" s="92" t="s">
        <v>67</v>
      </c>
      <c r="C8" s="92"/>
      <c r="D8" s="92"/>
      <c r="E8" s="92"/>
      <c r="F8" s="92"/>
      <c r="G8" s="92"/>
      <c r="H8" s="92"/>
      <c r="I8" s="92"/>
      <c r="J8" s="92"/>
      <c r="K8" s="92"/>
      <c r="L8" s="93"/>
    </row>
    <row r="9" spans="1:13" ht="153">
      <c r="A9" s="11" t="s">
        <v>61</v>
      </c>
      <c r="B9" s="12" t="s">
        <v>142</v>
      </c>
      <c r="C9" s="13" t="s">
        <v>250</v>
      </c>
      <c r="D9" s="70">
        <f>(253714.5+500+931789.96)/22834670.58</f>
        <v>5.1938759346008487E-2</v>
      </c>
      <c r="E9" s="70">
        <f>(253730.7+500+937389.68)/22584894</f>
        <v>5.2761831868681788E-2</v>
      </c>
      <c r="F9" s="70">
        <f>(262375.35+500+942897.46)/22727394</f>
        <v>5.3053720545347176E-2</v>
      </c>
      <c r="G9" s="40" t="s">
        <v>133</v>
      </c>
      <c r="H9" s="40" t="s">
        <v>133</v>
      </c>
      <c r="I9" s="40"/>
      <c r="J9" s="70">
        <f>(253714.5+500+931789.96)/22834670.58</f>
        <v>5.1938759346008487E-2</v>
      </c>
      <c r="K9" s="70">
        <f>(253730.7+500+937389.68)/22584894</f>
        <v>5.2761831868681788E-2</v>
      </c>
      <c r="L9" s="70">
        <f>(262375.35+500+942897.46)/22727394</f>
        <v>5.3053720545347176E-2</v>
      </c>
    </row>
    <row r="10" spans="1:13" s="10" customFormat="1" ht="17.25" customHeight="1">
      <c r="A10" s="9">
        <v>2</v>
      </c>
      <c r="B10" s="92" t="s">
        <v>60</v>
      </c>
      <c r="C10" s="92"/>
      <c r="D10" s="92"/>
      <c r="E10" s="92"/>
      <c r="F10" s="92"/>
      <c r="G10" s="92"/>
      <c r="H10" s="92"/>
      <c r="I10" s="92"/>
      <c r="J10" s="92"/>
      <c r="K10" s="92"/>
      <c r="L10" s="93"/>
      <c r="M10" s="10" t="s">
        <v>133</v>
      </c>
    </row>
    <row r="11" spans="1:13" ht="60.75" customHeight="1">
      <c r="A11" s="14" t="s">
        <v>63</v>
      </c>
      <c r="B11" s="15" t="s">
        <v>123</v>
      </c>
      <c r="C11" s="15" t="s">
        <v>143</v>
      </c>
      <c r="D11" s="70">
        <v>0.97519999999999996</v>
      </c>
      <c r="E11" s="70">
        <v>0.98599999999999999</v>
      </c>
      <c r="F11" s="70">
        <v>0.9798</v>
      </c>
      <c r="G11" s="82" t="s">
        <v>133</v>
      </c>
      <c r="H11" s="83"/>
      <c r="I11" s="83"/>
      <c r="J11" s="83"/>
      <c r="K11" s="83"/>
      <c r="L11" s="83"/>
    </row>
    <row r="12" spans="1:13" ht="60.75" customHeight="1">
      <c r="A12" s="16" t="s">
        <v>90</v>
      </c>
      <c r="B12" s="15" t="s">
        <v>89</v>
      </c>
      <c r="C12" s="15" t="s">
        <v>144</v>
      </c>
      <c r="D12" s="70">
        <v>0.9647</v>
      </c>
      <c r="E12" s="17" t="s">
        <v>133</v>
      </c>
      <c r="F12" s="17"/>
      <c r="G12" s="83" t="s">
        <v>133</v>
      </c>
      <c r="H12" s="83"/>
      <c r="I12" s="83"/>
      <c r="J12" s="83"/>
      <c r="K12" s="83"/>
      <c r="L12" s="83"/>
    </row>
    <row r="13" spans="1:13" ht="71.25" customHeight="1">
      <c r="A13" s="14" t="s">
        <v>114</v>
      </c>
      <c r="B13" s="15" t="s">
        <v>121</v>
      </c>
      <c r="C13" s="15" t="s">
        <v>251</v>
      </c>
      <c r="D13" s="70">
        <v>1.2500000000000001E-2</v>
      </c>
      <c r="E13" s="70">
        <v>1.26E-2</v>
      </c>
      <c r="F13" s="70">
        <v>1.2500000000000001E-2</v>
      </c>
      <c r="G13" s="83"/>
      <c r="H13" s="83"/>
      <c r="I13" s="83"/>
      <c r="J13" s="83"/>
      <c r="K13" s="83"/>
      <c r="L13" s="83"/>
    </row>
    <row r="14" spans="1:13" ht="60.75" customHeight="1">
      <c r="A14" s="14" t="s">
        <v>115</v>
      </c>
      <c r="B14" s="15" t="s">
        <v>116</v>
      </c>
      <c r="C14" s="18" t="s">
        <v>252</v>
      </c>
      <c r="D14" s="70">
        <v>8.5000000000000006E-3</v>
      </c>
      <c r="E14" s="17"/>
      <c r="F14" s="17"/>
      <c r="G14" s="83"/>
      <c r="H14" s="83"/>
      <c r="I14" s="83"/>
      <c r="J14" s="83"/>
      <c r="K14" s="83"/>
      <c r="L14" s="83"/>
    </row>
    <row r="15" spans="1:13" ht="15.75">
      <c r="A15" s="19">
        <v>3</v>
      </c>
      <c r="B15" s="94" t="s">
        <v>145</v>
      </c>
      <c r="C15" s="95"/>
      <c r="D15" s="95"/>
      <c r="E15" s="95"/>
      <c r="F15" s="95"/>
      <c r="G15" s="95"/>
      <c r="H15" s="95"/>
      <c r="I15" s="95"/>
      <c r="J15" s="95"/>
      <c r="K15" s="95"/>
      <c r="L15" s="96"/>
    </row>
    <row r="16" spans="1:13" ht="169.15" customHeight="1">
      <c r="A16" s="14" t="s">
        <v>64</v>
      </c>
      <c r="B16" s="18" t="s">
        <v>146</v>
      </c>
      <c r="C16" s="20" t="s">
        <v>253</v>
      </c>
      <c r="D16" s="70">
        <f>(253714.5+931789.96)/22835394</f>
        <v>5.1915218103966147E-2</v>
      </c>
      <c r="E16" s="70">
        <f>(253730.7+937389.68)/22584894</f>
        <v>5.2739693177218369E-2</v>
      </c>
      <c r="F16" s="70">
        <f>(262375.35+942897.46)/22727394</f>
        <v>5.3031720662738549E-2</v>
      </c>
      <c r="G16" s="37"/>
      <c r="H16" s="37"/>
      <c r="I16" s="37"/>
      <c r="J16" s="70">
        <f>(253714.5+931789.96)/22835394</f>
        <v>5.1915218103966147E-2</v>
      </c>
      <c r="K16" s="70">
        <f>(253730.7+937389.68)/22584894</f>
        <v>5.2739693177218369E-2</v>
      </c>
      <c r="L16" s="70">
        <f>(262375.35+942897.46)/22727394</f>
        <v>5.3031720662738549E-2</v>
      </c>
    </row>
    <row r="17" spans="1:12" ht="121.5" customHeight="1">
      <c r="A17" s="14" t="s">
        <v>65</v>
      </c>
      <c r="B17" s="18" t="s">
        <v>147</v>
      </c>
      <c r="C17" s="20" t="s">
        <v>148</v>
      </c>
      <c r="D17" s="97" t="s">
        <v>149</v>
      </c>
      <c r="E17" s="98"/>
      <c r="F17" s="99"/>
      <c r="G17" s="21"/>
      <c r="H17" s="21"/>
      <c r="I17" s="21"/>
      <c r="J17" s="21"/>
      <c r="K17" s="21"/>
      <c r="L17" s="21"/>
    </row>
    <row r="18" spans="1:12" ht="127.5">
      <c r="A18" s="14" t="s">
        <v>78</v>
      </c>
      <c r="B18" s="18" t="s">
        <v>150</v>
      </c>
      <c r="C18" s="22" t="s">
        <v>254</v>
      </c>
      <c r="D18" s="70">
        <f>(3000+46000)/(253714.5+931789.96)</f>
        <v>4.133261548421336E-2</v>
      </c>
      <c r="E18" s="70">
        <f>(3000+46000)/(253730.7+937389.68)</f>
        <v>4.1137739579269056E-2</v>
      </c>
      <c r="F18" s="70">
        <f>(3000+46000)/(262375.35+942897.46)</f>
        <v>4.0654696259181354E-2</v>
      </c>
      <c r="G18" s="37"/>
      <c r="H18" s="37"/>
      <c r="I18" s="37"/>
      <c r="J18" s="70">
        <f>(3000+46000)/(253714.5+931789.96)</f>
        <v>4.133261548421336E-2</v>
      </c>
      <c r="K18" s="70">
        <f>(3000+46000)/(253730.7+937389.68)</f>
        <v>4.1137739579269056E-2</v>
      </c>
      <c r="L18" s="70">
        <f>(3000+46000)/(262375.35+942897.46)</f>
        <v>4.0654696259181354E-2</v>
      </c>
    </row>
    <row r="19" spans="1:12" ht="165" customHeight="1">
      <c r="A19" s="14" t="s">
        <v>79</v>
      </c>
      <c r="B19" s="18" t="s">
        <v>151</v>
      </c>
      <c r="C19" s="22" t="s">
        <v>255</v>
      </c>
      <c r="D19" s="66">
        <f>(253714.5+931789.96)/3722729</f>
        <v>0.31845037874097198</v>
      </c>
      <c r="E19" s="66">
        <f>(253730.7+937389.68)/3722729</f>
        <v>0.3199589279799846</v>
      </c>
      <c r="F19" s="66">
        <f>(262375.35+942897.46)/3722729</f>
        <v>0.3237605557643331</v>
      </c>
      <c r="G19" s="37"/>
      <c r="H19" s="37"/>
      <c r="I19" s="37"/>
      <c r="J19" s="66">
        <f>(253714.5+931789.96)/3722729</f>
        <v>0.31845037874097198</v>
      </c>
      <c r="K19" s="66">
        <f>(253730.7+937389.68)/3722729</f>
        <v>0.3199589279799846</v>
      </c>
      <c r="L19" s="66">
        <f>(262375.35+942897.46)/3722729</f>
        <v>0.3237605557643331</v>
      </c>
    </row>
    <row r="20" spans="1:12" ht="15.75">
      <c r="A20" s="19">
        <v>4</v>
      </c>
      <c r="B20" s="100" t="s">
        <v>100</v>
      </c>
      <c r="C20" s="101"/>
      <c r="D20" s="101"/>
      <c r="E20" s="101"/>
      <c r="F20" s="101"/>
      <c r="G20" s="101"/>
      <c r="H20" s="101"/>
      <c r="I20" s="101"/>
      <c r="J20" s="101"/>
      <c r="K20" s="101"/>
      <c r="L20" s="102"/>
    </row>
    <row r="21" spans="1:12" ht="74.25" customHeight="1">
      <c r="A21" s="16" t="s">
        <v>66</v>
      </c>
      <c r="B21" s="15" t="s">
        <v>101</v>
      </c>
      <c r="C21" s="15" t="s">
        <v>152</v>
      </c>
      <c r="D21" s="23"/>
      <c r="E21" s="23"/>
      <c r="F21" s="23"/>
      <c r="G21" s="23"/>
      <c r="H21" s="23"/>
      <c r="I21" s="23"/>
      <c r="J21" s="23"/>
      <c r="K21" s="23"/>
      <c r="L21" s="23"/>
    </row>
    <row r="22" spans="1:12" ht="15.75">
      <c r="A22" s="19">
        <v>5</v>
      </c>
      <c r="B22" s="94" t="s">
        <v>62</v>
      </c>
      <c r="C22" s="95"/>
      <c r="D22" s="95"/>
      <c r="E22" s="95"/>
      <c r="F22" s="95"/>
      <c r="G22" s="95"/>
      <c r="H22" s="95"/>
      <c r="I22" s="95"/>
      <c r="J22" s="95"/>
      <c r="K22" s="95"/>
      <c r="L22" s="96"/>
    </row>
    <row r="23" spans="1:12" ht="40.5" customHeight="1">
      <c r="A23" s="14" t="s">
        <v>71</v>
      </c>
      <c r="B23" s="18" t="s">
        <v>68</v>
      </c>
      <c r="C23" s="22" t="s">
        <v>153</v>
      </c>
      <c r="D23" s="70">
        <f>500/22111722.4</f>
        <v>2.2612440177885013E-5</v>
      </c>
      <c r="E23" s="70">
        <f>500/23733406.43</f>
        <v>2.1067350844671817E-5</v>
      </c>
      <c r="F23" s="70">
        <f>500/22102104.08</f>
        <v>2.2622280584247437E-5</v>
      </c>
      <c r="G23" s="17"/>
      <c r="H23" s="17"/>
      <c r="I23" s="17"/>
      <c r="J23" s="70">
        <f>500/22111722.4</f>
        <v>2.2612440177885013E-5</v>
      </c>
      <c r="K23" s="70">
        <f>500/23733406.43</f>
        <v>2.1067350844671817E-5</v>
      </c>
      <c r="L23" s="70">
        <f>500/22102104.08</f>
        <v>2.2622280584247437E-5</v>
      </c>
    </row>
    <row r="24" spans="1:12" ht="38.25">
      <c r="A24" s="14" t="s">
        <v>72</v>
      </c>
      <c r="B24" s="18" t="s">
        <v>69</v>
      </c>
      <c r="C24" s="18" t="s">
        <v>154</v>
      </c>
      <c r="D24" s="17" t="s">
        <v>133</v>
      </c>
      <c r="E24" s="17"/>
      <c r="F24" s="17"/>
      <c r="G24" s="17"/>
      <c r="H24" s="17"/>
      <c r="I24" s="17"/>
      <c r="J24" s="17"/>
      <c r="K24" s="17"/>
      <c r="L24" s="17"/>
    </row>
    <row r="25" spans="1:12" ht="93.6" customHeight="1">
      <c r="A25" s="14" t="s">
        <v>85</v>
      </c>
      <c r="B25" s="18" t="s">
        <v>70</v>
      </c>
      <c r="C25" s="18" t="s">
        <v>155</v>
      </c>
      <c r="D25" s="71">
        <f>500/500</f>
        <v>1</v>
      </c>
      <c r="E25" s="71">
        <f t="shared" ref="E25:F25" si="0">500/500</f>
        <v>1</v>
      </c>
      <c r="F25" s="71">
        <f t="shared" si="0"/>
        <v>1</v>
      </c>
      <c r="G25" s="17"/>
      <c r="H25" s="17"/>
      <c r="I25" s="17"/>
      <c r="J25" s="71">
        <f>500/500</f>
        <v>1</v>
      </c>
      <c r="K25" s="71">
        <f t="shared" ref="K25:L25" si="1">500/500</f>
        <v>1</v>
      </c>
      <c r="L25" s="71">
        <f t="shared" si="1"/>
        <v>1</v>
      </c>
    </row>
    <row r="26" spans="1:12" ht="15.75">
      <c r="A26" s="19">
        <v>6</v>
      </c>
      <c r="B26" s="24" t="s">
        <v>156</v>
      </c>
      <c r="C26" s="18"/>
      <c r="D26" s="17"/>
      <c r="E26" s="17"/>
      <c r="F26" s="17"/>
      <c r="G26" s="17"/>
      <c r="H26" s="17"/>
      <c r="I26" s="17"/>
      <c r="J26" s="17"/>
      <c r="K26" s="17"/>
      <c r="L26" s="17"/>
    </row>
    <row r="27" spans="1:12" ht="45" customHeight="1">
      <c r="A27" s="16" t="s">
        <v>73</v>
      </c>
      <c r="B27" s="15" t="s">
        <v>84</v>
      </c>
      <c r="C27" s="20" t="s">
        <v>157</v>
      </c>
      <c r="D27" s="65">
        <f>(824456+90000)/23794850</f>
        <v>3.8430836924796749E-2</v>
      </c>
      <c r="E27" s="65">
        <f>(446656+90000)/23171050</f>
        <v>2.3160625004045997E-2</v>
      </c>
      <c r="F27" s="65">
        <f>(446656+90000)/23313550</f>
        <v>2.3019059731357944E-2</v>
      </c>
      <c r="G27" s="39"/>
      <c r="H27" s="39"/>
      <c r="I27" s="39"/>
      <c r="J27" s="65">
        <f>(824456+90000)/23794850</f>
        <v>3.8430836924796749E-2</v>
      </c>
      <c r="K27" s="65">
        <f>(446656+90000)/23171050</f>
        <v>2.3160625004045997E-2</v>
      </c>
      <c r="L27" s="65">
        <f>(446656+90000)/23313550</f>
        <v>2.3019059731357944E-2</v>
      </c>
    </row>
    <row r="28" spans="1:12" ht="111.6" customHeight="1">
      <c r="A28" s="16" t="s">
        <v>74</v>
      </c>
      <c r="B28" s="15" t="s">
        <v>158</v>
      </c>
      <c r="C28" s="20" t="s">
        <v>246</v>
      </c>
      <c r="D28" s="66">
        <f>824456/3722729</f>
        <v>0.22146548942993163</v>
      </c>
      <c r="E28" s="66">
        <f>446656/3722729</f>
        <v>0.1199807990321079</v>
      </c>
      <c r="F28" s="66">
        <f>446656/3722729</f>
        <v>0.1199807990321079</v>
      </c>
      <c r="G28" s="36"/>
      <c r="H28" s="36"/>
      <c r="I28" s="36"/>
      <c r="J28" s="66">
        <f>824456/3722729</f>
        <v>0.22146548942993163</v>
      </c>
      <c r="K28" s="66">
        <f>446656/3722729</f>
        <v>0.1199807990321079</v>
      </c>
      <c r="L28" s="66">
        <f>446656/3722729</f>
        <v>0.1199807990321079</v>
      </c>
    </row>
    <row r="29" spans="1:12" ht="103.9" customHeight="1">
      <c r="A29" s="16" t="s">
        <v>75</v>
      </c>
      <c r="B29" s="15" t="s">
        <v>159</v>
      </c>
      <c r="C29" s="20" t="s">
        <v>247</v>
      </c>
      <c r="D29" s="66">
        <f>90000/3722729</f>
        <v>2.4175812958719262E-2</v>
      </c>
      <c r="E29" s="66">
        <f>90000/3722729</f>
        <v>2.4175812958719262E-2</v>
      </c>
      <c r="F29" s="66">
        <f>90000/3722729</f>
        <v>2.4175812958719262E-2</v>
      </c>
      <c r="G29" s="36"/>
      <c r="H29" s="36"/>
      <c r="I29" s="36"/>
      <c r="J29" s="66">
        <f>90000/3722729</f>
        <v>2.4175812958719262E-2</v>
      </c>
      <c r="K29" s="66">
        <f>90000/3722729</f>
        <v>2.4175812958719262E-2</v>
      </c>
      <c r="L29" s="66">
        <f>90000/3722729</f>
        <v>2.4175812958719262E-2</v>
      </c>
    </row>
    <row r="30" spans="1:12" ht="114.75">
      <c r="A30" s="16" t="s">
        <v>102</v>
      </c>
      <c r="B30" s="15" t="s">
        <v>160</v>
      </c>
      <c r="C30" s="20" t="s">
        <v>249</v>
      </c>
      <c r="D30" s="67">
        <f>(824456+90000)/3722729</f>
        <v>0.2456413023886509</v>
      </c>
      <c r="E30" s="67">
        <f>(446656+90000)/3722729</f>
        <v>0.14415661199082716</v>
      </c>
      <c r="F30" s="67">
        <f>(446656+90000)/3722729</f>
        <v>0.14415661199082716</v>
      </c>
      <c r="G30" s="36"/>
      <c r="H30" s="36"/>
      <c r="I30" s="36"/>
      <c r="J30" s="67">
        <f>(824456+90000)/3722729</f>
        <v>0.2456413023886509</v>
      </c>
      <c r="K30" s="67">
        <f>(446656+90000)/3722729</f>
        <v>0.14415661199082716</v>
      </c>
      <c r="L30" s="67">
        <f>(446656+90000)/3722729</f>
        <v>0.14415661199082716</v>
      </c>
    </row>
    <row r="31" spans="1:12" ht="51.75" customHeight="1">
      <c r="A31" s="16" t="s">
        <v>103</v>
      </c>
      <c r="B31" s="15" t="s">
        <v>91</v>
      </c>
      <c r="C31" s="20" t="s">
        <v>161</v>
      </c>
      <c r="D31" s="26"/>
      <c r="E31" s="26"/>
      <c r="F31" s="26"/>
      <c r="G31" s="26"/>
      <c r="H31" s="26"/>
      <c r="I31" s="26"/>
      <c r="J31" s="26"/>
      <c r="K31" s="26"/>
      <c r="L31" s="26"/>
    </row>
    <row r="32" spans="1:12" ht="91.5" customHeight="1">
      <c r="A32" s="16" t="s">
        <v>104</v>
      </c>
      <c r="B32" s="15" t="s">
        <v>92</v>
      </c>
      <c r="C32" s="20" t="s">
        <v>162</v>
      </c>
      <c r="D32" s="26"/>
      <c r="E32" s="26"/>
      <c r="F32" s="26"/>
      <c r="G32" s="26"/>
      <c r="H32" s="26"/>
      <c r="I32" s="26"/>
      <c r="J32" s="26"/>
      <c r="K32" s="26"/>
      <c r="L32" s="26"/>
    </row>
    <row r="33" spans="1:12" ht="87.75" customHeight="1">
      <c r="A33" s="16" t="s">
        <v>105</v>
      </c>
      <c r="B33" s="15" t="s">
        <v>93</v>
      </c>
      <c r="C33" s="20" t="s">
        <v>256</v>
      </c>
      <c r="D33" s="26"/>
      <c r="E33" s="26"/>
      <c r="F33" s="26"/>
      <c r="G33" s="26"/>
      <c r="H33" s="26"/>
      <c r="I33" s="26"/>
      <c r="J33" s="26"/>
      <c r="K33" s="26"/>
      <c r="L33" s="26"/>
    </row>
    <row r="34" spans="1:12" s="10" customFormat="1" ht="17.25" customHeight="1">
      <c r="A34" s="27">
        <v>7</v>
      </c>
      <c r="B34" s="28" t="s">
        <v>0</v>
      </c>
      <c r="C34" s="69"/>
      <c r="D34" s="29"/>
      <c r="E34" s="29"/>
      <c r="F34" s="29"/>
      <c r="G34" s="29"/>
      <c r="H34" s="29"/>
      <c r="I34" s="29"/>
      <c r="J34" s="29"/>
      <c r="K34" s="29"/>
      <c r="L34" s="30"/>
    </row>
    <row r="35" spans="1:12" ht="66.75" customHeight="1">
      <c r="A35" s="14" t="s">
        <v>76</v>
      </c>
      <c r="B35" s="31" t="s">
        <v>83</v>
      </c>
      <c r="C35" s="20" t="s">
        <v>163</v>
      </c>
      <c r="D35" s="65">
        <f>(15876885.14+1176139)/((14397969.14+1478916)+(746756+429383)-0)</f>
        <v>1</v>
      </c>
      <c r="E35" s="37"/>
      <c r="F35" s="37"/>
      <c r="G35" s="37" t="s">
        <v>133</v>
      </c>
      <c r="H35" s="37"/>
      <c r="I35" s="37"/>
      <c r="J35" s="65">
        <f>(15876885.14+1176139)/((14397969.14+1478916)+(746756+429383)-0)</f>
        <v>1</v>
      </c>
      <c r="K35" s="26"/>
      <c r="L35" s="26"/>
    </row>
    <row r="36" spans="1:12" ht="184.5" customHeight="1">
      <c r="A36" s="16" t="s">
        <v>77</v>
      </c>
      <c r="B36" s="15" t="s">
        <v>122</v>
      </c>
      <c r="C36" s="20" t="s">
        <v>257</v>
      </c>
      <c r="D36" s="65">
        <f>(1265050+90000)/((1112430+152620)+90000)</f>
        <v>1</v>
      </c>
      <c r="E36" s="37" t="s">
        <v>133</v>
      </c>
      <c r="F36" s="37"/>
      <c r="G36" s="37"/>
      <c r="H36" s="37"/>
      <c r="I36" s="37"/>
      <c r="J36" s="65">
        <f>(1265050+90000)/((1112430+152620)+90000)</f>
        <v>1</v>
      </c>
      <c r="K36" s="26"/>
      <c r="L36" s="26"/>
    </row>
    <row r="37" spans="1:12" s="10" customFormat="1" ht="17.25" customHeight="1">
      <c r="A37" s="27">
        <v>8</v>
      </c>
      <c r="B37" s="103" t="s">
        <v>1</v>
      </c>
      <c r="C37" s="103"/>
      <c r="D37" s="103"/>
      <c r="E37" s="103"/>
      <c r="F37" s="103"/>
      <c r="G37" s="103"/>
      <c r="H37" s="103"/>
      <c r="I37" s="103"/>
      <c r="J37" s="103"/>
      <c r="K37" s="103"/>
      <c r="L37" s="104"/>
    </row>
    <row r="38" spans="1:12" ht="78.75" customHeight="1">
      <c r="A38" s="16" t="s">
        <v>86</v>
      </c>
      <c r="B38" s="31" t="s">
        <v>80</v>
      </c>
      <c r="C38" s="20" t="s">
        <v>244</v>
      </c>
      <c r="D38" s="26" t="s">
        <v>133</v>
      </c>
      <c r="E38" s="26"/>
      <c r="F38" s="26"/>
      <c r="G38" s="26"/>
      <c r="H38" s="26"/>
      <c r="I38" s="26"/>
      <c r="J38" s="26"/>
      <c r="K38" s="26"/>
      <c r="L38" s="26"/>
    </row>
    <row r="39" spans="1:12" ht="114.75">
      <c r="A39" s="16" t="s">
        <v>87</v>
      </c>
      <c r="B39" s="31" t="s">
        <v>81</v>
      </c>
      <c r="C39" s="22" t="s">
        <v>164</v>
      </c>
      <c r="D39" s="38">
        <v>0</v>
      </c>
      <c r="E39" s="38">
        <v>0</v>
      </c>
      <c r="F39" s="38">
        <v>0</v>
      </c>
      <c r="G39" s="21"/>
      <c r="H39" s="21"/>
      <c r="I39" s="21"/>
      <c r="J39" s="38">
        <v>0</v>
      </c>
      <c r="K39" s="38">
        <v>0</v>
      </c>
      <c r="L39" s="38">
        <v>0</v>
      </c>
    </row>
    <row r="40" spans="1:12" ht="63.75" customHeight="1">
      <c r="A40" s="14" t="s">
        <v>113</v>
      </c>
      <c r="B40" s="15" t="s">
        <v>165</v>
      </c>
      <c r="C40" s="20" t="s">
        <v>245</v>
      </c>
      <c r="D40" s="25"/>
      <c r="E40" s="25"/>
      <c r="F40" s="25"/>
      <c r="G40" s="25"/>
      <c r="H40" s="25"/>
      <c r="I40" s="25"/>
      <c r="J40" s="25"/>
      <c r="K40" s="25"/>
      <c r="L40" s="25"/>
    </row>
    <row r="41" spans="1:12" ht="16.5">
      <c r="A41" s="27">
        <v>9</v>
      </c>
      <c r="B41" s="103" t="s">
        <v>99</v>
      </c>
      <c r="C41" s="103"/>
      <c r="D41" s="103"/>
      <c r="E41" s="103"/>
      <c r="F41" s="103"/>
      <c r="G41" s="103"/>
      <c r="H41" s="103"/>
      <c r="I41" s="103"/>
      <c r="J41" s="103"/>
      <c r="K41" s="103"/>
      <c r="L41" s="104"/>
    </row>
    <row r="42" spans="1:12" ht="25.5">
      <c r="A42" s="32" t="s">
        <v>106</v>
      </c>
      <c r="B42" s="15" t="s">
        <v>95</v>
      </c>
      <c r="C42" s="20" t="s">
        <v>166</v>
      </c>
      <c r="D42" s="65">
        <f>2652599.2/6069402.76</f>
        <v>0.43704451737521538</v>
      </c>
      <c r="E42" s="25"/>
      <c r="F42" s="25"/>
      <c r="G42" s="84"/>
      <c r="H42" s="84"/>
      <c r="I42" s="84"/>
      <c r="J42" s="84"/>
      <c r="K42" s="84"/>
      <c r="L42" s="84"/>
    </row>
    <row r="43" spans="1:12" ht="25.5">
      <c r="A43" s="32" t="s">
        <v>107</v>
      </c>
      <c r="B43" s="15" t="s">
        <v>96</v>
      </c>
      <c r="C43" s="20" t="s">
        <v>167</v>
      </c>
      <c r="D43" s="65">
        <f>184606.47/6069402.76</f>
        <v>3.0415920198382091E-2</v>
      </c>
      <c r="E43" s="25"/>
      <c r="F43" s="25"/>
      <c r="G43" s="84"/>
      <c r="H43" s="84"/>
      <c r="I43" s="84"/>
      <c r="J43" s="84"/>
      <c r="K43" s="84"/>
      <c r="L43" s="84"/>
    </row>
    <row r="44" spans="1:12" ht="25.5">
      <c r="A44" s="32" t="s">
        <v>108</v>
      </c>
      <c r="B44" s="15" t="s">
        <v>97</v>
      </c>
      <c r="C44" s="20" t="s">
        <v>168</v>
      </c>
      <c r="D44" s="65">
        <f>2948456.4/6069402.76</f>
        <v>0.4857902031863181</v>
      </c>
      <c r="E44" s="33"/>
      <c r="F44" s="33"/>
      <c r="G44" s="84"/>
      <c r="H44" s="84"/>
      <c r="I44" s="84"/>
      <c r="J44" s="84"/>
      <c r="K44" s="84"/>
      <c r="L44" s="84"/>
    </row>
    <row r="45" spans="1:12">
      <c r="A45" s="32" t="s">
        <v>109</v>
      </c>
      <c r="B45" s="15" t="s">
        <v>98</v>
      </c>
      <c r="C45" s="20" t="s">
        <v>169</v>
      </c>
      <c r="D45" s="65">
        <f>283740.69/6069402.76</f>
        <v>4.6749359240084443E-2</v>
      </c>
      <c r="E45" s="33"/>
      <c r="F45" s="33"/>
      <c r="G45" s="84"/>
      <c r="H45" s="84"/>
      <c r="I45" s="84"/>
      <c r="J45" s="84"/>
      <c r="K45" s="84"/>
      <c r="L45" s="84"/>
    </row>
    <row r="46" spans="1:12" s="10" customFormat="1" ht="17.25" customHeight="1">
      <c r="A46" s="27">
        <v>10</v>
      </c>
      <c r="B46" s="92" t="s">
        <v>94</v>
      </c>
      <c r="C46" s="92"/>
      <c r="D46" s="92"/>
      <c r="E46" s="92"/>
      <c r="F46" s="92"/>
      <c r="G46" s="92"/>
      <c r="H46" s="92"/>
      <c r="I46" s="92"/>
      <c r="J46" s="92"/>
      <c r="K46" s="92"/>
      <c r="L46" s="93"/>
    </row>
    <row r="47" spans="1:12" ht="54" customHeight="1">
      <c r="A47" s="14" t="s">
        <v>110</v>
      </c>
      <c r="B47" s="18" t="s">
        <v>117</v>
      </c>
      <c r="C47" s="22" t="s">
        <v>170</v>
      </c>
      <c r="D47" s="33"/>
      <c r="E47" s="33"/>
      <c r="F47" s="33"/>
      <c r="G47" s="84"/>
      <c r="H47" s="84"/>
      <c r="I47" s="84"/>
      <c r="J47" s="84"/>
      <c r="K47" s="84"/>
      <c r="L47" s="84"/>
    </row>
    <row r="48" spans="1:12" ht="57.75" customHeight="1">
      <c r="A48" s="14" t="s">
        <v>111</v>
      </c>
      <c r="B48" s="34" t="s">
        <v>119</v>
      </c>
      <c r="C48" s="22" t="s">
        <v>171</v>
      </c>
      <c r="D48" s="33"/>
      <c r="E48" s="33"/>
      <c r="F48" s="33"/>
      <c r="G48" s="84"/>
      <c r="H48" s="84"/>
      <c r="I48" s="84"/>
      <c r="J48" s="84"/>
      <c r="K48" s="84"/>
      <c r="L48" s="84"/>
    </row>
    <row r="49" spans="1:12" ht="43.5" customHeight="1">
      <c r="A49" s="14" t="s">
        <v>112</v>
      </c>
      <c r="B49" s="18" t="s">
        <v>88</v>
      </c>
      <c r="C49" s="22" t="s">
        <v>172</v>
      </c>
      <c r="D49" s="65">
        <v>0</v>
      </c>
      <c r="E49" s="21"/>
      <c r="F49" s="21"/>
      <c r="G49" s="85"/>
      <c r="H49" s="85"/>
      <c r="I49" s="85"/>
      <c r="J49" s="85"/>
      <c r="K49" s="85"/>
      <c r="L49" s="85"/>
    </row>
    <row r="50" spans="1:12" ht="43.5" customHeight="1">
      <c r="A50" s="14" t="s">
        <v>118</v>
      </c>
      <c r="B50" s="18" t="s">
        <v>132</v>
      </c>
      <c r="C50" s="22" t="s">
        <v>173</v>
      </c>
      <c r="D50" s="21"/>
      <c r="E50" s="21"/>
      <c r="F50" s="21"/>
      <c r="G50" s="85"/>
      <c r="H50" s="85"/>
      <c r="I50" s="85"/>
      <c r="J50" s="85"/>
      <c r="K50" s="85"/>
      <c r="L50" s="85"/>
    </row>
    <row r="51" spans="1:12" s="10" customFormat="1" ht="17.25" customHeight="1">
      <c r="A51" s="27">
        <v>11</v>
      </c>
      <c r="B51" s="92" t="s">
        <v>128</v>
      </c>
      <c r="C51" s="92"/>
      <c r="D51" s="92"/>
      <c r="E51" s="92"/>
      <c r="F51" s="92"/>
      <c r="G51" s="92"/>
      <c r="H51" s="92"/>
      <c r="I51" s="92"/>
      <c r="J51" s="92"/>
      <c r="K51" s="92"/>
      <c r="L51" s="93"/>
    </row>
    <row r="52" spans="1:12" ht="89.25">
      <c r="A52" s="16" t="s">
        <v>127</v>
      </c>
      <c r="B52" s="15" t="s">
        <v>131</v>
      </c>
      <c r="C52" s="20" t="s">
        <v>248</v>
      </c>
      <c r="D52" s="65">
        <f>(183723.42-0)/183723.42</f>
        <v>1</v>
      </c>
      <c r="E52" s="65">
        <v>0</v>
      </c>
      <c r="F52" s="65">
        <v>0</v>
      </c>
      <c r="G52" s="37"/>
      <c r="H52" s="37"/>
      <c r="I52" s="37"/>
      <c r="J52" s="65">
        <f>(183723.42-0)/183723.42</f>
        <v>1</v>
      </c>
      <c r="K52" s="65">
        <v>0</v>
      </c>
      <c r="L52" s="65">
        <v>0</v>
      </c>
    </row>
    <row r="53" spans="1:12" s="10" customFormat="1" ht="17.25" customHeight="1">
      <c r="A53" s="27">
        <v>12</v>
      </c>
      <c r="B53" s="92" t="s">
        <v>124</v>
      </c>
      <c r="C53" s="92"/>
      <c r="D53" s="92"/>
      <c r="E53" s="92"/>
      <c r="F53" s="92"/>
      <c r="G53" s="92"/>
      <c r="H53" s="92"/>
      <c r="I53" s="92"/>
      <c r="J53" s="92"/>
      <c r="K53" s="92"/>
      <c r="L53" s="93"/>
    </row>
    <row r="54" spans="1:12" ht="63.75">
      <c r="A54" s="16" t="s">
        <v>129</v>
      </c>
      <c r="B54" s="15" t="s">
        <v>125</v>
      </c>
      <c r="C54" s="20" t="s">
        <v>174</v>
      </c>
      <c r="D54" s="70">
        <f>5321950/22834670.58</f>
        <v>0.23306445264252201</v>
      </c>
      <c r="E54" s="70">
        <f>5317950/22584894</f>
        <v>0.23546490853576732</v>
      </c>
      <c r="F54" s="70">
        <f>5317950/22727394</f>
        <v>0.23398855143708952</v>
      </c>
      <c r="G54" s="85"/>
      <c r="H54" s="85"/>
      <c r="I54" s="85"/>
      <c r="J54" s="85"/>
      <c r="K54" s="85"/>
      <c r="L54" s="85"/>
    </row>
    <row r="55" spans="1:12" ht="76.5">
      <c r="A55" s="16" t="s">
        <v>130</v>
      </c>
      <c r="B55" s="31" t="s">
        <v>126</v>
      </c>
      <c r="C55" s="22" t="s">
        <v>175</v>
      </c>
      <c r="D55" s="70">
        <f>5321950/22835394</f>
        <v>0.23305706921457103</v>
      </c>
      <c r="E55" s="70">
        <f>5317950/22584894</f>
        <v>0.23546490853576732</v>
      </c>
      <c r="F55" s="70">
        <f>5317950/22727394</f>
        <v>0.23398855143708952</v>
      </c>
      <c r="G55" s="25"/>
      <c r="H55" s="25"/>
      <c r="I55" s="25"/>
      <c r="J55" s="70">
        <f>5321950/22835394</f>
        <v>0.23305706921457103</v>
      </c>
      <c r="K55" s="70">
        <f>5317950/22584894</f>
        <v>0.23546490853576732</v>
      </c>
      <c r="L55" s="70">
        <f>5317950/22727394</f>
        <v>0.23398855143708952</v>
      </c>
    </row>
    <row r="56" spans="1:12" ht="20.25" customHeight="1">
      <c r="A56" s="91" t="s">
        <v>176</v>
      </c>
      <c r="B56" s="91"/>
      <c r="C56" s="91"/>
      <c r="D56" s="35"/>
      <c r="E56" s="35"/>
      <c r="F56" s="35"/>
      <c r="G56" s="35"/>
      <c r="H56" s="35"/>
      <c r="I56" s="35"/>
      <c r="J56" s="35"/>
      <c r="K56" s="35"/>
      <c r="L56" s="35"/>
    </row>
    <row r="57" spans="1:12" ht="43.5" customHeight="1">
      <c r="A57" s="89" t="s">
        <v>177</v>
      </c>
      <c r="B57" s="89"/>
      <c r="C57" s="89"/>
      <c r="D57" s="89"/>
      <c r="E57" s="89"/>
      <c r="F57" s="89"/>
      <c r="G57" s="89"/>
      <c r="H57" s="89"/>
      <c r="I57" s="89"/>
      <c r="J57" s="89"/>
      <c r="K57" s="89"/>
      <c r="L57" s="89"/>
    </row>
    <row r="58" spans="1:12" ht="33" customHeight="1">
      <c r="A58" s="90" t="s">
        <v>178</v>
      </c>
      <c r="B58" s="90"/>
      <c r="C58" s="90"/>
      <c r="D58" s="90"/>
      <c r="E58" s="90"/>
      <c r="F58" s="90"/>
      <c r="G58" s="90"/>
      <c r="H58" s="90"/>
      <c r="I58" s="90"/>
      <c r="J58" s="90"/>
      <c r="K58" s="90"/>
      <c r="L58" s="90"/>
    </row>
    <row r="59" spans="1:12" ht="30.75" customHeight="1">
      <c r="A59" s="86" t="s">
        <v>179</v>
      </c>
      <c r="B59" s="86"/>
      <c r="C59" s="86"/>
      <c r="D59" s="86"/>
      <c r="E59" s="86"/>
      <c r="F59" s="86"/>
      <c r="G59" s="86"/>
      <c r="H59" s="86"/>
      <c r="I59" s="86"/>
      <c r="J59" s="86"/>
      <c r="K59" s="86"/>
      <c r="L59" s="86"/>
    </row>
    <row r="60" spans="1:12" ht="60" customHeight="1">
      <c r="A60" s="86" t="s">
        <v>180</v>
      </c>
      <c r="B60" s="86"/>
      <c r="C60" s="86"/>
      <c r="D60" s="86"/>
      <c r="E60" s="86"/>
      <c r="F60" s="86"/>
      <c r="G60" s="86"/>
      <c r="H60" s="86"/>
      <c r="I60" s="86"/>
      <c r="J60" s="86"/>
      <c r="K60" s="86"/>
      <c r="L60" s="86"/>
    </row>
    <row r="61" spans="1:12" ht="21" customHeight="1">
      <c r="A61" s="87" t="s">
        <v>181</v>
      </c>
      <c r="B61" s="87"/>
      <c r="C61" s="87"/>
      <c r="D61" s="87"/>
      <c r="E61" s="87"/>
      <c r="F61" s="87"/>
      <c r="G61" s="87"/>
    </row>
    <row r="62" spans="1:12" ht="33.75" customHeight="1">
      <c r="A62" s="86" t="s">
        <v>182</v>
      </c>
      <c r="B62" s="86"/>
      <c r="C62" s="86"/>
      <c r="D62" s="86"/>
      <c r="E62" s="86"/>
      <c r="F62" s="86"/>
      <c r="G62" s="86"/>
      <c r="H62" s="86"/>
      <c r="I62" s="86"/>
      <c r="J62" s="86"/>
      <c r="K62" s="86"/>
      <c r="L62" s="86"/>
    </row>
    <row r="63" spans="1:12" ht="29.25" customHeight="1">
      <c r="A63" s="86" t="s">
        <v>183</v>
      </c>
      <c r="B63" s="86"/>
      <c r="C63" s="86"/>
      <c r="D63" s="86"/>
      <c r="E63" s="86"/>
      <c r="F63" s="86"/>
      <c r="G63" s="86"/>
      <c r="H63" s="86"/>
      <c r="I63" s="86"/>
      <c r="J63" s="86"/>
      <c r="K63" s="86"/>
      <c r="L63" s="86"/>
    </row>
    <row r="64" spans="1:12" ht="28.5" customHeight="1">
      <c r="A64" s="87" t="s">
        <v>184</v>
      </c>
      <c r="B64" s="87"/>
      <c r="C64" s="87"/>
      <c r="D64" s="87"/>
      <c r="E64" s="87"/>
      <c r="F64" s="87"/>
      <c r="G64" s="87"/>
      <c r="H64" s="87"/>
      <c r="I64" s="87"/>
      <c r="J64" s="87"/>
      <c r="K64" s="87"/>
      <c r="L64" s="87"/>
    </row>
    <row r="65" spans="1:12" ht="24" customHeight="1">
      <c r="A65" s="87" t="s">
        <v>185</v>
      </c>
      <c r="B65" s="87"/>
      <c r="C65" s="87"/>
      <c r="D65" s="87"/>
      <c r="E65" s="87"/>
      <c r="F65" s="87"/>
      <c r="G65" s="87"/>
      <c r="H65" s="87"/>
      <c r="I65" s="87"/>
      <c r="J65" s="87"/>
      <c r="K65" s="87"/>
      <c r="L65" s="87"/>
    </row>
    <row r="66" spans="1:12" ht="12" customHeight="1">
      <c r="A66" s="88" t="s">
        <v>186</v>
      </c>
      <c r="B66" s="88"/>
      <c r="C66" s="88"/>
      <c r="D66" s="88"/>
      <c r="E66" s="88"/>
      <c r="F66" s="88"/>
      <c r="G66" s="88"/>
      <c r="H66" s="88"/>
      <c r="I66" s="88"/>
      <c r="J66" s="88"/>
      <c r="K66" s="88"/>
      <c r="L66" s="88"/>
    </row>
    <row r="90" spans="3:3">
      <c r="C90" s="68" t="s">
        <v>133</v>
      </c>
    </row>
  </sheetData>
  <mergeCells count="31">
    <mergeCell ref="A2:L2"/>
    <mergeCell ref="A3:L3"/>
    <mergeCell ref="C4:F4"/>
    <mergeCell ref="A5:B7"/>
    <mergeCell ref="C5:C7"/>
    <mergeCell ref="D5:L5"/>
    <mergeCell ref="D6:F6"/>
    <mergeCell ref="G6:I6"/>
    <mergeCell ref="J6:L6"/>
    <mergeCell ref="A56:C56"/>
    <mergeCell ref="B8:L8"/>
    <mergeCell ref="B10:L10"/>
    <mergeCell ref="B15:L15"/>
    <mergeCell ref="D17:F17"/>
    <mergeCell ref="B20:L20"/>
    <mergeCell ref="B22:L22"/>
    <mergeCell ref="B37:L37"/>
    <mergeCell ref="B41:L41"/>
    <mergeCell ref="B46:L46"/>
    <mergeCell ref="B51:L51"/>
    <mergeCell ref="B53:L53"/>
    <mergeCell ref="A63:L63"/>
    <mergeCell ref="A64:L64"/>
    <mergeCell ref="A65:L65"/>
    <mergeCell ref="A66:L66"/>
    <mergeCell ref="A57:L57"/>
    <mergeCell ref="A58:L58"/>
    <mergeCell ref="A59:L59"/>
    <mergeCell ref="A60:L60"/>
    <mergeCell ref="A61:G61"/>
    <mergeCell ref="A62:L62"/>
  </mergeCells>
  <phoneticPr fontId="11" type="noConversion"/>
  <printOptions horizontalCentered="1"/>
  <pageMargins left="0.31496062992125984" right="0.31496062992125984" top="0.35433070866141736" bottom="0.74803149606299213" header="0.31496062992125984" footer="0.31496062992125984"/>
  <pageSetup paperSize="8" scale="81" fitToHeight="5" orientation="landscape" r:id="rId1"/>
  <rowBreaks count="2" manualBreakCount="2">
    <brk id="36" max="11" man="1"/>
    <brk id="52" max="11" man="1"/>
  </rowBreaks>
  <ignoredErrors>
    <ignoredError sqref="E27" formula="1"/>
  </ignoredErrors>
</worksheet>
</file>

<file path=xl/worksheets/sheet2.xml><?xml version="1.0" encoding="utf-8"?>
<worksheet xmlns="http://schemas.openxmlformats.org/spreadsheetml/2006/main" xmlns:r="http://schemas.openxmlformats.org/officeDocument/2006/relationships">
  <sheetPr>
    <tabColor theme="0"/>
  </sheetPr>
  <dimension ref="B1:L34"/>
  <sheetViews>
    <sheetView zoomScale="130" zoomScaleNormal="130" workbookViewId="0">
      <selection activeCell="D18" sqref="D18"/>
    </sheetView>
  </sheetViews>
  <sheetFormatPr defaultRowHeight="12.75"/>
  <cols>
    <col min="1" max="1" width="6.140625" customWidth="1"/>
    <col min="2" max="2" width="0.42578125" customWidth="1"/>
    <col min="3" max="3" width="6" customWidth="1"/>
    <col min="4" max="4" width="53.85546875" customWidth="1"/>
    <col min="5" max="7" width="11.85546875" style="2" customWidth="1"/>
    <col min="8" max="9" width="11.85546875" style="3" customWidth="1"/>
    <col min="10" max="10" width="12" style="3" customWidth="1"/>
    <col min="257" max="257" width="6.140625" customWidth="1"/>
    <col min="258" max="258" width="0.42578125" customWidth="1"/>
    <col min="259" max="259" width="6" customWidth="1"/>
    <col min="260" max="260" width="53.85546875" customWidth="1"/>
    <col min="261" max="265" width="11.85546875" customWidth="1"/>
    <col min="266" max="266" width="12" customWidth="1"/>
    <col min="513" max="513" width="6.140625" customWidth="1"/>
    <col min="514" max="514" width="0.42578125" customWidth="1"/>
    <col min="515" max="515" width="6" customWidth="1"/>
    <col min="516" max="516" width="53.85546875" customWidth="1"/>
    <col min="517" max="521" width="11.85546875" customWidth="1"/>
    <col min="522" max="522" width="12" customWidth="1"/>
    <col min="769" max="769" width="6.140625" customWidth="1"/>
    <col min="770" max="770" width="0.42578125" customWidth="1"/>
    <col min="771" max="771" width="6" customWidth="1"/>
    <col min="772" max="772" width="53.85546875" customWidth="1"/>
    <col min="773" max="777" width="11.85546875" customWidth="1"/>
    <col min="778" max="778" width="12" customWidth="1"/>
    <col min="1025" max="1025" width="6.140625" customWidth="1"/>
    <col min="1026" max="1026" width="0.42578125" customWidth="1"/>
    <col min="1027" max="1027" width="6" customWidth="1"/>
    <col min="1028" max="1028" width="53.85546875" customWidth="1"/>
    <col min="1029" max="1033" width="11.85546875" customWidth="1"/>
    <col min="1034" max="1034" width="12" customWidth="1"/>
    <col min="1281" max="1281" width="6.140625" customWidth="1"/>
    <col min="1282" max="1282" width="0.42578125" customWidth="1"/>
    <col min="1283" max="1283" width="6" customWidth="1"/>
    <col min="1284" max="1284" width="53.85546875" customWidth="1"/>
    <col min="1285" max="1289" width="11.85546875" customWidth="1"/>
    <col min="1290" max="1290" width="12" customWidth="1"/>
    <col min="1537" max="1537" width="6.140625" customWidth="1"/>
    <col min="1538" max="1538" width="0.42578125" customWidth="1"/>
    <col min="1539" max="1539" width="6" customWidth="1"/>
    <col min="1540" max="1540" width="53.85546875" customWidth="1"/>
    <col min="1541" max="1545" width="11.85546875" customWidth="1"/>
    <col min="1546" max="1546" width="12" customWidth="1"/>
    <col min="1793" max="1793" width="6.140625" customWidth="1"/>
    <col min="1794" max="1794" width="0.42578125" customWidth="1"/>
    <col min="1795" max="1795" width="6" customWidth="1"/>
    <col min="1796" max="1796" width="53.85546875" customWidth="1"/>
    <col min="1797" max="1801" width="11.85546875" customWidth="1"/>
    <col min="1802" max="1802" width="12" customWidth="1"/>
    <col min="2049" max="2049" width="6.140625" customWidth="1"/>
    <col min="2050" max="2050" width="0.42578125" customWidth="1"/>
    <col min="2051" max="2051" width="6" customWidth="1"/>
    <col min="2052" max="2052" width="53.85546875" customWidth="1"/>
    <col min="2053" max="2057" width="11.85546875" customWidth="1"/>
    <col min="2058" max="2058" width="12" customWidth="1"/>
    <col min="2305" max="2305" width="6.140625" customWidth="1"/>
    <col min="2306" max="2306" width="0.42578125" customWidth="1"/>
    <col min="2307" max="2307" width="6" customWidth="1"/>
    <col min="2308" max="2308" width="53.85546875" customWidth="1"/>
    <col min="2309" max="2313" width="11.85546875" customWidth="1"/>
    <col min="2314" max="2314" width="12" customWidth="1"/>
    <col min="2561" max="2561" width="6.140625" customWidth="1"/>
    <col min="2562" max="2562" width="0.42578125" customWidth="1"/>
    <col min="2563" max="2563" width="6" customWidth="1"/>
    <col min="2564" max="2564" width="53.85546875" customWidth="1"/>
    <col min="2565" max="2569" width="11.85546875" customWidth="1"/>
    <col min="2570" max="2570" width="12" customWidth="1"/>
    <col min="2817" max="2817" width="6.140625" customWidth="1"/>
    <col min="2818" max="2818" width="0.42578125" customWidth="1"/>
    <col min="2819" max="2819" width="6" customWidth="1"/>
    <col min="2820" max="2820" width="53.85546875" customWidth="1"/>
    <col min="2821" max="2825" width="11.85546875" customWidth="1"/>
    <col min="2826" max="2826" width="12" customWidth="1"/>
    <col min="3073" max="3073" width="6.140625" customWidth="1"/>
    <col min="3074" max="3074" width="0.42578125" customWidth="1"/>
    <col min="3075" max="3075" width="6" customWidth="1"/>
    <col min="3076" max="3076" width="53.85546875" customWidth="1"/>
    <col min="3077" max="3081" width="11.85546875" customWidth="1"/>
    <col min="3082" max="3082" width="12" customWidth="1"/>
    <col min="3329" max="3329" width="6.140625" customWidth="1"/>
    <col min="3330" max="3330" width="0.42578125" customWidth="1"/>
    <col min="3331" max="3331" width="6" customWidth="1"/>
    <col min="3332" max="3332" width="53.85546875" customWidth="1"/>
    <col min="3333" max="3337" width="11.85546875" customWidth="1"/>
    <col min="3338" max="3338" width="12" customWidth="1"/>
    <col min="3585" max="3585" width="6.140625" customWidth="1"/>
    <col min="3586" max="3586" width="0.42578125" customWidth="1"/>
    <col min="3587" max="3587" width="6" customWidth="1"/>
    <col min="3588" max="3588" width="53.85546875" customWidth="1"/>
    <col min="3589" max="3593" width="11.85546875" customWidth="1"/>
    <col min="3594" max="3594" width="12" customWidth="1"/>
    <col min="3841" max="3841" width="6.140625" customWidth="1"/>
    <col min="3842" max="3842" width="0.42578125" customWidth="1"/>
    <col min="3843" max="3843" width="6" customWidth="1"/>
    <col min="3844" max="3844" width="53.85546875" customWidth="1"/>
    <col min="3845" max="3849" width="11.85546875" customWidth="1"/>
    <col min="3850" max="3850" width="12" customWidth="1"/>
    <col min="4097" max="4097" width="6.140625" customWidth="1"/>
    <col min="4098" max="4098" width="0.42578125" customWidth="1"/>
    <col min="4099" max="4099" width="6" customWidth="1"/>
    <col min="4100" max="4100" width="53.85546875" customWidth="1"/>
    <col min="4101" max="4105" width="11.85546875" customWidth="1"/>
    <col min="4106" max="4106" width="12" customWidth="1"/>
    <col min="4353" max="4353" width="6.140625" customWidth="1"/>
    <col min="4354" max="4354" width="0.42578125" customWidth="1"/>
    <col min="4355" max="4355" width="6" customWidth="1"/>
    <col min="4356" max="4356" width="53.85546875" customWidth="1"/>
    <col min="4357" max="4361" width="11.85546875" customWidth="1"/>
    <col min="4362" max="4362" width="12" customWidth="1"/>
    <col min="4609" max="4609" width="6.140625" customWidth="1"/>
    <col min="4610" max="4610" width="0.42578125" customWidth="1"/>
    <col min="4611" max="4611" width="6" customWidth="1"/>
    <col min="4612" max="4612" width="53.85546875" customWidth="1"/>
    <col min="4613" max="4617" width="11.85546875" customWidth="1"/>
    <col min="4618" max="4618" width="12" customWidth="1"/>
    <col min="4865" max="4865" width="6.140625" customWidth="1"/>
    <col min="4866" max="4866" width="0.42578125" customWidth="1"/>
    <col min="4867" max="4867" width="6" customWidth="1"/>
    <col min="4868" max="4868" width="53.85546875" customWidth="1"/>
    <col min="4869" max="4873" width="11.85546875" customWidth="1"/>
    <col min="4874" max="4874" width="12" customWidth="1"/>
    <col min="5121" max="5121" width="6.140625" customWidth="1"/>
    <col min="5122" max="5122" width="0.42578125" customWidth="1"/>
    <col min="5123" max="5123" width="6" customWidth="1"/>
    <col min="5124" max="5124" width="53.85546875" customWidth="1"/>
    <col min="5125" max="5129" width="11.85546875" customWidth="1"/>
    <col min="5130" max="5130" width="12" customWidth="1"/>
    <col min="5377" max="5377" width="6.140625" customWidth="1"/>
    <col min="5378" max="5378" width="0.42578125" customWidth="1"/>
    <col min="5379" max="5379" width="6" customWidth="1"/>
    <col min="5380" max="5380" width="53.85546875" customWidth="1"/>
    <col min="5381" max="5385" width="11.85546875" customWidth="1"/>
    <col min="5386" max="5386" width="12" customWidth="1"/>
    <col min="5633" max="5633" width="6.140625" customWidth="1"/>
    <col min="5634" max="5634" width="0.42578125" customWidth="1"/>
    <col min="5635" max="5635" width="6" customWidth="1"/>
    <col min="5636" max="5636" width="53.85546875" customWidth="1"/>
    <col min="5637" max="5641" width="11.85546875" customWidth="1"/>
    <col min="5642" max="5642" width="12" customWidth="1"/>
    <col min="5889" max="5889" width="6.140625" customWidth="1"/>
    <col min="5890" max="5890" width="0.42578125" customWidth="1"/>
    <col min="5891" max="5891" width="6" customWidth="1"/>
    <col min="5892" max="5892" width="53.85546875" customWidth="1"/>
    <col min="5893" max="5897" width="11.85546875" customWidth="1"/>
    <col min="5898" max="5898" width="12" customWidth="1"/>
    <col min="6145" max="6145" width="6.140625" customWidth="1"/>
    <col min="6146" max="6146" width="0.42578125" customWidth="1"/>
    <col min="6147" max="6147" width="6" customWidth="1"/>
    <col min="6148" max="6148" width="53.85546875" customWidth="1"/>
    <col min="6149" max="6153" width="11.85546875" customWidth="1"/>
    <col min="6154" max="6154" width="12" customWidth="1"/>
    <col min="6401" max="6401" width="6.140625" customWidth="1"/>
    <col min="6402" max="6402" width="0.42578125" customWidth="1"/>
    <col min="6403" max="6403" width="6" customWidth="1"/>
    <col min="6404" max="6404" width="53.85546875" customWidth="1"/>
    <col min="6405" max="6409" width="11.85546875" customWidth="1"/>
    <col min="6410" max="6410" width="12" customWidth="1"/>
    <col min="6657" max="6657" width="6.140625" customWidth="1"/>
    <col min="6658" max="6658" width="0.42578125" customWidth="1"/>
    <col min="6659" max="6659" width="6" customWidth="1"/>
    <col min="6660" max="6660" width="53.85546875" customWidth="1"/>
    <col min="6661" max="6665" width="11.85546875" customWidth="1"/>
    <col min="6666" max="6666" width="12" customWidth="1"/>
    <col min="6913" max="6913" width="6.140625" customWidth="1"/>
    <col min="6914" max="6914" width="0.42578125" customWidth="1"/>
    <col min="6915" max="6915" width="6" customWidth="1"/>
    <col min="6916" max="6916" width="53.85546875" customWidth="1"/>
    <col min="6917" max="6921" width="11.85546875" customWidth="1"/>
    <col min="6922" max="6922" width="12" customWidth="1"/>
    <col min="7169" max="7169" width="6.140625" customWidth="1"/>
    <col min="7170" max="7170" width="0.42578125" customWidth="1"/>
    <col min="7171" max="7171" width="6" customWidth="1"/>
    <col min="7172" max="7172" width="53.85546875" customWidth="1"/>
    <col min="7173" max="7177" width="11.85546875" customWidth="1"/>
    <col min="7178" max="7178" width="12" customWidth="1"/>
    <col min="7425" max="7425" width="6.140625" customWidth="1"/>
    <col min="7426" max="7426" width="0.42578125" customWidth="1"/>
    <col min="7427" max="7427" width="6" customWidth="1"/>
    <col min="7428" max="7428" width="53.85546875" customWidth="1"/>
    <col min="7429" max="7433" width="11.85546875" customWidth="1"/>
    <col min="7434" max="7434" width="12" customWidth="1"/>
    <col min="7681" max="7681" width="6.140625" customWidth="1"/>
    <col min="7682" max="7682" width="0.42578125" customWidth="1"/>
    <col min="7683" max="7683" width="6" customWidth="1"/>
    <col min="7684" max="7684" width="53.85546875" customWidth="1"/>
    <col min="7685" max="7689" width="11.85546875" customWidth="1"/>
    <col min="7690" max="7690" width="12" customWidth="1"/>
    <col min="7937" max="7937" width="6.140625" customWidth="1"/>
    <col min="7938" max="7938" width="0.42578125" customWidth="1"/>
    <col min="7939" max="7939" width="6" customWidth="1"/>
    <col min="7940" max="7940" width="53.85546875" customWidth="1"/>
    <col min="7941" max="7945" width="11.85546875" customWidth="1"/>
    <col min="7946" max="7946" width="12" customWidth="1"/>
    <col min="8193" max="8193" width="6.140625" customWidth="1"/>
    <col min="8194" max="8194" width="0.42578125" customWidth="1"/>
    <col min="8195" max="8195" width="6" customWidth="1"/>
    <col min="8196" max="8196" width="53.85546875" customWidth="1"/>
    <col min="8197" max="8201" width="11.85546875" customWidth="1"/>
    <col min="8202" max="8202" width="12" customWidth="1"/>
    <col min="8449" max="8449" width="6.140625" customWidth="1"/>
    <col min="8450" max="8450" width="0.42578125" customWidth="1"/>
    <col min="8451" max="8451" width="6" customWidth="1"/>
    <col min="8452" max="8452" width="53.85546875" customWidth="1"/>
    <col min="8453" max="8457" width="11.85546875" customWidth="1"/>
    <col min="8458" max="8458" width="12" customWidth="1"/>
    <col min="8705" max="8705" width="6.140625" customWidth="1"/>
    <col min="8706" max="8706" width="0.42578125" customWidth="1"/>
    <col min="8707" max="8707" width="6" customWidth="1"/>
    <col min="8708" max="8708" width="53.85546875" customWidth="1"/>
    <col min="8709" max="8713" width="11.85546875" customWidth="1"/>
    <col min="8714" max="8714" width="12" customWidth="1"/>
    <col min="8961" max="8961" width="6.140625" customWidth="1"/>
    <col min="8962" max="8962" width="0.42578125" customWidth="1"/>
    <col min="8963" max="8963" width="6" customWidth="1"/>
    <col min="8964" max="8964" width="53.85546875" customWidth="1"/>
    <col min="8965" max="8969" width="11.85546875" customWidth="1"/>
    <col min="8970" max="8970" width="12" customWidth="1"/>
    <col min="9217" max="9217" width="6.140625" customWidth="1"/>
    <col min="9218" max="9218" width="0.42578125" customWidth="1"/>
    <col min="9219" max="9219" width="6" customWidth="1"/>
    <col min="9220" max="9220" width="53.85546875" customWidth="1"/>
    <col min="9221" max="9225" width="11.85546875" customWidth="1"/>
    <col min="9226" max="9226" width="12" customWidth="1"/>
    <col min="9473" max="9473" width="6.140625" customWidth="1"/>
    <col min="9474" max="9474" width="0.42578125" customWidth="1"/>
    <col min="9475" max="9475" width="6" customWidth="1"/>
    <col min="9476" max="9476" width="53.85546875" customWidth="1"/>
    <col min="9477" max="9481" width="11.85546875" customWidth="1"/>
    <col min="9482" max="9482" width="12" customWidth="1"/>
    <col min="9729" max="9729" width="6.140625" customWidth="1"/>
    <col min="9730" max="9730" width="0.42578125" customWidth="1"/>
    <col min="9731" max="9731" width="6" customWidth="1"/>
    <col min="9732" max="9732" width="53.85546875" customWidth="1"/>
    <col min="9733" max="9737" width="11.85546875" customWidth="1"/>
    <col min="9738" max="9738" width="12" customWidth="1"/>
    <col min="9985" max="9985" width="6.140625" customWidth="1"/>
    <col min="9986" max="9986" width="0.42578125" customWidth="1"/>
    <col min="9987" max="9987" width="6" customWidth="1"/>
    <col min="9988" max="9988" width="53.85546875" customWidth="1"/>
    <col min="9989" max="9993" width="11.85546875" customWidth="1"/>
    <col min="9994" max="9994" width="12" customWidth="1"/>
    <col min="10241" max="10241" width="6.140625" customWidth="1"/>
    <col min="10242" max="10242" width="0.42578125" customWidth="1"/>
    <col min="10243" max="10243" width="6" customWidth="1"/>
    <col min="10244" max="10244" width="53.85546875" customWidth="1"/>
    <col min="10245" max="10249" width="11.85546875" customWidth="1"/>
    <col min="10250" max="10250" width="12" customWidth="1"/>
    <col min="10497" max="10497" width="6.140625" customWidth="1"/>
    <col min="10498" max="10498" width="0.42578125" customWidth="1"/>
    <col min="10499" max="10499" width="6" customWidth="1"/>
    <col min="10500" max="10500" width="53.85546875" customWidth="1"/>
    <col min="10501" max="10505" width="11.85546875" customWidth="1"/>
    <col min="10506" max="10506" width="12" customWidth="1"/>
    <col min="10753" max="10753" width="6.140625" customWidth="1"/>
    <col min="10754" max="10754" width="0.42578125" customWidth="1"/>
    <col min="10755" max="10755" width="6" customWidth="1"/>
    <col min="10756" max="10756" width="53.85546875" customWidth="1"/>
    <col min="10757" max="10761" width="11.85546875" customWidth="1"/>
    <col min="10762" max="10762" width="12" customWidth="1"/>
    <col min="11009" max="11009" width="6.140625" customWidth="1"/>
    <col min="11010" max="11010" width="0.42578125" customWidth="1"/>
    <col min="11011" max="11011" width="6" customWidth="1"/>
    <col min="11012" max="11012" width="53.85546875" customWidth="1"/>
    <col min="11013" max="11017" width="11.85546875" customWidth="1"/>
    <col min="11018" max="11018" width="12" customWidth="1"/>
    <col min="11265" max="11265" width="6.140625" customWidth="1"/>
    <col min="11266" max="11266" width="0.42578125" customWidth="1"/>
    <col min="11267" max="11267" width="6" customWidth="1"/>
    <col min="11268" max="11268" width="53.85546875" customWidth="1"/>
    <col min="11269" max="11273" width="11.85546875" customWidth="1"/>
    <col min="11274" max="11274" width="12" customWidth="1"/>
    <col min="11521" max="11521" width="6.140625" customWidth="1"/>
    <col min="11522" max="11522" width="0.42578125" customWidth="1"/>
    <col min="11523" max="11523" width="6" customWidth="1"/>
    <col min="11524" max="11524" width="53.85546875" customWidth="1"/>
    <col min="11525" max="11529" width="11.85546875" customWidth="1"/>
    <col min="11530" max="11530" width="12" customWidth="1"/>
    <col min="11777" max="11777" width="6.140625" customWidth="1"/>
    <col min="11778" max="11778" width="0.42578125" customWidth="1"/>
    <col min="11779" max="11779" width="6" customWidth="1"/>
    <col min="11780" max="11780" width="53.85546875" customWidth="1"/>
    <col min="11781" max="11785" width="11.85546875" customWidth="1"/>
    <col min="11786" max="11786" width="12" customWidth="1"/>
    <col min="12033" max="12033" width="6.140625" customWidth="1"/>
    <col min="12034" max="12034" width="0.42578125" customWidth="1"/>
    <col min="12035" max="12035" width="6" customWidth="1"/>
    <col min="12036" max="12036" width="53.85546875" customWidth="1"/>
    <col min="12037" max="12041" width="11.85546875" customWidth="1"/>
    <col min="12042" max="12042" width="12" customWidth="1"/>
    <col min="12289" max="12289" width="6.140625" customWidth="1"/>
    <col min="12290" max="12290" width="0.42578125" customWidth="1"/>
    <col min="12291" max="12291" width="6" customWidth="1"/>
    <col min="12292" max="12292" width="53.85546875" customWidth="1"/>
    <col min="12293" max="12297" width="11.85546875" customWidth="1"/>
    <col min="12298" max="12298" width="12" customWidth="1"/>
    <col min="12545" max="12545" width="6.140625" customWidth="1"/>
    <col min="12546" max="12546" width="0.42578125" customWidth="1"/>
    <col min="12547" max="12547" width="6" customWidth="1"/>
    <col min="12548" max="12548" width="53.85546875" customWidth="1"/>
    <col min="12549" max="12553" width="11.85546875" customWidth="1"/>
    <col min="12554" max="12554" width="12" customWidth="1"/>
    <col min="12801" max="12801" width="6.140625" customWidth="1"/>
    <col min="12802" max="12802" width="0.42578125" customWidth="1"/>
    <col min="12803" max="12803" width="6" customWidth="1"/>
    <col min="12804" max="12804" width="53.85546875" customWidth="1"/>
    <col min="12805" max="12809" width="11.85546875" customWidth="1"/>
    <col min="12810" max="12810" width="12" customWidth="1"/>
    <col min="13057" max="13057" width="6.140625" customWidth="1"/>
    <col min="13058" max="13058" width="0.42578125" customWidth="1"/>
    <col min="13059" max="13059" width="6" customWidth="1"/>
    <col min="13060" max="13060" width="53.85546875" customWidth="1"/>
    <col min="13061" max="13065" width="11.85546875" customWidth="1"/>
    <col min="13066" max="13066" width="12" customWidth="1"/>
    <col min="13313" max="13313" width="6.140625" customWidth="1"/>
    <col min="13314" max="13314" width="0.42578125" customWidth="1"/>
    <col min="13315" max="13315" width="6" customWidth="1"/>
    <col min="13316" max="13316" width="53.85546875" customWidth="1"/>
    <col min="13317" max="13321" width="11.85546875" customWidth="1"/>
    <col min="13322" max="13322" width="12" customWidth="1"/>
    <col min="13569" max="13569" width="6.140625" customWidth="1"/>
    <col min="13570" max="13570" width="0.42578125" customWidth="1"/>
    <col min="13571" max="13571" width="6" customWidth="1"/>
    <col min="13572" max="13572" width="53.85546875" customWidth="1"/>
    <col min="13573" max="13577" width="11.85546875" customWidth="1"/>
    <col min="13578" max="13578" width="12" customWidth="1"/>
    <col min="13825" max="13825" width="6.140625" customWidth="1"/>
    <col min="13826" max="13826" width="0.42578125" customWidth="1"/>
    <col min="13827" max="13827" width="6" customWidth="1"/>
    <col min="13828" max="13828" width="53.85546875" customWidth="1"/>
    <col min="13829" max="13833" width="11.85546875" customWidth="1"/>
    <col min="13834" max="13834" width="12" customWidth="1"/>
    <col min="14081" max="14081" width="6.140625" customWidth="1"/>
    <col min="14082" max="14082" width="0.42578125" customWidth="1"/>
    <col min="14083" max="14083" width="6" customWidth="1"/>
    <col min="14084" max="14084" width="53.85546875" customWidth="1"/>
    <col min="14085" max="14089" width="11.85546875" customWidth="1"/>
    <col min="14090" max="14090" width="12" customWidth="1"/>
    <col min="14337" max="14337" width="6.140625" customWidth="1"/>
    <col min="14338" max="14338" width="0.42578125" customWidth="1"/>
    <col min="14339" max="14339" width="6" customWidth="1"/>
    <col min="14340" max="14340" width="53.85546875" customWidth="1"/>
    <col min="14341" max="14345" width="11.85546875" customWidth="1"/>
    <col min="14346" max="14346" width="12" customWidth="1"/>
    <col min="14593" max="14593" width="6.140625" customWidth="1"/>
    <col min="14594" max="14594" width="0.42578125" customWidth="1"/>
    <col min="14595" max="14595" width="6" customWidth="1"/>
    <col min="14596" max="14596" width="53.85546875" customWidth="1"/>
    <col min="14597" max="14601" width="11.85546875" customWidth="1"/>
    <col min="14602" max="14602" width="12" customWidth="1"/>
    <col min="14849" max="14849" width="6.140625" customWidth="1"/>
    <col min="14850" max="14850" width="0.42578125" customWidth="1"/>
    <col min="14851" max="14851" width="6" customWidth="1"/>
    <col min="14852" max="14852" width="53.85546875" customWidth="1"/>
    <col min="14853" max="14857" width="11.85546875" customWidth="1"/>
    <col min="14858" max="14858" width="12" customWidth="1"/>
    <col min="15105" max="15105" width="6.140625" customWidth="1"/>
    <col min="15106" max="15106" width="0.42578125" customWidth="1"/>
    <col min="15107" max="15107" width="6" customWidth="1"/>
    <col min="15108" max="15108" width="53.85546875" customWidth="1"/>
    <col min="15109" max="15113" width="11.85546875" customWidth="1"/>
    <col min="15114" max="15114" width="12" customWidth="1"/>
    <col min="15361" max="15361" width="6.140625" customWidth="1"/>
    <col min="15362" max="15362" width="0.42578125" customWidth="1"/>
    <col min="15363" max="15363" width="6" customWidth="1"/>
    <col min="15364" max="15364" width="53.85546875" customWidth="1"/>
    <col min="15365" max="15369" width="11.85546875" customWidth="1"/>
    <col min="15370" max="15370" width="12" customWidth="1"/>
    <col min="15617" max="15617" width="6.140625" customWidth="1"/>
    <col min="15618" max="15618" width="0.42578125" customWidth="1"/>
    <col min="15619" max="15619" width="6" customWidth="1"/>
    <col min="15620" max="15620" width="53.85546875" customWidth="1"/>
    <col min="15621" max="15625" width="11.85546875" customWidth="1"/>
    <col min="15626" max="15626" width="12" customWidth="1"/>
    <col min="15873" max="15873" width="6.140625" customWidth="1"/>
    <col min="15874" max="15874" width="0.42578125" customWidth="1"/>
    <col min="15875" max="15875" width="6" customWidth="1"/>
    <col min="15876" max="15876" width="53.85546875" customWidth="1"/>
    <col min="15877" max="15881" width="11.85546875" customWidth="1"/>
    <col min="15882" max="15882" width="12" customWidth="1"/>
    <col min="16129" max="16129" width="6.140625" customWidth="1"/>
    <col min="16130" max="16130" width="0.42578125" customWidth="1"/>
    <col min="16131" max="16131" width="6" customWidth="1"/>
    <col min="16132" max="16132" width="53.85546875" customWidth="1"/>
    <col min="16133" max="16137" width="11.85546875" customWidth="1"/>
    <col min="16138" max="16138" width="12" customWidth="1"/>
  </cols>
  <sheetData>
    <row r="1" spans="2:12" s="41" customFormat="1" ht="13.7" customHeight="1">
      <c r="E1" s="51"/>
      <c r="F1" s="51"/>
      <c r="G1" s="51"/>
      <c r="H1" s="52"/>
      <c r="I1" s="54" t="s">
        <v>133</v>
      </c>
      <c r="J1" s="52"/>
    </row>
    <row r="2" spans="2:12" s="41" customFormat="1" ht="6.4" customHeight="1">
      <c r="E2" s="51"/>
      <c r="F2" s="51"/>
      <c r="G2" s="51"/>
      <c r="H2" s="52"/>
      <c r="I2" s="52"/>
      <c r="J2" s="52"/>
    </row>
    <row r="3" spans="2:12" s="41" customFormat="1" ht="37.35" customHeight="1">
      <c r="C3" s="122" t="s">
        <v>258</v>
      </c>
      <c r="D3" s="123"/>
      <c r="E3" s="123"/>
      <c r="F3" s="123"/>
      <c r="G3" s="123"/>
      <c r="H3" s="123"/>
      <c r="I3" s="123"/>
      <c r="J3" s="123"/>
    </row>
    <row r="4" spans="2:12" s="41" customFormat="1" ht="7.15" customHeight="1">
      <c r="E4" s="51"/>
      <c r="F4" s="51"/>
      <c r="G4" s="51"/>
      <c r="H4" s="52"/>
      <c r="I4" s="52"/>
      <c r="J4" s="52"/>
    </row>
    <row r="5" spans="2:12" s="41" customFormat="1" ht="18" customHeight="1">
      <c r="B5" s="42"/>
      <c r="C5" s="124" t="s">
        <v>188</v>
      </c>
      <c r="D5" s="121" t="s">
        <v>189</v>
      </c>
      <c r="E5" s="125" t="s">
        <v>120</v>
      </c>
      <c r="F5" s="125"/>
      <c r="G5" s="125"/>
      <c r="H5" s="125"/>
      <c r="I5" s="126" t="s">
        <v>190</v>
      </c>
      <c r="J5" s="126"/>
    </row>
    <row r="6" spans="2:12" s="41" customFormat="1" ht="48" customHeight="1">
      <c r="B6" s="42"/>
      <c r="C6" s="124"/>
      <c r="D6" s="121"/>
      <c r="E6" s="53" t="s">
        <v>191</v>
      </c>
      <c r="F6" s="53" t="s">
        <v>192</v>
      </c>
      <c r="G6" s="53" t="s">
        <v>193</v>
      </c>
      <c r="H6" s="55" t="s">
        <v>194</v>
      </c>
      <c r="I6" s="55" t="s">
        <v>195</v>
      </c>
      <c r="J6" s="55" t="s">
        <v>196</v>
      </c>
    </row>
    <row r="7" spans="2:12" s="41" customFormat="1" ht="18" customHeight="1">
      <c r="B7" s="42"/>
      <c r="C7" s="43" t="s">
        <v>20</v>
      </c>
      <c r="D7" s="44" t="s">
        <v>21</v>
      </c>
      <c r="E7" s="56"/>
      <c r="F7" s="56"/>
      <c r="G7" s="56"/>
      <c r="H7" s="57"/>
      <c r="I7" s="58"/>
      <c r="J7" s="58"/>
    </row>
    <row r="8" spans="2:12" s="41" customFormat="1" ht="18" customHeight="1">
      <c r="B8" s="45">
        <v>2000000</v>
      </c>
      <c r="C8" s="46" t="s">
        <v>22</v>
      </c>
      <c r="D8" s="47" t="s">
        <v>23</v>
      </c>
      <c r="E8" s="59">
        <v>0.78118965356155012</v>
      </c>
      <c r="F8" s="59">
        <v>0.7851320183228615</v>
      </c>
      <c r="G8" s="59">
        <v>0.78619967762778764</v>
      </c>
      <c r="H8" s="60">
        <v>0.78958240075517416</v>
      </c>
      <c r="I8" s="60">
        <v>1</v>
      </c>
      <c r="J8" s="60">
        <v>0.99967067692139777</v>
      </c>
      <c r="L8" s="51" t="s">
        <v>133</v>
      </c>
    </row>
    <row r="9" spans="2:12" s="41" customFormat="1" ht="18" customHeight="1">
      <c r="B9" s="48"/>
      <c r="C9" s="46" t="s">
        <v>24</v>
      </c>
      <c r="D9" s="47" t="s">
        <v>25</v>
      </c>
      <c r="E9" s="59">
        <v>0</v>
      </c>
      <c r="F9" s="59">
        <v>0</v>
      </c>
      <c r="G9" s="59">
        <v>0</v>
      </c>
      <c r="H9" s="60">
        <v>1.9758799404353728E-4</v>
      </c>
      <c r="I9" s="60">
        <v>0</v>
      </c>
      <c r="J9" s="60">
        <v>1</v>
      </c>
    </row>
    <row r="10" spans="2:12" s="41" customFormat="1" ht="18" customHeight="1">
      <c r="B10" s="49">
        <v>2000000</v>
      </c>
      <c r="C10" s="43" t="s">
        <v>197</v>
      </c>
      <c r="D10" s="50" t="s">
        <v>26</v>
      </c>
      <c r="E10" s="61">
        <v>0.78120000000000001</v>
      </c>
      <c r="F10" s="61">
        <v>0.78510000000000002</v>
      </c>
      <c r="G10" s="61">
        <v>0.78619967762778764</v>
      </c>
      <c r="H10" s="62">
        <v>0.78977998874921762</v>
      </c>
      <c r="I10" s="62">
        <v>1</v>
      </c>
      <c r="J10" s="62">
        <v>0.99967075929002336</v>
      </c>
    </row>
    <row r="11" spans="2:12" s="41" customFormat="1" ht="18" customHeight="1">
      <c r="B11" s="42"/>
      <c r="C11" s="43" t="s">
        <v>27</v>
      </c>
      <c r="D11" s="44" t="s">
        <v>28</v>
      </c>
      <c r="E11" s="56"/>
      <c r="F11" s="56"/>
      <c r="G11" s="56"/>
      <c r="H11" s="57"/>
      <c r="I11" s="58"/>
      <c r="J11" s="58"/>
    </row>
    <row r="12" spans="2:12" s="41" customFormat="1" ht="18" customHeight="1">
      <c r="B12" s="45">
        <v>3000000</v>
      </c>
      <c r="C12" s="46" t="s">
        <v>29</v>
      </c>
      <c r="D12" s="47" t="s">
        <v>30</v>
      </c>
      <c r="E12" s="59">
        <v>3.4562518688083463E-5</v>
      </c>
      <c r="F12" s="59">
        <v>3.5101267155744319E-5</v>
      </c>
      <c r="G12" s="59">
        <v>3.4926566893107242E-5</v>
      </c>
      <c r="H12" s="60">
        <v>7.1259535250364498E-4</v>
      </c>
      <c r="I12" s="60">
        <v>1</v>
      </c>
      <c r="J12" s="60">
        <v>0.43989823130619704</v>
      </c>
    </row>
    <row r="13" spans="2:12" s="41" customFormat="1" ht="18" customHeight="1">
      <c r="B13" s="48"/>
      <c r="C13" s="46" t="s">
        <v>31</v>
      </c>
      <c r="D13" s="47" t="s">
        <v>32</v>
      </c>
      <c r="E13" s="59">
        <v>3.4562518688083461E-6</v>
      </c>
      <c r="F13" s="59">
        <v>3.5101267155744324E-6</v>
      </c>
      <c r="G13" s="59">
        <v>3.4926566893107242E-6</v>
      </c>
      <c r="H13" s="60">
        <v>2.538323146752758E-5</v>
      </c>
      <c r="I13" s="60">
        <v>1</v>
      </c>
      <c r="J13" s="60">
        <v>1</v>
      </c>
    </row>
    <row r="14" spans="2:12" s="41" customFormat="1" ht="18" customHeight="1">
      <c r="B14" s="48"/>
      <c r="C14" s="46" t="s">
        <v>33</v>
      </c>
      <c r="D14" s="47" t="s">
        <v>34</v>
      </c>
      <c r="E14" s="59">
        <v>6.9125037376166921E-7</v>
      </c>
      <c r="F14" s="59">
        <v>7.020253431148864E-7</v>
      </c>
      <c r="G14" s="59">
        <v>6.9853133786214489E-7</v>
      </c>
      <c r="H14" s="60">
        <v>2.8540927112942144E-5</v>
      </c>
      <c r="I14" s="60">
        <v>1</v>
      </c>
      <c r="J14" s="60">
        <v>0.96261549098070454</v>
      </c>
    </row>
    <row r="15" spans="2:12" s="41" customFormat="1" ht="18" customHeight="1">
      <c r="B15" s="48"/>
      <c r="C15" s="46" t="s">
        <v>35</v>
      </c>
      <c r="D15" s="47" t="s">
        <v>36</v>
      </c>
      <c r="E15" s="59">
        <v>7.9953650749988777E-3</v>
      </c>
      <c r="F15" s="59">
        <v>7.5870662360911223E-3</v>
      </c>
      <c r="G15" s="59">
        <v>7.5510514642963171E-3</v>
      </c>
      <c r="H15" s="60">
        <v>9.4757378486219675E-3</v>
      </c>
      <c r="I15" s="60">
        <v>1</v>
      </c>
      <c r="J15" s="60">
        <v>0.72096688247931096</v>
      </c>
    </row>
    <row r="16" spans="2:12" s="41" customFormat="1" ht="18" customHeight="1">
      <c r="B16" s="49">
        <v>3000000</v>
      </c>
      <c r="C16" s="43" t="s">
        <v>58</v>
      </c>
      <c r="D16" s="50" t="s">
        <v>198</v>
      </c>
      <c r="E16" s="61">
        <v>8.0000000000000002E-3</v>
      </c>
      <c r="F16" s="61">
        <v>7.6E-3</v>
      </c>
      <c r="G16" s="61">
        <v>7.590169219216597E-3</v>
      </c>
      <c r="H16" s="62">
        <v>1.024225735970608E-2</v>
      </c>
      <c r="I16" s="62">
        <v>0.99999999999999978</v>
      </c>
      <c r="J16" s="62">
        <v>0.7045436560942322</v>
      </c>
    </row>
    <row r="17" spans="2:10" s="41" customFormat="1" ht="18" customHeight="1">
      <c r="B17" s="42"/>
      <c r="C17" s="43" t="s">
        <v>199</v>
      </c>
      <c r="D17" s="44" t="s">
        <v>200</v>
      </c>
      <c r="E17" s="56"/>
      <c r="F17" s="56"/>
      <c r="G17" s="56"/>
      <c r="H17" s="57"/>
      <c r="I17" s="58"/>
      <c r="J17" s="58"/>
    </row>
    <row r="18" spans="2:10" s="41" customFormat="1" ht="18" customHeight="1">
      <c r="B18" s="45">
        <v>4000000</v>
      </c>
      <c r="C18" s="46" t="s">
        <v>37</v>
      </c>
      <c r="D18" s="47" t="s">
        <v>38</v>
      </c>
      <c r="E18" s="59">
        <v>2.4762523889189526E-2</v>
      </c>
      <c r="F18" s="59">
        <v>2.0574818350942468E-2</v>
      </c>
      <c r="G18" s="59">
        <v>2.0472416743796167E-2</v>
      </c>
      <c r="H18" s="60">
        <v>8.3547748150471033E-3</v>
      </c>
      <c r="I18" s="60">
        <v>1</v>
      </c>
      <c r="J18" s="60">
        <v>1</v>
      </c>
    </row>
    <row r="19" spans="2:10" s="41" customFormat="1" ht="18" customHeight="1">
      <c r="B19" s="48"/>
      <c r="C19" s="46" t="s">
        <v>39</v>
      </c>
      <c r="D19" s="47" t="s">
        <v>40</v>
      </c>
      <c r="E19" s="59">
        <v>0</v>
      </c>
      <c r="F19" s="59">
        <v>0</v>
      </c>
      <c r="G19" s="59">
        <v>0</v>
      </c>
      <c r="H19" s="60">
        <v>2.0933193225275447E-2</v>
      </c>
      <c r="I19" s="60"/>
      <c r="J19" s="60">
        <v>1</v>
      </c>
    </row>
    <row r="20" spans="2:10" s="41" customFormat="1" ht="18" customHeight="1">
      <c r="B20" s="48"/>
      <c r="C20" s="46" t="s">
        <v>41</v>
      </c>
      <c r="D20" s="47" t="s">
        <v>42</v>
      </c>
      <c r="E20" s="59">
        <v>2.0737511212850098E-3</v>
      </c>
      <c r="F20" s="59">
        <v>0</v>
      </c>
      <c r="G20" s="59">
        <v>0</v>
      </c>
      <c r="H20" s="60">
        <v>2.5885090602362237E-3</v>
      </c>
      <c r="I20" s="60">
        <v>1</v>
      </c>
      <c r="J20" s="60">
        <v>0.30720774451014332</v>
      </c>
    </row>
    <row r="21" spans="2:10" s="41" customFormat="1" ht="18" customHeight="1">
      <c r="B21" s="49">
        <v>4000000</v>
      </c>
      <c r="C21" s="43" t="s">
        <v>59</v>
      </c>
      <c r="D21" s="50" t="s">
        <v>43</v>
      </c>
      <c r="E21" s="62">
        <v>2.69E-2</v>
      </c>
      <c r="F21" s="62">
        <v>2.06E-2</v>
      </c>
      <c r="G21" s="62">
        <v>2.0472416743796167E-2</v>
      </c>
      <c r="H21" s="62">
        <v>3.187647710055877E-2</v>
      </c>
      <c r="I21" s="62">
        <v>1</v>
      </c>
      <c r="J21" s="62">
        <v>0.94374164745931377</v>
      </c>
    </row>
    <row r="22" spans="2:10" s="41" customFormat="1" ht="18" customHeight="1">
      <c r="B22" s="42"/>
      <c r="C22" s="43" t="s">
        <v>44</v>
      </c>
      <c r="D22" s="44" t="s">
        <v>45</v>
      </c>
      <c r="E22" s="57"/>
      <c r="F22" s="57"/>
      <c r="G22" s="57"/>
      <c r="H22" s="57"/>
      <c r="I22" s="58"/>
      <c r="J22" s="58"/>
    </row>
    <row r="23" spans="2:10" s="41" customFormat="1" ht="18" customHeight="1">
      <c r="B23" s="45">
        <v>9000000</v>
      </c>
      <c r="C23" s="46" t="s">
        <v>46</v>
      </c>
      <c r="D23" s="47" t="s">
        <v>47</v>
      </c>
      <c r="E23" s="60">
        <v>0.18373262121991729</v>
      </c>
      <c r="F23" s="60">
        <v>0.18659658113657904</v>
      </c>
      <c r="G23" s="60">
        <v>0.18559999999999999</v>
      </c>
      <c r="H23" s="60">
        <v>0.15984097442368686</v>
      </c>
      <c r="I23" s="60">
        <v>1</v>
      </c>
      <c r="J23" s="60">
        <v>0.99673086730471006</v>
      </c>
    </row>
    <row r="24" spans="2:10" s="41" customFormat="1" ht="18" customHeight="1">
      <c r="B24" s="48"/>
      <c r="C24" s="46" t="s">
        <v>48</v>
      </c>
      <c r="D24" s="47" t="s">
        <v>49</v>
      </c>
      <c r="E24" s="60">
        <v>2.0737511212850078E-4</v>
      </c>
      <c r="F24" s="60">
        <v>7.0202534311488639E-5</v>
      </c>
      <c r="G24" s="60">
        <v>1E-4</v>
      </c>
      <c r="H24" s="60">
        <v>8.2603023668308163E-3</v>
      </c>
      <c r="I24" s="60">
        <v>0.99999999999999978</v>
      </c>
      <c r="J24" s="60">
        <v>0.97695860694417269</v>
      </c>
    </row>
    <row r="25" spans="2:10" s="41" customFormat="1" ht="18" customHeight="1">
      <c r="B25" s="49">
        <v>9000000</v>
      </c>
      <c r="C25" s="43" t="s">
        <v>201</v>
      </c>
      <c r="D25" s="50" t="s">
        <v>50</v>
      </c>
      <c r="E25" s="61">
        <v>0.18390000000000001</v>
      </c>
      <c r="F25" s="61">
        <v>0.1867</v>
      </c>
      <c r="G25" s="61">
        <v>0.18573773640919966</v>
      </c>
      <c r="H25" s="62">
        <v>0.16810127679051767</v>
      </c>
      <c r="I25" s="62">
        <v>1</v>
      </c>
      <c r="J25" s="62">
        <v>0.99574140587518012</v>
      </c>
    </row>
    <row r="26" spans="2:10" s="41" customFormat="1" ht="15.2" customHeight="1">
      <c r="C26" s="121" t="s">
        <v>51</v>
      </c>
      <c r="D26" s="121"/>
      <c r="E26" s="63">
        <v>1</v>
      </c>
      <c r="F26" s="63">
        <v>1</v>
      </c>
      <c r="G26" s="63">
        <v>1</v>
      </c>
      <c r="H26" s="64">
        <v>1</v>
      </c>
      <c r="I26" s="64">
        <v>0.99999999999999989</v>
      </c>
      <c r="J26" s="64">
        <v>0.99378446240121909</v>
      </c>
    </row>
    <row r="28" spans="2:10">
      <c r="E28"/>
      <c r="F28"/>
      <c r="G28"/>
      <c r="H28"/>
      <c r="I28"/>
      <c r="J28"/>
    </row>
    <row r="30" spans="2:10">
      <c r="D30" t="s">
        <v>133</v>
      </c>
    </row>
    <row r="34" spans="6:6">
      <c r="F34" s="2" t="s">
        <v>133</v>
      </c>
    </row>
  </sheetData>
  <mergeCells count="6">
    <mergeCell ref="C26:D26"/>
    <mergeCell ref="C3:J3"/>
    <mergeCell ref="C5:C6"/>
    <mergeCell ref="D5:D6"/>
    <mergeCell ref="E5:H5"/>
    <mergeCell ref="I5:J5"/>
  </mergeCells>
  <pageMargins left="0.78740157480314965" right="0.78740157480314965" top="0.59055118110236227" bottom="0.78740157480314965" header="0.51181102362204722" footer="0.51181102362204722"/>
  <pageSetup paperSize="9" scale="95" orientation="landscape" r:id="rId1"/>
  <headerFooter alignWithMargins="0"/>
</worksheet>
</file>

<file path=xl/worksheets/sheet3.xml><?xml version="1.0" encoding="utf-8"?>
<worksheet xmlns="http://schemas.openxmlformats.org/spreadsheetml/2006/main" xmlns:r="http://schemas.openxmlformats.org/officeDocument/2006/relationships">
  <sheetPr>
    <tabColor theme="0"/>
  </sheetPr>
  <dimension ref="B1:N43"/>
  <sheetViews>
    <sheetView zoomScale="130" zoomScaleNormal="130" workbookViewId="0">
      <selection activeCell="N5" sqref="N5:O6"/>
    </sheetView>
  </sheetViews>
  <sheetFormatPr defaultRowHeight="12.75"/>
  <cols>
    <col min="1" max="1" width="5.42578125" style="2" customWidth="1"/>
    <col min="2" max="2" width="9.5703125" style="2" customWidth="1"/>
    <col min="3" max="3" width="2" style="2" customWidth="1"/>
    <col min="4" max="4" width="23.28515625" style="2" customWidth="1"/>
    <col min="5" max="11" width="10.7109375" style="2" customWidth="1"/>
    <col min="12" max="14" width="10.7109375" style="3" customWidth="1"/>
    <col min="15" max="16384" width="9.140625" style="2"/>
  </cols>
  <sheetData>
    <row r="1" spans="2:14" s="72" customFormat="1" ht="14.45" customHeight="1">
      <c r="L1" s="73"/>
      <c r="M1" s="74" t="s">
        <v>133</v>
      </c>
      <c r="N1" s="73"/>
    </row>
    <row r="2" spans="2:14" s="72" customFormat="1" ht="37.35" customHeight="1">
      <c r="B2" s="129" t="s">
        <v>259</v>
      </c>
      <c r="C2" s="129"/>
      <c r="D2" s="129"/>
      <c r="E2" s="129"/>
      <c r="F2" s="129"/>
      <c r="G2" s="129"/>
      <c r="H2" s="129"/>
      <c r="I2" s="129"/>
      <c r="J2" s="129"/>
      <c r="K2" s="129"/>
      <c r="L2" s="129"/>
      <c r="M2" s="129"/>
      <c r="N2" s="129"/>
    </row>
    <row r="3" spans="2:14" s="72" customFormat="1" ht="7.15" customHeight="1">
      <c r="L3" s="73"/>
      <c r="M3" s="73"/>
      <c r="N3" s="73"/>
    </row>
    <row r="4" spans="2:14" s="72" customFormat="1" ht="15.2" customHeight="1">
      <c r="B4" s="130" t="s">
        <v>3</v>
      </c>
      <c r="C4" s="130"/>
      <c r="D4" s="130"/>
      <c r="E4" s="130" t="s">
        <v>243</v>
      </c>
      <c r="F4" s="130"/>
      <c r="G4" s="130"/>
      <c r="H4" s="130"/>
      <c r="I4" s="130"/>
      <c r="J4" s="130"/>
      <c r="K4" s="130"/>
      <c r="L4" s="131" t="s">
        <v>242</v>
      </c>
      <c r="M4" s="131"/>
      <c r="N4" s="131"/>
    </row>
    <row r="5" spans="2:14" s="72" customFormat="1" ht="15.2" customHeight="1">
      <c r="B5" s="130"/>
      <c r="C5" s="130"/>
      <c r="D5" s="130"/>
      <c r="E5" s="130" t="s">
        <v>134</v>
      </c>
      <c r="F5" s="130"/>
      <c r="G5" s="130"/>
      <c r="H5" s="130" t="s">
        <v>187</v>
      </c>
      <c r="I5" s="130"/>
      <c r="J5" s="130" t="s">
        <v>241</v>
      </c>
      <c r="K5" s="130"/>
      <c r="L5" s="132" t="s">
        <v>240</v>
      </c>
      <c r="M5" s="132" t="s">
        <v>239</v>
      </c>
      <c r="N5" s="132" t="s">
        <v>238</v>
      </c>
    </row>
    <row r="6" spans="2:14" s="72" customFormat="1" ht="53.25" customHeight="1">
      <c r="B6" s="130"/>
      <c r="C6" s="130"/>
      <c r="D6" s="130"/>
      <c r="E6" s="75" t="s">
        <v>235</v>
      </c>
      <c r="F6" s="75" t="s">
        <v>237</v>
      </c>
      <c r="G6" s="75" t="s">
        <v>236</v>
      </c>
      <c r="H6" s="75" t="s">
        <v>235</v>
      </c>
      <c r="I6" s="75" t="s">
        <v>233</v>
      </c>
      <c r="J6" s="75" t="s">
        <v>234</v>
      </c>
      <c r="K6" s="75" t="s">
        <v>233</v>
      </c>
      <c r="L6" s="132"/>
      <c r="M6" s="132"/>
      <c r="N6" s="132"/>
    </row>
    <row r="7" spans="2:14" s="72" customFormat="1" ht="18" customHeight="1">
      <c r="B7" s="127" t="s">
        <v>232</v>
      </c>
      <c r="C7" s="76" t="s">
        <v>52</v>
      </c>
      <c r="D7" s="77" t="s">
        <v>2</v>
      </c>
      <c r="E7" s="78">
        <v>0.55232892350807772</v>
      </c>
      <c r="F7" s="78">
        <v>0</v>
      </c>
      <c r="G7" s="78">
        <v>1</v>
      </c>
      <c r="H7" s="78">
        <v>0.56355981185720794</v>
      </c>
      <c r="I7" s="78">
        <v>0</v>
      </c>
      <c r="J7" s="78">
        <v>0.56486206101671232</v>
      </c>
      <c r="K7" s="78">
        <v>0</v>
      </c>
      <c r="L7" s="79">
        <v>0.53413819170136212</v>
      </c>
      <c r="M7" s="79">
        <v>0.28299510661448596</v>
      </c>
      <c r="N7" s="79">
        <v>0.97447016341391179</v>
      </c>
    </row>
    <row r="8" spans="2:14" s="72" customFormat="1" ht="18" customHeight="1">
      <c r="B8" s="127"/>
      <c r="C8" s="76" t="s">
        <v>53</v>
      </c>
      <c r="D8" s="77" t="s">
        <v>231</v>
      </c>
      <c r="E8" s="78">
        <v>1.0677684360918781E-3</v>
      </c>
      <c r="F8" s="78">
        <v>0</v>
      </c>
      <c r="G8" s="78">
        <v>1</v>
      </c>
      <c r="H8" s="78">
        <v>9.1579206009336921E-4</v>
      </c>
      <c r="I8" s="78">
        <v>0</v>
      </c>
      <c r="J8" s="78">
        <v>9.1123413024116792E-4</v>
      </c>
      <c r="K8" s="78">
        <v>0</v>
      </c>
      <c r="L8" s="79">
        <v>1.1326652407020364E-3</v>
      </c>
      <c r="M8" s="79">
        <v>0</v>
      </c>
      <c r="N8" s="79">
        <v>0.70652469877923696</v>
      </c>
    </row>
    <row r="9" spans="2:14" s="72" customFormat="1" ht="32.65" customHeight="1">
      <c r="B9" s="127"/>
      <c r="C9" s="76" t="s">
        <v>54</v>
      </c>
      <c r="D9" s="77" t="s">
        <v>4</v>
      </c>
      <c r="E9" s="78">
        <v>9.8105046914496105E-2</v>
      </c>
      <c r="F9" s="78">
        <v>0</v>
      </c>
      <c r="G9" s="78">
        <v>1.0000000000000002</v>
      </c>
      <c r="H9" s="78">
        <v>9.9553756537610991E-2</v>
      </c>
      <c r="I9" s="78">
        <v>0</v>
      </c>
      <c r="J9" s="78">
        <v>0.10181865812129998</v>
      </c>
      <c r="K9" s="78">
        <v>0</v>
      </c>
      <c r="L9" s="79">
        <v>9.3208952182713967E-2</v>
      </c>
      <c r="M9" s="79">
        <v>1.7938714616132379E-2</v>
      </c>
      <c r="N9" s="79">
        <v>0.85188538183614448</v>
      </c>
    </row>
    <row r="10" spans="2:14" s="72" customFormat="1" ht="20.65" customHeight="1">
      <c r="B10" s="127"/>
      <c r="C10" s="76" t="s">
        <v>55</v>
      </c>
      <c r="D10" s="77" t="s">
        <v>5</v>
      </c>
      <c r="E10" s="79">
        <v>8.3999999999999995E-3</v>
      </c>
      <c r="F10" s="79">
        <v>0</v>
      </c>
      <c r="G10" s="79">
        <v>1</v>
      </c>
      <c r="H10" s="79">
        <v>8.6E-3</v>
      </c>
      <c r="I10" s="79">
        <v>0</v>
      </c>
      <c r="J10" s="79">
        <v>8.4885528177007837E-3</v>
      </c>
      <c r="K10" s="79">
        <v>0</v>
      </c>
      <c r="L10" s="79">
        <v>8.3013361988876991E-3</v>
      </c>
      <c r="M10" s="79">
        <v>0</v>
      </c>
      <c r="N10" s="79">
        <v>0.99325987324549514</v>
      </c>
    </row>
    <row r="11" spans="2:14" s="72" customFormat="1" ht="18" customHeight="1">
      <c r="B11" s="127"/>
      <c r="C11" s="76" t="s">
        <v>56</v>
      </c>
      <c r="D11" s="77" t="s">
        <v>6</v>
      </c>
      <c r="E11" s="79">
        <v>3.2207007638201994E-2</v>
      </c>
      <c r="F11" s="79">
        <v>0</v>
      </c>
      <c r="G11" s="79">
        <v>1</v>
      </c>
      <c r="H11" s="79">
        <v>1.9400000000000001E-2</v>
      </c>
      <c r="I11" s="79">
        <v>0</v>
      </c>
      <c r="J11" s="79">
        <v>1.9557131131795399E-2</v>
      </c>
      <c r="K11" s="79">
        <v>0</v>
      </c>
      <c r="L11" s="79">
        <v>2.2660138325401476E-2</v>
      </c>
      <c r="M11" s="79">
        <v>0.14100786103115284</v>
      </c>
      <c r="N11" s="79">
        <v>0.64290864059486041</v>
      </c>
    </row>
    <row r="12" spans="2:14" s="72" customFormat="1" ht="20.65" customHeight="1">
      <c r="B12" s="127"/>
      <c r="C12" s="76" t="s">
        <v>57</v>
      </c>
      <c r="D12" s="77" t="s">
        <v>230</v>
      </c>
      <c r="E12" s="79">
        <v>4.7162812190900093E-2</v>
      </c>
      <c r="F12" s="79">
        <v>0</v>
      </c>
      <c r="G12" s="79">
        <v>1</v>
      </c>
      <c r="H12" s="79">
        <v>4.4691992347923752E-2</v>
      </c>
      <c r="I12" s="79">
        <v>0</v>
      </c>
      <c r="J12" s="79">
        <v>4.4469558702827303E-2</v>
      </c>
      <c r="K12" s="79">
        <v>0</v>
      </c>
      <c r="L12" s="79">
        <v>6.1871412461795117E-2</v>
      </c>
      <c r="M12" s="79">
        <v>0.49011255922481833</v>
      </c>
      <c r="N12" s="79">
        <v>0.77700445154076958</v>
      </c>
    </row>
    <row r="13" spans="2:14" s="72" customFormat="1" ht="18" customHeight="1">
      <c r="B13" s="127"/>
      <c r="C13" s="76" t="s">
        <v>216</v>
      </c>
      <c r="D13" s="77" t="s">
        <v>7</v>
      </c>
      <c r="E13" s="79">
        <v>7.9756728074513675E-3</v>
      </c>
      <c r="F13" s="79">
        <v>0</v>
      </c>
      <c r="G13" s="79">
        <v>1</v>
      </c>
      <c r="H13" s="79">
        <v>7.9759229878198588E-3</v>
      </c>
      <c r="I13" s="79">
        <v>0</v>
      </c>
      <c r="J13" s="79">
        <v>8.0000000000000002E-3</v>
      </c>
      <c r="K13" s="79">
        <v>0</v>
      </c>
      <c r="L13" s="79">
        <v>5.9357596418383477E-3</v>
      </c>
      <c r="M13" s="79">
        <v>7.7570181850756528E-4</v>
      </c>
      <c r="N13" s="79">
        <v>0.66927899621002762</v>
      </c>
    </row>
    <row r="14" spans="2:14" s="72" customFormat="1" ht="18" customHeight="1">
      <c r="B14" s="127"/>
      <c r="C14" s="76" t="s">
        <v>229</v>
      </c>
      <c r="D14" s="77" t="s">
        <v>8</v>
      </c>
      <c r="E14" s="79">
        <v>1.712070007693153E-3</v>
      </c>
      <c r="F14" s="79">
        <v>0</v>
      </c>
      <c r="G14" s="79">
        <v>1</v>
      </c>
      <c r="H14" s="79">
        <v>1.2741759977535187E-3</v>
      </c>
      <c r="I14" s="79">
        <v>0</v>
      </c>
      <c r="J14" s="79">
        <v>1.2643417215304823E-3</v>
      </c>
      <c r="K14" s="79">
        <v>0</v>
      </c>
      <c r="L14" s="79">
        <v>6.7713604478269627E-4</v>
      </c>
      <c r="M14" s="79">
        <v>0</v>
      </c>
      <c r="N14" s="79">
        <v>0.56154396805063667</v>
      </c>
    </row>
    <row r="15" spans="2:14" s="72" customFormat="1" ht="26.65" customHeight="1">
      <c r="B15" s="127"/>
      <c r="C15" s="128" t="s">
        <v>228</v>
      </c>
      <c r="D15" s="128"/>
      <c r="E15" s="81">
        <v>0.749</v>
      </c>
      <c r="F15" s="81">
        <v>0</v>
      </c>
      <c r="G15" s="81">
        <v>1</v>
      </c>
      <c r="H15" s="81">
        <v>0.74609999999999999</v>
      </c>
      <c r="I15" s="81">
        <v>0</v>
      </c>
      <c r="J15" s="81">
        <v>0.74939999999999996</v>
      </c>
      <c r="K15" s="81">
        <v>0</v>
      </c>
      <c r="L15" s="81">
        <v>0.72789999999999999</v>
      </c>
      <c r="M15" s="81">
        <v>0.93279999999999996</v>
      </c>
      <c r="N15" s="81">
        <v>0.92301907257883398</v>
      </c>
    </row>
    <row r="16" spans="2:14" s="72" customFormat="1" ht="20.65" customHeight="1">
      <c r="B16" s="127" t="s">
        <v>227</v>
      </c>
      <c r="C16" s="76" t="s">
        <v>53</v>
      </c>
      <c r="D16" s="77" t="s">
        <v>9</v>
      </c>
      <c r="E16" s="79">
        <v>0</v>
      </c>
      <c r="F16" s="79">
        <v>0</v>
      </c>
      <c r="G16" s="79">
        <v>0</v>
      </c>
      <c r="H16" s="79">
        <v>0</v>
      </c>
      <c r="I16" s="79">
        <v>0</v>
      </c>
      <c r="J16" s="79">
        <v>0</v>
      </c>
      <c r="K16" s="79">
        <v>0</v>
      </c>
      <c r="L16" s="79">
        <v>0</v>
      </c>
      <c r="M16" s="79">
        <v>0</v>
      </c>
      <c r="N16" s="79">
        <v>0</v>
      </c>
    </row>
    <row r="17" spans="2:14" s="72" customFormat="1" ht="20.65" customHeight="1">
      <c r="B17" s="127"/>
      <c r="C17" s="128" t="s">
        <v>226</v>
      </c>
      <c r="D17" s="128"/>
      <c r="E17" s="81"/>
      <c r="F17" s="81">
        <v>0</v>
      </c>
      <c r="G17" s="81">
        <v>0</v>
      </c>
      <c r="H17" s="81"/>
      <c r="I17" s="81">
        <v>0</v>
      </c>
      <c r="J17" s="81"/>
      <c r="K17" s="81">
        <v>0</v>
      </c>
      <c r="L17" s="81">
        <v>0</v>
      </c>
      <c r="M17" s="81">
        <v>0</v>
      </c>
      <c r="N17" s="81">
        <v>0</v>
      </c>
    </row>
    <row r="18" spans="2:14" s="72" customFormat="1" ht="20.65" customHeight="1">
      <c r="B18" s="127" t="s">
        <v>225</v>
      </c>
      <c r="C18" s="76" t="s">
        <v>52</v>
      </c>
      <c r="D18" s="77" t="s">
        <v>10</v>
      </c>
      <c r="E18" s="79">
        <v>3.4344433454225735E-3</v>
      </c>
      <c r="F18" s="79">
        <v>0</v>
      </c>
      <c r="G18" s="79">
        <v>1</v>
      </c>
      <c r="H18" s="79">
        <v>3.5101267155744319E-3</v>
      </c>
      <c r="I18" s="79">
        <v>0</v>
      </c>
      <c r="J18" s="79">
        <v>3.4926566893107242E-3</v>
      </c>
      <c r="K18" s="79">
        <v>0</v>
      </c>
      <c r="L18" s="79">
        <v>2.7839577033110217E-2</v>
      </c>
      <c r="M18" s="79">
        <v>3.0596439072989993E-3</v>
      </c>
      <c r="N18" s="79">
        <v>0.99415613601692743</v>
      </c>
    </row>
    <row r="19" spans="2:14" s="72" customFormat="1" ht="20.65" customHeight="1">
      <c r="B19" s="127"/>
      <c r="C19" s="76" t="s">
        <v>53</v>
      </c>
      <c r="D19" s="77" t="s">
        <v>11</v>
      </c>
      <c r="E19" s="79">
        <v>4.24E-2</v>
      </c>
      <c r="F19" s="79">
        <v>0</v>
      </c>
      <c r="G19" s="79">
        <v>1</v>
      </c>
      <c r="H19" s="79">
        <v>4.4498273368668607E-2</v>
      </c>
      <c r="I19" s="79">
        <v>0</v>
      </c>
      <c r="J19" s="79">
        <v>4.2083919808602412E-2</v>
      </c>
      <c r="K19" s="79">
        <v>0</v>
      </c>
      <c r="L19" s="79">
        <v>4.8160360906946045E-2</v>
      </c>
      <c r="M19" s="79">
        <v>4.3858062611687273E-2</v>
      </c>
      <c r="N19" s="79">
        <v>0.90317313598518023</v>
      </c>
    </row>
    <row r="20" spans="2:14" s="72" customFormat="1" ht="26.65" customHeight="1">
      <c r="B20" s="127"/>
      <c r="C20" s="128" t="s">
        <v>224</v>
      </c>
      <c r="D20" s="128"/>
      <c r="E20" s="81">
        <v>4.58E-2</v>
      </c>
      <c r="F20" s="81">
        <v>0</v>
      </c>
      <c r="G20" s="81">
        <v>1</v>
      </c>
      <c r="H20" s="81">
        <v>4.8008400084243036E-2</v>
      </c>
      <c r="I20" s="81">
        <v>0</v>
      </c>
      <c r="J20" s="81">
        <v>4.5576576497913135E-2</v>
      </c>
      <c r="K20" s="81">
        <v>0</v>
      </c>
      <c r="L20" s="81">
        <v>7.5999999999999998E-2</v>
      </c>
      <c r="M20" s="81">
        <v>4.7E-2</v>
      </c>
      <c r="N20" s="81">
        <v>0.94136441325475728</v>
      </c>
    </row>
    <row r="21" spans="2:14" s="72" customFormat="1" ht="20.65" customHeight="1">
      <c r="B21" s="127" t="s">
        <v>223</v>
      </c>
      <c r="C21" s="76" t="s">
        <v>52</v>
      </c>
      <c r="D21" s="77" t="s">
        <v>12</v>
      </c>
      <c r="E21" s="79">
        <v>0</v>
      </c>
      <c r="F21" s="79">
        <v>0</v>
      </c>
      <c r="G21" s="79">
        <v>1</v>
      </c>
      <c r="H21" s="79">
        <v>0</v>
      </c>
      <c r="I21" s="79">
        <v>0</v>
      </c>
      <c r="J21" s="79">
        <v>0</v>
      </c>
      <c r="K21" s="79">
        <v>0</v>
      </c>
      <c r="L21" s="79">
        <v>8.2698664616307933E-3</v>
      </c>
      <c r="M21" s="79">
        <v>0</v>
      </c>
      <c r="N21" s="79">
        <v>0.99457100986805047</v>
      </c>
    </row>
    <row r="22" spans="2:14" s="72" customFormat="1" ht="18" customHeight="1">
      <c r="B22" s="127"/>
      <c r="C22" s="128" t="s">
        <v>222</v>
      </c>
      <c r="D22" s="128"/>
      <c r="E22" s="81">
        <v>0</v>
      </c>
      <c r="F22" s="81">
        <v>0</v>
      </c>
      <c r="G22" s="81">
        <v>1</v>
      </c>
      <c r="H22" s="81">
        <v>0</v>
      </c>
      <c r="I22" s="81">
        <v>0</v>
      </c>
      <c r="J22" s="81">
        <v>0</v>
      </c>
      <c r="K22" s="81">
        <v>0</v>
      </c>
      <c r="L22" s="81">
        <v>8.3000000000000001E-3</v>
      </c>
      <c r="M22" s="81">
        <v>0</v>
      </c>
      <c r="N22" s="81">
        <v>0.99457100986805047</v>
      </c>
    </row>
    <row r="23" spans="2:14" s="72" customFormat="1" ht="20.65" customHeight="1">
      <c r="B23" s="127" t="s">
        <v>221</v>
      </c>
      <c r="C23" s="76" t="s">
        <v>53</v>
      </c>
      <c r="D23" s="77" t="s">
        <v>13</v>
      </c>
      <c r="E23" s="79">
        <v>0</v>
      </c>
      <c r="F23" s="79">
        <v>0</v>
      </c>
      <c r="G23" s="79">
        <v>0</v>
      </c>
      <c r="H23" s="79">
        <v>0</v>
      </c>
      <c r="I23" s="79">
        <v>0</v>
      </c>
      <c r="J23" s="79">
        <v>0</v>
      </c>
      <c r="K23" s="79">
        <v>0</v>
      </c>
      <c r="L23" s="79">
        <v>3.0404133196631857E-3</v>
      </c>
      <c r="M23" s="79">
        <v>0</v>
      </c>
      <c r="N23" s="79">
        <v>1</v>
      </c>
    </row>
    <row r="24" spans="2:14" s="72" customFormat="1" ht="18" customHeight="1">
      <c r="B24" s="127"/>
      <c r="C24" s="76" t="s">
        <v>54</v>
      </c>
      <c r="D24" s="77" t="s">
        <v>14</v>
      </c>
      <c r="E24" s="79">
        <v>1.167710737443675E-4</v>
      </c>
      <c r="F24" s="79">
        <v>0</v>
      </c>
      <c r="G24" s="79">
        <v>1</v>
      </c>
      <c r="H24" s="79">
        <v>1.1934430832953068E-4</v>
      </c>
      <c r="I24" s="79">
        <v>0</v>
      </c>
      <c r="J24" s="79">
        <v>1.1875032743656462E-4</v>
      </c>
      <c r="K24" s="79">
        <v>0</v>
      </c>
      <c r="L24" s="79">
        <v>1.1740799266944965E-4</v>
      </c>
      <c r="M24" s="79">
        <v>2.7312918782230089E-6</v>
      </c>
      <c r="N24" s="79">
        <v>0.68471511248311434</v>
      </c>
    </row>
    <row r="25" spans="2:14" s="72" customFormat="1" ht="26.65" customHeight="1">
      <c r="B25" s="127"/>
      <c r="C25" s="128" t="s">
        <v>220</v>
      </c>
      <c r="D25" s="128"/>
      <c r="E25" s="81">
        <v>1E-4</v>
      </c>
      <c r="F25" s="81">
        <v>0</v>
      </c>
      <c r="G25" s="81">
        <v>1</v>
      </c>
      <c r="H25" s="81">
        <v>1.1934430832953068E-4</v>
      </c>
      <c r="I25" s="81">
        <v>0</v>
      </c>
      <c r="J25" s="81">
        <v>1.1875032743656462E-4</v>
      </c>
      <c r="K25" s="81">
        <v>0</v>
      </c>
      <c r="L25" s="81">
        <v>3.2000000000000002E-3</v>
      </c>
      <c r="M25" s="81">
        <v>0</v>
      </c>
      <c r="N25" s="81">
        <v>0.98229741224827805</v>
      </c>
    </row>
    <row r="26" spans="2:14" s="72" customFormat="1" ht="20.65" customHeight="1">
      <c r="B26" s="127" t="s">
        <v>219</v>
      </c>
      <c r="C26" s="76" t="s">
        <v>53</v>
      </c>
      <c r="D26" s="77" t="s">
        <v>15</v>
      </c>
      <c r="E26" s="79">
        <v>2.0606660072535442E-4</v>
      </c>
      <c r="F26" s="79">
        <v>0</v>
      </c>
      <c r="G26" s="79">
        <v>1</v>
      </c>
      <c r="H26" s="79">
        <v>2.1060760293446592E-4</v>
      </c>
      <c r="I26" s="79">
        <v>0</v>
      </c>
      <c r="J26" s="79">
        <v>2.0955940135864345E-4</v>
      </c>
      <c r="K26" s="79">
        <v>0</v>
      </c>
      <c r="L26" s="79">
        <v>3.1680355200717778E-3</v>
      </c>
      <c r="M26" s="79">
        <v>2.0249618884038621E-2</v>
      </c>
      <c r="N26" s="79">
        <v>0.66205766450674619</v>
      </c>
    </row>
    <row r="27" spans="2:14" s="72" customFormat="1" ht="20.65" customHeight="1">
      <c r="B27" s="127"/>
      <c r="C27" s="128" t="s">
        <v>218</v>
      </c>
      <c r="D27" s="128"/>
      <c r="E27" s="81">
        <v>2.0000000000000001E-4</v>
      </c>
      <c r="F27" s="81">
        <v>0</v>
      </c>
      <c r="G27" s="81">
        <v>1</v>
      </c>
      <c r="H27" s="81">
        <v>2.1060760293446592E-4</v>
      </c>
      <c r="I27" s="81">
        <v>0</v>
      </c>
      <c r="J27" s="81">
        <v>2.0955940135864345E-4</v>
      </c>
      <c r="K27" s="81">
        <v>0</v>
      </c>
      <c r="L27" s="81">
        <v>3.2000000000000002E-3</v>
      </c>
      <c r="M27" s="81">
        <v>2.0199999999999999E-2</v>
      </c>
      <c r="N27" s="81">
        <v>0.66205766450674619</v>
      </c>
    </row>
    <row r="28" spans="2:14" s="72" customFormat="1" ht="20.65" customHeight="1">
      <c r="B28" s="127" t="s">
        <v>217</v>
      </c>
      <c r="C28" s="76" t="s">
        <v>52</v>
      </c>
      <c r="D28" s="77" t="s">
        <v>16</v>
      </c>
      <c r="E28" s="79">
        <v>0</v>
      </c>
      <c r="F28" s="79">
        <v>0</v>
      </c>
      <c r="G28" s="79">
        <v>0</v>
      </c>
      <c r="H28" s="79">
        <v>0</v>
      </c>
      <c r="I28" s="79">
        <v>0</v>
      </c>
      <c r="J28" s="79">
        <v>0</v>
      </c>
      <c r="K28" s="79">
        <v>0</v>
      </c>
      <c r="L28" s="79">
        <v>1.2161653278652744E-3</v>
      </c>
      <c r="M28" s="79">
        <v>0</v>
      </c>
      <c r="N28" s="79">
        <v>1</v>
      </c>
    </row>
    <row r="29" spans="2:14" s="72" customFormat="1" ht="32.65" customHeight="1">
      <c r="B29" s="127"/>
      <c r="C29" s="76" t="s">
        <v>216</v>
      </c>
      <c r="D29" s="77" t="s">
        <v>215</v>
      </c>
      <c r="E29" s="79">
        <v>1.7172216727112866E-4</v>
      </c>
      <c r="F29" s="79">
        <v>0</v>
      </c>
      <c r="G29" s="79">
        <v>1</v>
      </c>
      <c r="H29" s="79">
        <v>1.7550633577872158E-4</v>
      </c>
      <c r="I29" s="79">
        <v>0</v>
      </c>
      <c r="J29" s="79">
        <v>1.746328344655362E-4</v>
      </c>
      <c r="K29" s="79">
        <v>0</v>
      </c>
      <c r="L29" s="79">
        <v>2.6175283118578729E-3</v>
      </c>
      <c r="M29" s="79">
        <v>0</v>
      </c>
      <c r="N29" s="79">
        <v>0.51833691369560819</v>
      </c>
    </row>
    <row r="30" spans="2:14" s="72" customFormat="1" ht="20.65" customHeight="1">
      <c r="B30" s="127"/>
      <c r="C30" s="128" t="s">
        <v>214</v>
      </c>
      <c r="D30" s="128"/>
      <c r="E30" s="81">
        <v>2.0000000000000001E-4</v>
      </c>
      <c r="F30" s="81">
        <v>0</v>
      </c>
      <c r="G30" s="81">
        <v>1</v>
      </c>
      <c r="H30" s="81">
        <v>1.7550633577872158E-4</v>
      </c>
      <c r="I30" s="81">
        <v>0</v>
      </c>
      <c r="J30" s="81">
        <v>1.746328344655362E-4</v>
      </c>
      <c r="K30" s="81">
        <v>0</v>
      </c>
      <c r="L30" s="81">
        <v>3.8E-3</v>
      </c>
      <c r="M30" s="81">
        <v>0</v>
      </c>
      <c r="N30" s="81">
        <v>0.61182233884804405</v>
      </c>
    </row>
    <row r="31" spans="2:14" s="72" customFormat="1" ht="26.65" customHeight="1">
      <c r="B31" s="127" t="s">
        <v>213</v>
      </c>
      <c r="C31" s="76" t="s">
        <v>53</v>
      </c>
      <c r="D31" s="77" t="s">
        <v>17</v>
      </c>
      <c r="E31" s="79">
        <v>1.7172216727112867E-3</v>
      </c>
      <c r="F31" s="79">
        <v>0</v>
      </c>
      <c r="G31" s="79">
        <v>1</v>
      </c>
      <c r="H31" s="79">
        <v>1.7550633577872159E-3</v>
      </c>
      <c r="I31" s="79">
        <v>0</v>
      </c>
      <c r="J31" s="79">
        <v>1.7463283446553621E-3</v>
      </c>
      <c r="K31" s="79">
        <v>0</v>
      </c>
      <c r="L31" s="79">
        <v>1.0134599989110673E-3</v>
      </c>
      <c r="M31" s="79">
        <v>0</v>
      </c>
      <c r="N31" s="79">
        <v>1</v>
      </c>
    </row>
    <row r="32" spans="2:14" s="72" customFormat="1" ht="18" customHeight="1">
      <c r="B32" s="127"/>
      <c r="C32" s="76" t="s">
        <v>54</v>
      </c>
      <c r="D32" s="77" t="s">
        <v>212</v>
      </c>
      <c r="E32" s="79">
        <v>3.5000000000000001E-3</v>
      </c>
      <c r="F32" s="79">
        <v>0</v>
      </c>
      <c r="G32" s="79">
        <v>1</v>
      </c>
      <c r="H32" s="79">
        <v>3.5101267155744319E-3</v>
      </c>
      <c r="I32" s="79">
        <v>0</v>
      </c>
      <c r="J32" s="79">
        <v>3.4926566893107242E-3</v>
      </c>
      <c r="K32" s="79">
        <v>0</v>
      </c>
      <c r="L32" s="79">
        <v>3.6484959835958231E-3</v>
      </c>
      <c r="M32" s="79">
        <v>0</v>
      </c>
      <c r="N32" s="79">
        <v>1</v>
      </c>
    </row>
    <row r="33" spans="2:14" s="72" customFormat="1" ht="20.65" customHeight="1">
      <c r="B33" s="127"/>
      <c r="C33" s="128" t="s">
        <v>211</v>
      </c>
      <c r="D33" s="128"/>
      <c r="E33" s="81">
        <v>5.1999999999999998E-3</v>
      </c>
      <c r="F33" s="81">
        <v>0</v>
      </c>
      <c r="G33" s="81">
        <v>1</v>
      </c>
      <c r="H33" s="81">
        <v>5.2651900733616478E-3</v>
      </c>
      <c r="I33" s="81">
        <v>0</v>
      </c>
      <c r="J33" s="81">
        <v>5.2389850339660867E-3</v>
      </c>
      <c r="K33" s="81">
        <v>0</v>
      </c>
      <c r="L33" s="81">
        <v>4.5999999999999999E-3</v>
      </c>
      <c r="M33" s="81">
        <v>0</v>
      </c>
      <c r="N33" s="81">
        <v>1</v>
      </c>
    </row>
    <row r="34" spans="2:14" s="72" customFormat="1" ht="38.65" customHeight="1">
      <c r="B34" s="127" t="s">
        <v>210</v>
      </c>
      <c r="C34" s="76" t="s">
        <v>53</v>
      </c>
      <c r="D34" s="77" t="s">
        <v>209</v>
      </c>
      <c r="E34" s="79">
        <v>2.1293548741619954E-3</v>
      </c>
      <c r="F34" s="79">
        <v>0</v>
      </c>
      <c r="G34" s="79">
        <v>1</v>
      </c>
      <c r="H34" s="79">
        <v>2.1762785636561476E-3</v>
      </c>
      <c r="I34" s="79">
        <v>0</v>
      </c>
      <c r="J34" s="79">
        <v>2.1654471473726488E-3</v>
      </c>
      <c r="K34" s="79">
        <v>0</v>
      </c>
      <c r="L34" s="79">
        <v>2.2620675098294104E-3</v>
      </c>
      <c r="M34" s="79">
        <v>0</v>
      </c>
      <c r="N34" s="79">
        <v>1</v>
      </c>
    </row>
    <row r="35" spans="2:14" s="72" customFormat="1" ht="26.65" customHeight="1">
      <c r="B35" s="127"/>
      <c r="C35" s="128" t="s">
        <v>208</v>
      </c>
      <c r="D35" s="128"/>
      <c r="E35" s="81">
        <v>2.0999999999999999E-3</v>
      </c>
      <c r="F35" s="81">
        <v>0</v>
      </c>
      <c r="G35" s="81">
        <v>1</v>
      </c>
      <c r="H35" s="81">
        <v>2.1762785636561476E-3</v>
      </c>
      <c r="I35" s="81">
        <v>0</v>
      </c>
      <c r="J35" s="81">
        <v>2.1654471473726488E-3</v>
      </c>
      <c r="K35" s="81">
        <v>0</v>
      </c>
      <c r="L35" s="81">
        <v>2.3E-3</v>
      </c>
      <c r="M35" s="81">
        <v>0</v>
      </c>
      <c r="N35" s="81">
        <v>1</v>
      </c>
    </row>
    <row r="36" spans="2:14" s="72" customFormat="1" ht="18" customHeight="1">
      <c r="B36" s="127" t="s">
        <v>207</v>
      </c>
      <c r="C36" s="76" t="s">
        <v>52</v>
      </c>
      <c r="D36" s="77" t="s">
        <v>18</v>
      </c>
      <c r="E36" s="79">
        <v>4.6361317177711836E-3</v>
      </c>
      <c r="F36" s="79">
        <v>0</v>
      </c>
      <c r="G36" s="79">
        <v>1</v>
      </c>
      <c r="H36" s="79">
        <v>3.8228790059321137E-3</v>
      </c>
      <c r="I36" s="79">
        <v>0</v>
      </c>
      <c r="J36" s="79">
        <v>3.8041667394303476E-3</v>
      </c>
      <c r="K36" s="79">
        <v>0</v>
      </c>
      <c r="L36" s="79">
        <v>0</v>
      </c>
      <c r="M36" s="79">
        <v>0</v>
      </c>
      <c r="N36" s="79">
        <v>0</v>
      </c>
    </row>
    <row r="37" spans="2:14" s="72" customFormat="1" ht="20.65" customHeight="1">
      <c r="B37" s="127"/>
      <c r="C37" s="76" t="s">
        <v>53</v>
      </c>
      <c r="D37" s="77" t="s">
        <v>206</v>
      </c>
      <c r="E37" s="78">
        <v>0</v>
      </c>
      <c r="F37" s="78">
        <v>0</v>
      </c>
      <c r="G37" s="78">
        <v>0</v>
      </c>
      <c r="H37" s="78">
        <v>0</v>
      </c>
      <c r="I37" s="78">
        <v>0</v>
      </c>
      <c r="J37" s="78">
        <v>0</v>
      </c>
      <c r="K37" s="78">
        <v>0</v>
      </c>
      <c r="L37" s="79">
        <v>0</v>
      </c>
      <c r="M37" s="79">
        <v>0</v>
      </c>
      <c r="N37" s="79">
        <v>0</v>
      </c>
    </row>
    <row r="38" spans="2:14" s="72" customFormat="1" ht="18" customHeight="1">
      <c r="B38" s="127"/>
      <c r="C38" s="76" t="s">
        <v>54</v>
      </c>
      <c r="D38" s="77" t="s">
        <v>19</v>
      </c>
      <c r="E38" s="78">
        <v>6.6971645235740186E-3</v>
      </c>
      <c r="F38" s="78">
        <v>0</v>
      </c>
      <c r="G38" s="78">
        <v>1</v>
      </c>
      <c r="H38" s="78">
        <v>4.1946014251114461E-3</v>
      </c>
      <c r="I38" s="78">
        <v>0</v>
      </c>
      <c r="J38" s="78">
        <v>4.1737247437263151E-3</v>
      </c>
      <c r="K38" s="78">
        <v>0</v>
      </c>
      <c r="L38" s="79">
        <v>0</v>
      </c>
      <c r="M38" s="79">
        <v>0</v>
      </c>
      <c r="N38" s="79">
        <v>0</v>
      </c>
    </row>
    <row r="39" spans="2:14" s="72" customFormat="1" ht="20.65" customHeight="1">
      <c r="B39" s="127"/>
      <c r="C39" s="128" t="s">
        <v>205</v>
      </c>
      <c r="D39" s="128"/>
      <c r="E39" s="80">
        <v>1.1299999999999999E-2</v>
      </c>
      <c r="F39" s="80">
        <v>0</v>
      </c>
      <c r="G39" s="80">
        <v>1</v>
      </c>
      <c r="H39" s="80">
        <v>8.0174804310435589E-3</v>
      </c>
      <c r="I39" s="80">
        <v>0</v>
      </c>
      <c r="J39" s="80">
        <v>7.9778914831566631E-3</v>
      </c>
      <c r="K39" s="80">
        <v>0</v>
      </c>
      <c r="L39" s="81">
        <v>0</v>
      </c>
      <c r="M39" s="81">
        <v>0</v>
      </c>
      <c r="N39" s="81">
        <v>0</v>
      </c>
    </row>
    <row r="40" spans="2:14" s="72" customFormat="1" ht="20.65" customHeight="1">
      <c r="B40" s="127" t="s">
        <v>204</v>
      </c>
      <c r="C40" s="76" t="s">
        <v>52</v>
      </c>
      <c r="D40" s="77" t="s">
        <v>203</v>
      </c>
      <c r="E40" s="78">
        <v>0.18277935762171665</v>
      </c>
      <c r="F40" s="78">
        <v>0</v>
      </c>
      <c r="G40" s="78">
        <v>1</v>
      </c>
      <c r="H40" s="78">
        <v>0.18666678367089048</v>
      </c>
      <c r="I40" s="78">
        <v>0</v>
      </c>
      <c r="J40" s="78">
        <v>0.18573773640919966</v>
      </c>
      <c r="K40" s="78">
        <v>0</v>
      </c>
      <c r="L40" s="79">
        <v>0.17072102983636558</v>
      </c>
      <c r="M40" s="79">
        <v>0</v>
      </c>
      <c r="N40" s="79">
        <v>0.99517220068178502</v>
      </c>
    </row>
    <row r="41" spans="2:14" s="72" customFormat="1" ht="20.65" customHeight="1">
      <c r="B41" s="127"/>
      <c r="C41" s="128" t="s">
        <v>202</v>
      </c>
      <c r="D41" s="128"/>
      <c r="E41" s="80">
        <v>0.18279999999999999</v>
      </c>
      <c r="F41" s="80">
        <v>0</v>
      </c>
      <c r="G41" s="80">
        <v>1</v>
      </c>
      <c r="H41" s="80">
        <v>0.18666678367089048</v>
      </c>
      <c r="I41" s="80">
        <v>0</v>
      </c>
      <c r="J41" s="80">
        <v>0.18573773640919966</v>
      </c>
      <c r="K41" s="80">
        <v>0</v>
      </c>
      <c r="L41" s="81">
        <v>0.17069999999999999</v>
      </c>
      <c r="M41" s="81">
        <v>0</v>
      </c>
      <c r="N41" s="81">
        <v>0.9951722006817848</v>
      </c>
    </row>
    <row r="43" spans="2:14">
      <c r="L43" s="2"/>
      <c r="M43" s="2"/>
      <c r="N43" s="2"/>
    </row>
  </sheetData>
  <mergeCells count="32">
    <mergeCell ref="B4:D6"/>
    <mergeCell ref="E4:K4"/>
    <mergeCell ref="L4:N4"/>
    <mergeCell ref="E5:G5"/>
    <mergeCell ref="H5:I5"/>
    <mergeCell ref="J5:K5"/>
    <mergeCell ref="L5:L6"/>
    <mergeCell ref="M5:M6"/>
    <mergeCell ref="N5:N6"/>
    <mergeCell ref="C27:D27"/>
    <mergeCell ref="B7:B15"/>
    <mergeCell ref="C15:D15"/>
    <mergeCell ref="B16:B17"/>
    <mergeCell ref="C17:D17"/>
    <mergeCell ref="B18:B20"/>
    <mergeCell ref="C20:D20"/>
    <mergeCell ref="B36:B39"/>
    <mergeCell ref="C39:D39"/>
    <mergeCell ref="B40:B41"/>
    <mergeCell ref="C41:D41"/>
    <mergeCell ref="B2:N2"/>
    <mergeCell ref="B28:B30"/>
    <mergeCell ref="C30:D30"/>
    <mergeCell ref="B31:B33"/>
    <mergeCell ref="C33:D33"/>
    <mergeCell ref="B34:B35"/>
    <mergeCell ref="C35:D35"/>
    <mergeCell ref="B21:B22"/>
    <mergeCell ref="C22:D22"/>
    <mergeCell ref="B23:B25"/>
    <mergeCell ref="C25:D25"/>
    <mergeCell ref="B26:B27"/>
  </mergeCells>
  <pageMargins left="0.59055118110236227" right="0.59055118110236227" top="0.78740157480314965" bottom="0.78740157480314965" header="0.51181102362204722" footer="0.51181102362204722"/>
  <pageSetup paperSize="9" scale="87" orientation="landscape" r:id="rId1"/>
  <headerFooter alignWithMargins="0"/>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4</vt:i4>
      </vt:variant>
    </vt:vector>
  </HeadingPairs>
  <TitlesOfParts>
    <vt:vector size="7" baseType="lpstr">
      <vt:lpstr>All 1-a Indicatori sint 2021</vt:lpstr>
      <vt:lpstr>All 1-bEntrate - Ind. anal 2021</vt:lpstr>
      <vt:lpstr>All 1-c Spese - Ind. anal 2021</vt:lpstr>
      <vt:lpstr>'All 1-a Indicatori sint 2021'!Area_stampa</vt:lpstr>
      <vt:lpstr>'All 1-bEntrate - Ind. anal 2021'!Area_stampa</vt:lpstr>
      <vt:lpstr>'All 1-a Indicatori sint 2021'!Titoli_stampa</vt:lpstr>
      <vt:lpstr>'All 1-c Spese - Ind. anal 2021'!Titoli_stampa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Cinzia Simeone</dc:creator>
  <cp:lastModifiedBy>g.tufaro</cp:lastModifiedBy>
  <cp:lastPrinted>2021-01-04T10:08:01Z</cp:lastPrinted>
  <dcterms:created xsi:type="dcterms:W3CDTF">2009-01-23T08:33:04Z</dcterms:created>
  <dcterms:modified xsi:type="dcterms:W3CDTF">2021-01-22T07:52:47Z</dcterms:modified>
</cp:coreProperties>
</file>