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Users\a.nenci\Desktop\DEL_UP 23_2025\"/>
    </mc:Choice>
  </mc:AlternateContent>
  <xr:revisionPtr revIDLastSave="0" documentId="8_{CA4FB842-91B3-45A8-AC28-8E4AA96E3228}" xr6:coauthVersionLast="36" xr6:coauthVersionMax="36" xr10:uidLastSave="{00000000-0000-0000-0000-000000000000}"/>
  <bookViews>
    <workbookView xWindow="0" yWindow="0" windowWidth="28800" windowHeight="12105" tabRatio="877"/>
  </bookViews>
  <sheets>
    <sheet name="Entrate per categoria" sheetId="7" r:id="rId1"/>
    <sheet name="Riepilogo SPESE " sheetId="8" r:id="rId2"/>
    <sheet name=" Macro CORRENTI 2025" sheetId="1" r:id="rId3"/>
    <sheet name="Macro CORRENTI 2026" sheetId="2" r:id="rId4"/>
    <sheet name="Macro CORRENTI 2027" sheetId="3" r:id="rId5"/>
    <sheet name="Macro CAPITALE 2025" sheetId="4" r:id="rId6"/>
    <sheet name="Macro CAPITALE 2026" sheetId="5" r:id="rId7"/>
    <sheet name="Macro CAPITALE 2027" sheetId="6" r:id="rId8"/>
    <sheet name="Macro Partite di giro 2025" sheetId="10" r:id="rId9"/>
    <sheet name="Macro Partite di giro 2026" sheetId="11" r:id="rId10"/>
    <sheet name="Macro Partite di giro  2027" sheetId="12" r:id="rId11"/>
  </sheets>
  <definedNames>
    <definedName name="_xlnm.Print_Area" localSheetId="2">' Macro CORRENTI 2025'!$A$1:$K$71</definedName>
    <definedName name="_xlnm.Print_Area" localSheetId="0">'Entrate per categoria'!$A$1:$H$73</definedName>
    <definedName name="_xlnm.Print_Area" localSheetId="5">'Macro CAPITALE 2025'!$B$1:$L$32</definedName>
    <definedName name="_xlnm.Print_Area" localSheetId="6">'Macro CAPITALE 2026'!$A$1:$M$23</definedName>
    <definedName name="_xlnm.Print_Area" localSheetId="7">'Macro CAPITALE 2027'!$A$1:$L$23</definedName>
    <definedName name="_xlnm.Print_Area" localSheetId="3">'Macro CORRENTI 2026'!$A$1:$K$74</definedName>
    <definedName name="_xlnm.Print_Area" localSheetId="4">'Macro CORRENTI 2027'!$A$1:$K$69</definedName>
    <definedName name="_xlnm.Print_Area" localSheetId="10">'Macro Partite di giro  2027'!$A$1:$F$11</definedName>
    <definedName name="_xlnm.Print_Area" localSheetId="8">'Macro Partite di giro 2025'!$A$1:$F$11</definedName>
    <definedName name="_xlnm.Print_Area" localSheetId="9">'Macro Partite di giro 2026'!$A$1:$F$11</definedName>
    <definedName name="_xlnm.Print_Area" localSheetId="1">'Riepilogo SPESE '!$A$1:$F$41</definedName>
    <definedName name="_xlnm.Print_Titles" localSheetId="2">' Macro CORRENTI 2025'!$1:$3</definedName>
    <definedName name="_xlnm.Print_Titles" localSheetId="0">'Entrate per categoria'!$3:$5</definedName>
    <definedName name="_xlnm.Print_Titles" localSheetId="3">'Macro CORRENTI 2026'!$1:$3</definedName>
    <definedName name="_xlnm.Print_Titles" localSheetId="4">'Macro CORRENTI 2027'!$1:$3</definedName>
  </definedNames>
  <calcPr calcId="191029" fullCalcOnLoad="1"/>
</workbook>
</file>

<file path=xl/calcChain.xml><?xml version="1.0" encoding="utf-8"?>
<calcChain xmlns="http://schemas.openxmlformats.org/spreadsheetml/2006/main">
  <c r="D14" i="8" l="1"/>
  <c r="D13" i="8"/>
  <c r="G52" i="1"/>
  <c r="F6" i="1"/>
  <c r="E13" i="1"/>
  <c r="G44" i="1"/>
  <c r="F22" i="1"/>
  <c r="F23" i="1"/>
  <c r="F13" i="1"/>
  <c r="F14" i="1"/>
  <c r="F12" i="1"/>
  <c r="G6" i="1"/>
  <c r="G14" i="1"/>
  <c r="E6" i="1"/>
  <c r="D10" i="4"/>
  <c r="D17" i="8"/>
  <c r="D21" i="8"/>
  <c r="D24" i="8"/>
  <c r="D12" i="8"/>
  <c r="D18" i="8"/>
  <c r="H23" i="7"/>
  <c r="H20" i="7"/>
  <c r="G20" i="7"/>
  <c r="G23" i="7"/>
  <c r="H17" i="7"/>
  <c r="G17" i="7"/>
  <c r="J14" i="2"/>
  <c r="E18" i="8"/>
  <c r="F59" i="7"/>
  <c r="E12" i="4"/>
  <c r="K65" i="1"/>
  <c r="G9" i="4"/>
  <c r="K6" i="2"/>
  <c r="K67" i="1"/>
  <c r="K8" i="1"/>
  <c r="F48" i="3"/>
  <c r="F51" i="3"/>
  <c r="F52" i="2"/>
  <c r="K8" i="3"/>
  <c r="G53" i="1"/>
  <c r="F18" i="8"/>
  <c r="F14" i="3"/>
  <c r="G14" i="3"/>
  <c r="G14" i="2"/>
  <c r="H45" i="7"/>
  <c r="H55" i="7"/>
  <c r="G45" i="7"/>
  <c r="F45" i="7"/>
  <c r="F55" i="7"/>
  <c r="H37" i="7"/>
  <c r="G37" i="7"/>
  <c r="F37" i="7"/>
  <c r="F17" i="7"/>
  <c r="F53" i="1"/>
  <c r="F30" i="4"/>
  <c r="F12" i="7"/>
  <c r="F23" i="7"/>
  <c r="G20" i="6"/>
  <c r="G21" i="6"/>
  <c r="E8" i="11"/>
  <c r="E11" i="11"/>
  <c r="D8" i="11"/>
  <c r="E51" i="3"/>
  <c r="G51" i="3"/>
  <c r="H51" i="3"/>
  <c r="I51" i="3"/>
  <c r="J51" i="3"/>
  <c r="D51" i="3"/>
  <c r="K48" i="3"/>
  <c r="H65" i="7"/>
  <c r="G65" i="7"/>
  <c r="F65" i="7"/>
  <c r="H59" i="7"/>
  <c r="G59" i="7"/>
  <c r="H34" i="7"/>
  <c r="H41" i="7"/>
  <c r="G34" i="7"/>
  <c r="F34" i="7"/>
  <c r="F41" i="7"/>
  <c r="H27" i="7"/>
  <c r="G27" i="7"/>
  <c r="F27" i="7"/>
  <c r="F23" i="2"/>
  <c r="K23" i="2"/>
  <c r="K22" i="2"/>
  <c r="G23" i="2"/>
  <c r="E8" i="10"/>
  <c r="E11" i="10"/>
  <c r="D8" i="10"/>
  <c r="D11" i="10"/>
  <c r="D37" i="8"/>
  <c r="K50" i="3"/>
  <c r="K51" i="3"/>
  <c r="G23" i="3"/>
  <c r="G59" i="3"/>
  <c r="G60" i="3"/>
  <c r="E60" i="3"/>
  <c r="F60" i="3"/>
  <c r="H60" i="3"/>
  <c r="I60" i="3"/>
  <c r="J60" i="3"/>
  <c r="D60" i="3"/>
  <c r="K58" i="3"/>
  <c r="G63" i="2"/>
  <c r="G64" i="2"/>
  <c r="E64" i="2"/>
  <c r="F64" i="2"/>
  <c r="H64" i="2"/>
  <c r="I64" i="2"/>
  <c r="J64" i="2"/>
  <c r="D64" i="2"/>
  <c r="K62" i="2"/>
  <c r="G61" i="1"/>
  <c r="G62" i="1"/>
  <c r="K60" i="1"/>
  <c r="E62" i="1"/>
  <c r="F62" i="1"/>
  <c r="H62" i="1"/>
  <c r="I62" i="1"/>
  <c r="J62" i="1"/>
  <c r="D62" i="1"/>
  <c r="D71" i="1"/>
  <c r="E44" i="3"/>
  <c r="F44" i="3"/>
  <c r="H44" i="3"/>
  <c r="I44" i="3"/>
  <c r="J44" i="3"/>
  <c r="D44" i="3"/>
  <c r="G43" i="3"/>
  <c r="G44" i="3"/>
  <c r="G69" i="3"/>
  <c r="G77" i="3"/>
  <c r="K42" i="3"/>
  <c r="K44" i="3"/>
  <c r="G47" i="2"/>
  <c r="E48" i="2"/>
  <c r="F48" i="2"/>
  <c r="G48" i="2"/>
  <c r="H48" i="2"/>
  <c r="I48" i="2"/>
  <c r="J48" i="2"/>
  <c r="D48" i="2"/>
  <c r="K46" i="2"/>
  <c r="K48" i="2"/>
  <c r="G46" i="1"/>
  <c r="E47" i="1"/>
  <c r="F47" i="1"/>
  <c r="H47" i="1"/>
  <c r="I47" i="1"/>
  <c r="J47" i="1"/>
  <c r="D47" i="1"/>
  <c r="G23" i="1"/>
  <c r="K11" i="1"/>
  <c r="J10" i="1"/>
  <c r="K10" i="1"/>
  <c r="G29" i="4"/>
  <c r="G30" i="4"/>
  <c r="G24" i="4"/>
  <c r="G26" i="4"/>
  <c r="G20" i="4"/>
  <c r="G21" i="4"/>
  <c r="G7" i="4"/>
  <c r="F53" i="7"/>
  <c r="I14" i="1"/>
  <c r="J55" i="2"/>
  <c r="I55" i="2"/>
  <c r="H55" i="2"/>
  <c r="G55" i="2"/>
  <c r="K52" i="2"/>
  <c r="J6" i="1"/>
  <c r="G10" i="4"/>
  <c r="F55" i="2"/>
  <c r="K12" i="3"/>
  <c r="I14" i="3"/>
  <c r="I69" i="3"/>
  <c r="I77" i="3"/>
  <c r="I14" i="2"/>
  <c r="K50" i="1"/>
  <c r="E53" i="1"/>
  <c r="H53" i="1"/>
  <c r="I53" i="1"/>
  <c r="J53" i="1"/>
  <c r="D53" i="1"/>
  <c r="D26" i="4"/>
  <c r="D21" i="4"/>
  <c r="F26" i="4"/>
  <c r="H26" i="4"/>
  <c r="I26" i="4"/>
  <c r="J26" i="4"/>
  <c r="K26" i="4"/>
  <c r="L24" i="4"/>
  <c r="L20" i="4"/>
  <c r="K21" i="4"/>
  <c r="L21" i="4"/>
  <c r="J21" i="4"/>
  <c r="I21" i="4"/>
  <c r="H21" i="4"/>
  <c r="F21" i="4"/>
  <c r="E21" i="4"/>
  <c r="J18" i="3"/>
  <c r="I18" i="3"/>
  <c r="H18" i="3"/>
  <c r="G18" i="3"/>
  <c r="F18" i="3"/>
  <c r="E18" i="3"/>
  <c r="K18" i="3"/>
  <c r="D18" i="3"/>
  <c r="K17" i="3"/>
  <c r="J18" i="2"/>
  <c r="I18" i="2"/>
  <c r="H18" i="2"/>
  <c r="G18" i="2"/>
  <c r="F18" i="2"/>
  <c r="E18" i="2"/>
  <c r="D18" i="2"/>
  <c r="K18" i="2"/>
  <c r="K17" i="2"/>
  <c r="K13" i="2"/>
  <c r="K11" i="2"/>
  <c r="K10" i="2"/>
  <c r="K9" i="2"/>
  <c r="K7" i="2"/>
  <c r="K70" i="2"/>
  <c r="K69" i="2"/>
  <c r="K68" i="2"/>
  <c r="K9" i="1"/>
  <c r="K7" i="1"/>
  <c r="F37" i="8"/>
  <c r="G9" i="5"/>
  <c r="F12" i="4"/>
  <c r="F32" i="4"/>
  <c r="G41" i="1"/>
  <c r="G11" i="4"/>
  <c r="E14" i="2"/>
  <c r="E74" i="2"/>
  <c r="D12" i="6"/>
  <c r="G10" i="6"/>
  <c r="G12" i="6"/>
  <c r="G10" i="5"/>
  <c r="G12" i="5"/>
  <c r="F24" i="8"/>
  <c r="E24" i="8"/>
  <c r="L25" i="4"/>
  <c r="L26" i="4"/>
  <c r="G25" i="4"/>
  <c r="E28" i="1"/>
  <c r="F28" i="1"/>
  <c r="G28" i="1"/>
  <c r="H28" i="1"/>
  <c r="I28" i="1"/>
  <c r="J28" i="1"/>
  <c r="D28" i="1"/>
  <c r="K27" i="1"/>
  <c r="D18" i="1"/>
  <c r="J18" i="1"/>
  <c r="I18" i="1"/>
  <c r="H18" i="1"/>
  <c r="G18" i="1"/>
  <c r="E18" i="1"/>
  <c r="K18" i="1"/>
  <c r="K17" i="1"/>
  <c r="F20" i="7"/>
  <c r="E17" i="5"/>
  <c r="E17" i="4"/>
  <c r="D17" i="4"/>
  <c r="K66" i="3"/>
  <c r="J71" i="2"/>
  <c r="F36" i="1"/>
  <c r="F37" i="1"/>
  <c r="K21" i="6"/>
  <c r="L21" i="6"/>
  <c r="J21" i="6"/>
  <c r="I21" i="6"/>
  <c r="I23" i="6"/>
  <c r="H21" i="6"/>
  <c r="H23" i="6"/>
  <c r="L20" i="6"/>
  <c r="K17" i="6"/>
  <c r="J17" i="6"/>
  <c r="I17" i="6"/>
  <c r="H17" i="6"/>
  <c r="L16" i="6"/>
  <c r="L15" i="6"/>
  <c r="K12" i="6"/>
  <c r="J12" i="6"/>
  <c r="J23" i="6"/>
  <c r="I12" i="6"/>
  <c r="H12" i="6"/>
  <c r="L11" i="6"/>
  <c r="L10" i="6"/>
  <c r="L9" i="6"/>
  <c r="L8" i="6"/>
  <c r="L7" i="6"/>
  <c r="K21" i="5"/>
  <c r="J21" i="5"/>
  <c r="L21" i="5"/>
  <c r="L23" i="5"/>
  <c r="I21" i="5"/>
  <c r="I23" i="5"/>
  <c r="H21" i="5"/>
  <c r="L20" i="5"/>
  <c r="K17" i="5"/>
  <c r="K23" i="5"/>
  <c r="J17" i="5"/>
  <c r="L17" i="5"/>
  <c r="I17" i="5"/>
  <c r="H17" i="5"/>
  <c r="H23" i="5"/>
  <c r="L16" i="5"/>
  <c r="L15" i="5"/>
  <c r="K12" i="5"/>
  <c r="L12" i="5"/>
  <c r="J12" i="5"/>
  <c r="I12" i="5"/>
  <c r="H12" i="5"/>
  <c r="L11" i="5"/>
  <c r="L10" i="5"/>
  <c r="L9" i="5"/>
  <c r="L8" i="5"/>
  <c r="L7" i="5"/>
  <c r="F8" i="12"/>
  <c r="F11" i="12"/>
  <c r="F8" i="11"/>
  <c r="F11" i="11"/>
  <c r="G8" i="5"/>
  <c r="G8" i="4"/>
  <c r="K45" i="1"/>
  <c r="H51" i="7"/>
  <c r="G51" i="7"/>
  <c r="G55" i="7"/>
  <c r="H48" i="7"/>
  <c r="G48" i="7"/>
  <c r="F48" i="7"/>
  <c r="H31" i="7"/>
  <c r="G31" i="7"/>
  <c r="F31" i="7"/>
  <c r="H12" i="7"/>
  <c r="G12" i="7"/>
  <c r="J65" i="3"/>
  <c r="K65" i="3"/>
  <c r="D17" i="5"/>
  <c r="G20" i="5"/>
  <c r="G21" i="5"/>
  <c r="L29" i="4"/>
  <c r="L16" i="4"/>
  <c r="L15" i="4"/>
  <c r="L8" i="4"/>
  <c r="L9" i="4"/>
  <c r="L10" i="4"/>
  <c r="L11" i="4"/>
  <c r="L7" i="4"/>
  <c r="H17" i="4"/>
  <c r="H32" i="4"/>
  <c r="I17" i="4"/>
  <c r="J17" i="4"/>
  <c r="L17" i="4"/>
  <c r="K17" i="4"/>
  <c r="I12" i="4"/>
  <c r="J12" i="4"/>
  <c r="K12" i="4"/>
  <c r="L12" i="4"/>
  <c r="H12" i="4"/>
  <c r="K30" i="4"/>
  <c r="L30" i="4"/>
  <c r="J30" i="4"/>
  <c r="I30" i="4"/>
  <c r="I32" i="4"/>
  <c r="F31" i="8"/>
  <c r="E31" i="8"/>
  <c r="D31" i="8"/>
  <c r="H30" i="4"/>
  <c r="J55" i="3"/>
  <c r="I55" i="3"/>
  <c r="H55" i="3"/>
  <c r="G55" i="3"/>
  <c r="F55" i="3"/>
  <c r="E55" i="3"/>
  <c r="K55" i="3"/>
  <c r="D55" i="3"/>
  <c r="K54" i="3"/>
  <c r="J59" i="2"/>
  <c r="I59" i="2"/>
  <c r="H59" i="2"/>
  <c r="G59" i="2"/>
  <c r="F59" i="2"/>
  <c r="E59" i="2"/>
  <c r="D59" i="2"/>
  <c r="K59" i="2"/>
  <c r="K58" i="2"/>
  <c r="J57" i="1"/>
  <c r="I57" i="1"/>
  <c r="H57" i="1"/>
  <c r="G57" i="1"/>
  <c r="F57" i="1"/>
  <c r="E57" i="1"/>
  <c r="D57" i="1"/>
  <c r="K57" i="1"/>
  <c r="K56" i="1"/>
  <c r="K22" i="3"/>
  <c r="K26" i="1"/>
  <c r="K26" i="2"/>
  <c r="K27" i="2"/>
  <c r="E27" i="2"/>
  <c r="F27" i="2"/>
  <c r="G27" i="2"/>
  <c r="H27" i="2"/>
  <c r="I27" i="2"/>
  <c r="J27" i="2"/>
  <c r="D27" i="2"/>
  <c r="D8" i="12"/>
  <c r="D11" i="12"/>
  <c r="E8" i="12"/>
  <c r="E11" i="12"/>
  <c r="D11" i="11"/>
  <c r="E37" i="8"/>
  <c r="D21" i="6"/>
  <c r="D23" i="6"/>
  <c r="E21" i="6"/>
  <c r="F21" i="6"/>
  <c r="F23" i="6"/>
  <c r="G16" i="6"/>
  <c r="G15" i="6"/>
  <c r="G17" i="6"/>
  <c r="E17" i="6"/>
  <c r="F17" i="6"/>
  <c r="D17" i="6"/>
  <c r="E12" i="6"/>
  <c r="E23" i="6"/>
  <c r="F12" i="6"/>
  <c r="G9" i="6"/>
  <c r="G11" i="6"/>
  <c r="G7" i="6"/>
  <c r="D21" i="5"/>
  <c r="E21" i="5"/>
  <c r="G15" i="5"/>
  <c r="G17" i="5"/>
  <c r="G16" i="5"/>
  <c r="G11" i="5"/>
  <c r="G7" i="5"/>
  <c r="E12" i="5"/>
  <c r="E23" i="5"/>
  <c r="F12" i="5"/>
  <c r="E30" i="4"/>
  <c r="D30" i="4"/>
  <c r="F17" i="4"/>
  <c r="G16" i="4"/>
  <c r="E67" i="3"/>
  <c r="F67" i="3"/>
  <c r="G67" i="3"/>
  <c r="H67" i="3"/>
  <c r="I67" i="3"/>
  <c r="D67" i="3"/>
  <c r="E38" i="3"/>
  <c r="F38" i="3"/>
  <c r="G38" i="3"/>
  <c r="H38" i="3"/>
  <c r="I38" i="3"/>
  <c r="J38" i="3"/>
  <c r="D38" i="3"/>
  <c r="K38" i="3"/>
  <c r="E34" i="3"/>
  <c r="F34" i="3"/>
  <c r="K34" i="3"/>
  <c r="G34" i="3"/>
  <c r="H34" i="3"/>
  <c r="I34" i="3"/>
  <c r="J34" i="3"/>
  <c r="D34" i="3"/>
  <c r="E28" i="3"/>
  <c r="F28" i="3"/>
  <c r="G28" i="3"/>
  <c r="H28" i="3"/>
  <c r="I28" i="3"/>
  <c r="J28" i="3"/>
  <c r="D28" i="3"/>
  <c r="E23" i="3"/>
  <c r="F23" i="3"/>
  <c r="H23" i="3"/>
  <c r="I23" i="3"/>
  <c r="J23" i="3"/>
  <c r="K23" i="3"/>
  <c r="D23" i="3"/>
  <c r="E14" i="3"/>
  <c r="H14" i="3"/>
  <c r="H69" i="3"/>
  <c r="H77" i="3"/>
  <c r="J14" i="3"/>
  <c r="K7" i="3"/>
  <c r="K9" i="3"/>
  <c r="K10" i="3"/>
  <c r="K11" i="3"/>
  <c r="K13" i="3"/>
  <c r="K21" i="3"/>
  <c r="K32" i="3"/>
  <c r="K33" i="3"/>
  <c r="K37" i="3"/>
  <c r="K49" i="3"/>
  <c r="K59" i="3"/>
  <c r="K60" i="3"/>
  <c r="H14" i="1"/>
  <c r="E23" i="1"/>
  <c r="H23" i="1"/>
  <c r="I23" i="1"/>
  <c r="J23" i="1"/>
  <c r="D23" i="1"/>
  <c r="E32" i="1"/>
  <c r="F32" i="1"/>
  <c r="G32" i="1"/>
  <c r="H32" i="1"/>
  <c r="I32" i="1"/>
  <c r="J32" i="1"/>
  <c r="D32" i="1"/>
  <c r="E37" i="1"/>
  <c r="G37" i="1"/>
  <c r="H37" i="1"/>
  <c r="I37" i="1"/>
  <c r="J37" i="1"/>
  <c r="D37" i="1"/>
  <c r="E41" i="1"/>
  <c r="F41" i="1"/>
  <c r="H41" i="1"/>
  <c r="I41" i="1"/>
  <c r="J41" i="1"/>
  <c r="D41" i="1"/>
  <c r="E68" i="1"/>
  <c r="F68" i="1"/>
  <c r="G68" i="1"/>
  <c r="H68" i="1"/>
  <c r="I68" i="1"/>
  <c r="D68" i="1"/>
  <c r="E71" i="2"/>
  <c r="F71" i="2"/>
  <c r="G71" i="2"/>
  <c r="G74" i="2"/>
  <c r="H71" i="2"/>
  <c r="I71" i="2"/>
  <c r="I74" i="2"/>
  <c r="D71" i="2"/>
  <c r="E55" i="2"/>
  <c r="D55" i="2"/>
  <c r="D74" i="2"/>
  <c r="E42" i="2"/>
  <c r="F42" i="2"/>
  <c r="G42" i="2"/>
  <c r="H42" i="2"/>
  <c r="I42" i="2"/>
  <c r="J42" i="2"/>
  <c r="D42" i="2"/>
  <c r="K42" i="2"/>
  <c r="E37" i="2"/>
  <c r="F37" i="2"/>
  <c r="K37" i="2"/>
  <c r="G37" i="2"/>
  <c r="H37" i="2"/>
  <c r="I37" i="2"/>
  <c r="J37" i="2"/>
  <c r="D37" i="2"/>
  <c r="E31" i="2"/>
  <c r="F31" i="2"/>
  <c r="G31" i="2"/>
  <c r="H31" i="2"/>
  <c r="I31" i="2"/>
  <c r="J31" i="2"/>
  <c r="D31" i="2"/>
  <c r="K31" i="2"/>
  <c r="E23" i="2"/>
  <c r="H23" i="2"/>
  <c r="I23" i="2"/>
  <c r="J23" i="2"/>
  <c r="J74" i="2"/>
  <c r="D23" i="2"/>
  <c r="H14" i="2"/>
  <c r="H74" i="2"/>
  <c r="D14" i="2"/>
  <c r="K21" i="2"/>
  <c r="K30" i="2"/>
  <c r="K35" i="2"/>
  <c r="K36" i="2"/>
  <c r="K41" i="2"/>
  <c r="K47" i="2"/>
  <c r="K53" i="2"/>
  <c r="K63" i="2"/>
  <c r="K64" i="2"/>
  <c r="K66" i="1"/>
  <c r="K35" i="1"/>
  <c r="K31" i="1"/>
  <c r="K21" i="1"/>
  <c r="F21" i="5"/>
  <c r="F23" i="5"/>
  <c r="K51" i="1"/>
  <c r="G15" i="4"/>
  <c r="K64" i="3"/>
  <c r="F18" i="1"/>
  <c r="K40" i="1"/>
  <c r="D12" i="5"/>
  <c r="D23" i="5"/>
  <c r="L17" i="6"/>
  <c r="J67" i="3"/>
  <c r="K67" i="3"/>
  <c r="K46" i="1"/>
  <c r="E26" i="4"/>
  <c r="F8" i="10"/>
  <c r="F11" i="10"/>
  <c r="K32" i="4"/>
  <c r="D14" i="1"/>
  <c r="K54" i="2"/>
  <c r="K12" i="2"/>
  <c r="K71" i="2"/>
  <c r="H69" i="7"/>
  <c r="K43" i="3"/>
  <c r="K12" i="1"/>
  <c r="K52" i="1"/>
  <c r="K8" i="2"/>
  <c r="L32" i="4"/>
  <c r="D12" i="4"/>
  <c r="D32" i="4"/>
  <c r="L12" i="6"/>
  <c r="L23" i="6"/>
  <c r="K23" i="6"/>
  <c r="K6" i="3"/>
  <c r="J32" i="4"/>
  <c r="K36" i="1"/>
  <c r="K55" i="2"/>
  <c r="D14" i="3"/>
  <c r="D69" i="3"/>
  <c r="D77" i="3"/>
  <c r="J23" i="5"/>
  <c r="E69" i="3"/>
  <c r="E77" i="3"/>
  <c r="F14" i="2"/>
  <c r="J68" i="1"/>
  <c r="G69" i="7"/>
  <c r="F69" i="7"/>
  <c r="F71" i="7"/>
  <c r="F73" i="7"/>
  <c r="G41" i="7"/>
  <c r="H71" i="7"/>
  <c r="H73" i="7"/>
  <c r="G23" i="6"/>
  <c r="G23" i="5"/>
  <c r="G17" i="4"/>
  <c r="E32" i="4"/>
  <c r="G12" i="4"/>
  <c r="J69" i="3"/>
  <c r="J77" i="3"/>
  <c r="F69" i="3"/>
  <c r="F77" i="3"/>
  <c r="K14" i="3"/>
  <c r="K69" i="3"/>
  <c r="K77" i="3"/>
  <c r="F74" i="2"/>
  <c r="K14" i="2"/>
  <c r="K74" i="2"/>
  <c r="F39" i="8"/>
  <c r="F41" i="8"/>
  <c r="E39" i="8"/>
  <c r="E41" i="8"/>
  <c r="G71" i="7"/>
  <c r="G73" i="7"/>
  <c r="E14" i="1"/>
  <c r="K44" i="1"/>
  <c r="K47" i="1"/>
  <c r="K6" i="1"/>
  <c r="G32" i="4"/>
  <c r="K68" i="1"/>
  <c r="K41" i="1"/>
  <c r="G47" i="1"/>
  <c r="G71" i="1"/>
  <c r="K13" i="1"/>
  <c r="K53" i="1"/>
  <c r="K28" i="1"/>
  <c r="I71" i="1"/>
  <c r="K37" i="1"/>
  <c r="K22" i="1"/>
  <c r="H71" i="1"/>
  <c r="K32" i="1"/>
  <c r="K23" i="1"/>
  <c r="F71" i="1"/>
  <c r="E71" i="1"/>
  <c r="J14" i="1"/>
  <c r="J71" i="1"/>
  <c r="K61" i="1"/>
  <c r="K62" i="1"/>
  <c r="D39" i="8"/>
  <c r="D41" i="8"/>
  <c r="K14" i="1"/>
  <c r="M14" i="1"/>
  <c r="K71" i="1"/>
</calcChain>
</file>

<file path=xl/sharedStrings.xml><?xml version="1.0" encoding="utf-8"?>
<sst xmlns="http://schemas.openxmlformats.org/spreadsheetml/2006/main" count="1685" uniqueCount="261">
  <si>
    <t>MISSIONI E PROGRAMMI \ MACROAGGREGATI</t>
  </si>
  <si>
    <t>Redditi da lavoro dipendente</t>
  </si>
  <si>
    <t>Imposte e tasse a carico dell'ente</t>
  </si>
  <si>
    <t>Acquisto di beni e servizi</t>
  </si>
  <si>
    <t>Trasferimenti correnti</t>
  </si>
  <si>
    <t>Interessi passivi</t>
  </si>
  <si>
    <t>Rimborsi e poste correttive delle entrate</t>
  </si>
  <si>
    <t>Altre spese correnti</t>
  </si>
  <si>
    <t>Totale</t>
  </si>
  <si>
    <t>0101</t>
  </si>
  <si>
    <t>0102</t>
  </si>
  <si>
    <t>0103</t>
  </si>
  <si>
    <t>0104</t>
  </si>
  <si>
    <t>0107</t>
  </si>
  <si>
    <t>0109</t>
  </si>
  <si>
    <t>0110</t>
  </si>
  <si>
    <t>0100</t>
  </si>
  <si>
    <t>01</t>
  </si>
  <si>
    <t>MISSIONE 1 - Servizi istituzionali,  generali e di gestione</t>
  </si>
  <si>
    <t>Organi istituzionali</t>
  </si>
  <si>
    <t>0,00</t>
  </si>
  <si>
    <t>02</t>
  </si>
  <si>
    <t>Segreteria generale</t>
  </si>
  <si>
    <t>03</t>
  </si>
  <si>
    <t>Gestione economica, finanziaria,  programmazione, provveditorato</t>
  </si>
  <si>
    <t>05</t>
  </si>
  <si>
    <t>Gestione dei beni demaniali e patrimoniali</t>
  </si>
  <si>
    <t>06</t>
  </si>
  <si>
    <t>Ufficio tecnico</t>
  </si>
  <si>
    <t>08</t>
  </si>
  <si>
    <t>Statistica e sistemi informativi</t>
  </si>
  <si>
    <t>10</t>
  </si>
  <si>
    <t>Risorse umane</t>
  </si>
  <si>
    <t>11</t>
  </si>
  <si>
    <t>Altri servizi generali</t>
  </si>
  <si>
    <t>TOTALE MISSIONE 1 - Servizi istituzionali,  generali e di gestione</t>
  </si>
  <si>
    <t>MISSIONE 5 - Tutela e valorizzazione dei beni e delle attività culturali</t>
  </si>
  <si>
    <t>0500</t>
  </si>
  <si>
    <t>Valorizzazione dei beni di interesse storico</t>
  </si>
  <si>
    <t>Attività culturali e interventi diversi nel settore culturale</t>
  </si>
  <si>
    <t>TOTALE MISSIONE 5 - Tutela e valorizzazione dei beni e delle attività culturali</t>
  </si>
  <si>
    <t>07</t>
  </si>
  <si>
    <t>MISSIONE 7 - Turismo</t>
  </si>
  <si>
    <t>0700</t>
  </si>
  <si>
    <t>Sviluppo e la valorizzazione del turismo</t>
  </si>
  <si>
    <t>TOTALE MISSIONE 7 - Turismo</t>
  </si>
  <si>
    <t>09</t>
  </si>
  <si>
    <t>MISSIONE 9 - Sviluppo sostenibile e tutela del territorio e dell'ambiente</t>
  </si>
  <si>
    <t>0900</t>
  </si>
  <si>
    <t>Tutela, valorizzazione e recupero ambientale</t>
  </si>
  <si>
    <t>Rifiuti</t>
  </si>
  <si>
    <t>TOTALE MISSIONE 9 - Sviluppo sostenibile e tutela del territorio e dell'ambiente</t>
  </si>
  <si>
    <t>MISSIONE 11 - Soccorso civile</t>
  </si>
  <si>
    <t>1100</t>
  </si>
  <si>
    <t>Interventi a seguito di calamità naturali</t>
  </si>
  <si>
    <t>TOTALE MISSIONE 11 - Soccorso civile</t>
  </si>
  <si>
    <t>12</t>
  </si>
  <si>
    <t>MISSIONE 12 - Diritti sociali, politiche sociali e famiglia</t>
  </si>
  <si>
    <t>1200</t>
  </si>
  <si>
    <t>Politica regionale unitaria per i diritti sociali e la famiglia  (solo per le Regioni)</t>
  </si>
  <si>
    <t>TOTALE MISSIONE 12 - Diritti sociali, politiche sociali e famiglia</t>
  </si>
  <si>
    <t>14</t>
  </si>
  <si>
    <t>MISSIONE 14 - Sviluppo economico e competitività</t>
  </si>
  <si>
    <t>1400</t>
  </si>
  <si>
    <t>Commercio - reti distributive - tutela dei consumatori</t>
  </si>
  <si>
    <t>Ricerca e innovazione</t>
  </si>
  <si>
    <t>TOTALE MISSIONE 14 - Sviluppo economico e competitività</t>
  </si>
  <si>
    <t>18</t>
  </si>
  <si>
    <t>MISSIONE 18 - Relazioni con le altre autonomie territoriali e locali</t>
  </si>
  <si>
    <t>1800</t>
  </si>
  <si>
    <t>Politica regionale unitaria per le relazioni finanziarie con le altre autonomie territoriali (solo per le Regioni)</t>
  </si>
  <si>
    <t>TOTALE MISSIONE 18 - Relazioni con le altre autonomie territoriali e locali</t>
  </si>
  <si>
    <t>20</t>
  </si>
  <si>
    <t>MISSIONE 20 - Fondi e accantonamenti</t>
  </si>
  <si>
    <t>2000</t>
  </si>
  <si>
    <t>Fondo di riserva</t>
  </si>
  <si>
    <t>Fondo crediti di dubbia esigibilità</t>
  </si>
  <si>
    <t>Altri fondi</t>
  </si>
  <si>
    <t>TOTALE MISSIONE 20 - Fondi e accantonamenti</t>
  </si>
  <si>
    <t>TOTALE MACROAGGREGATI</t>
  </si>
  <si>
    <t>0200</t>
  </si>
  <si>
    <t>Investimenti fissi lordi e acquisto di terreni</t>
  </si>
  <si>
    <t>Contributi agli investimenti</t>
  </si>
  <si>
    <t>Altre spese in conto capitale</t>
  </si>
  <si>
    <t>Totale SPESE IN CONTO CAPITALE</t>
  </si>
  <si>
    <t>0202</t>
  </si>
  <si>
    <t>0203</t>
  </si>
  <si>
    <t>0205</t>
  </si>
  <si>
    <t xml:space="preserve"> </t>
  </si>
  <si>
    <t>DENOMINAZIONE</t>
  </si>
  <si>
    <t>Fondo pluriennale vincolato per spese correnti</t>
  </si>
  <si>
    <t>Fondo pluriennale vincolato per spese in conto capitale</t>
  </si>
  <si>
    <t>TRASFERIMENTI CORRENTI</t>
  </si>
  <si>
    <t>2010100</t>
  </si>
  <si>
    <t>Tipologia 101: Trasferimenti correnti da Amministrazioni pubbliche</t>
  </si>
  <si>
    <t>2000000</t>
  </si>
  <si>
    <t>2010101</t>
  </si>
  <si>
    <t>Trasferimenti correnti da Amministrazioni Centrali</t>
  </si>
  <si>
    <t>2010102</t>
  </si>
  <si>
    <t>Trasferimenti correnti da Amministrazioni Locali</t>
  </si>
  <si>
    <t>2010104</t>
  </si>
  <si>
    <t>Trasferimenti correnti da organismi interni e/o unità locali della amministrazione</t>
  </si>
  <si>
    <t>2010400</t>
  </si>
  <si>
    <t>Tipologia 104: Trasferimenti correnti da Istituzioni Sociali Private</t>
  </si>
  <si>
    <t>2010401</t>
  </si>
  <si>
    <t>Trasferimenti correnti da Istituzioni Sociali Private</t>
  </si>
  <si>
    <t>TOTALE TITOLO 2</t>
  </si>
  <si>
    <t>ENTRATE EXTRATRIBUTARIE</t>
  </si>
  <si>
    <t>3010000</t>
  </si>
  <si>
    <t>Tipologia 100: Vendita di beni e servizi e proventi derivanti dalla gestione dei beni</t>
  </si>
  <si>
    <t>3000000</t>
  </si>
  <si>
    <t>3010200</t>
  </si>
  <si>
    <t>Entrate dalla vendita e dall'erogazione di servizi</t>
  </si>
  <si>
    <t>3010300</t>
  </si>
  <si>
    <t>Proventi derivanti dalla gestione dei beni</t>
  </si>
  <si>
    <t>3020000</t>
  </si>
  <si>
    <t>Tipologia 200: Proventi derivanti dall'attività di controllo e repressione delle irregolarità e degli illeciti</t>
  </si>
  <si>
    <t>3020300</t>
  </si>
  <si>
    <t>Entrate da Imprese derivanti dall'attività di controllo e repressione delle irregolarità e degli illeciti</t>
  </si>
  <si>
    <t>3030000</t>
  </si>
  <si>
    <t>Tipologia 300: Interessi attivi</t>
  </si>
  <si>
    <t>3030300</t>
  </si>
  <si>
    <t>Altri interessi attivi</t>
  </si>
  <si>
    <t>3050000</t>
  </si>
  <si>
    <t>Tipologia 500: Rimborsi e altre entrate correnti</t>
  </si>
  <si>
    <t>3050200</t>
  </si>
  <si>
    <t>Rimborsi in entrata</t>
  </si>
  <si>
    <t>3059900</t>
  </si>
  <si>
    <t>Altre entrate correnti n.a.c.</t>
  </si>
  <si>
    <t>TOTALE TITOLO 3</t>
  </si>
  <si>
    <t>ENTRATE IN CONTO CAPITALE</t>
  </si>
  <si>
    <t>4020000</t>
  </si>
  <si>
    <t>Tipologia 200: Contributi agli investimenti</t>
  </si>
  <si>
    <t>4000000</t>
  </si>
  <si>
    <t>4020100</t>
  </si>
  <si>
    <t>Contributi agli investimenti da amministrazioni pubbliche</t>
  </si>
  <si>
    <t>4030000</t>
  </si>
  <si>
    <t>Tipologia 300: Altri trasferimenti in conto capitale</t>
  </si>
  <si>
    <t>4031000</t>
  </si>
  <si>
    <t>Altri trasferimenti in conto capitale da amministrazioni pubbliche</t>
  </si>
  <si>
    <t>4050000</t>
  </si>
  <si>
    <t>Tipologia 500: Altre entrate in conto capitale</t>
  </si>
  <si>
    <t>4050300</t>
  </si>
  <si>
    <t>Entrate in conto capitale dovute a rimborsi, recuperi e restituzioni di somme non dovute o incassate in eccesso</t>
  </si>
  <si>
    <t>4050400</t>
  </si>
  <si>
    <t>Altre entrate in conto capitale n.a.c.</t>
  </si>
  <si>
    <t>TOTALE TITOLO 4</t>
  </si>
  <si>
    <t>ENTRATE PER CONTO TERZI E PARTITE DI GIRO</t>
  </si>
  <si>
    <t>9010000</t>
  </si>
  <si>
    <t>Tipologia 100: Entrate per partite di giro</t>
  </si>
  <si>
    <t>9000000</t>
  </si>
  <si>
    <t>9010100</t>
  </si>
  <si>
    <t>Altre ritenute</t>
  </si>
  <si>
    <t>9010200</t>
  </si>
  <si>
    <t>Ritenute su redditi da lavoro dipendente</t>
  </si>
  <si>
    <t>9010300</t>
  </si>
  <si>
    <t>Ritenute su redditi da lavoro autonomo</t>
  </si>
  <si>
    <t>9019900</t>
  </si>
  <si>
    <t>Altre entrate per partite di giro</t>
  </si>
  <si>
    <t>9020000</t>
  </si>
  <si>
    <t>Tipologia 200: Entrate per conto terzi</t>
  </si>
  <si>
    <t>9020400</t>
  </si>
  <si>
    <t>Depositi di/presso terzi</t>
  </si>
  <si>
    <t>TOTALE TITOLO 9</t>
  </si>
  <si>
    <t>TOTALE TITOLI</t>
  </si>
  <si>
    <t>TOTALE GENERALE DELLE ENTRATE</t>
  </si>
  <si>
    <t>SPESE PER TITOLI E MACROAGGREGATI
PREVISIONI DI COMPETENZA</t>
  </si>
  <si>
    <t>TITOLI E MACROAGGREGATI DI SPESA</t>
  </si>
  <si>
    <t>DISAVANZO DI AMMINISTRAZIONE</t>
  </si>
  <si>
    <t>Titolo (codice)</t>
  </si>
  <si>
    <t>Macroaggregato (codice)</t>
  </si>
  <si>
    <t>TITOLO 1 - Spese correnti</t>
  </si>
  <si>
    <t>Previsioni competenza anno N</t>
  </si>
  <si>
    <t>Previsioni competenza anno N+1</t>
  </si>
  <si>
    <t>Previsioni competenza anno N+2</t>
  </si>
  <si>
    <t>100</t>
  </si>
  <si>
    <t>101</t>
  </si>
  <si>
    <t>102</t>
  </si>
  <si>
    <t>103</t>
  </si>
  <si>
    <t>104</t>
  </si>
  <si>
    <t>107</t>
  </si>
  <si>
    <t>109</t>
  </si>
  <si>
    <t>110</t>
  </si>
  <si>
    <t>Totale TITOLO 1</t>
  </si>
  <si>
    <t>TITOLO 2 - Spese in conto capitale</t>
  </si>
  <si>
    <t>200</t>
  </si>
  <si>
    <t>202</t>
  </si>
  <si>
    <t>203</t>
  </si>
  <si>
    <t>205</t>
  </si>
  <si>
    <t>Totale TITOLO 2</t>
  </si>
  <si>
    <t>TITOLO 7 - Uscite per conto terzi e partite di giro</t>
  </si>
  <si>
    <t>700</t>
  </si>
  <si>
    <t>701</t>
  </si>
  <si>
    <t>Uscite per partite di giro</t>
  </si>
  <si>
    <t>702</t>
  </si>
  <si>
    <t>Uscite per conto terzi</t>
  </si>
  <si>
    <t>Totale TITOLO 7</t>
  </si>
  <si>
    <t>TOTALE TITOLI E MACROAGGREGATI</t>
  </si>
  <si>
    <t>TOTALE GENERALE DELLE SPESE</t>
  </si>
  <si>
    <t>TOTALE MISSIONE 99 - Servizi per conto terzi</t>
  </si>
  <si>
    <t>Servizi per conto terzi - Partite di giro</t>
  </si>
  <si>
    <t>0702</t>
  </si>
  <si>
    <t>0701</t>
  </si>
  <si>
    <t>MISSIONE 99 - Servizi per conto terzi</t>
  </si>
  <si>
    <t>99</t>
  </si>
  <si>
    <t>ENTRATE PER TITOLI TIPOLOGIE E CATEGORIE</t>
  </si>
  <si>
    <t>Titolo Tipologia Categoria</t>
  </si>
  <si>
    <t>Cooperazione e associazionismo</t>
  </si>
  <si>
    <t>Sport e tempo libero</t>
  </si>
  <si>
    <t>MISSIONE 6 - POLITICHE GIOVANILI, SPORT E TEMPO LIBERO</t>
  </si>
  <si>
    <t>TOTALE MISSIONE 5 - POLITICHE GIOVANILI, SPORT E TEMPO LIBERO</t>
  </si>
  <si>
    <t>15</t>
  </si>
  <si>
    <t>MISSIONE 15 - Politiche per il lavoro e la formazione professionale</t>
  </si>
  <si>
    <t>Formazione professionale</t>
  </si>
  <si>
    <t>TOTALE  15 - Politiche per il lavoro e la formazione professionale</t>
  </si>
  <si>
    <t>Acquisizioni di attività finanziarie</t>
  </si>
  <si>
    <t>301</t>
  </si>
  <si>
    <t>TITOLO 3 - Spese per incremento di attività finanziarie</t>
  </si>
  <si>
    <t>302</t>
  </si>
  <si>
    <t>303</t>
  </si>
  <si>
    <t>304</t>
  </si>
  <si>
    <t>300</t>
  </si>
  <si>
    <t>Totale TITOLO 3</t>
  </si>
  <si>
    <t>Acquisiizione di attività finanziarie</t>
  </si>
  <si>
    <t>Concessione crediti di breve termine</t>
  </si>
  <si>
    <t>Concessioni crediti di medio-lungo termine</t>
  </si>
  <si>
    <t>Altre spese per incremento di attività finanziarie</t>
  </si>
  <si>
    <t>Totale spese per incremento attività finanziarie</t>
  </si>
  <si>
    <t xml:space="preserve">  </t>
  </si>
  <si>
    <t>Corrente + capitale</t>
  </si>
  <si>
    <t>Utilizzo Avanzo di Amministrazione</t>
  </si>
  <si>
    <t>9029900</t>
  </si>
  <si>
    <t>Altre entrate per conto terzi</t>
  </si>
  <si>
    <t>04</t>
  </si>
  <si>
    <t>MISSIONE 4 - Istruzione e diritto allo studio</t>
  </si>
  <si>
    <t>TOTALE MISSIONE 4 - Istruzione e diritto allo studio</t>
  </si>
  <si>
    <t>Diritto allo studio</t>
  </si>
  <si>
    <t>Giovani</t>
  </si>
  <si>
    <t>Interventi per la disabilità</t>
  </si>
  <si>
    <t>PREVISIONI DELL'ANNO 2025</t>
  </si>
  <si>
    <t>Qualità dell'aria e riduzione dell'inquinamento</t>
  </si>
  <si>
    <t>Interventi per l'infanzia e i minori e per asili nido</t>
  </si>
  <si>
    <t>Industria PMI e Artigianato</t>
  </si>
  <si>
    <t>Programmazione e governo delle reti dei servizi sociosanitari e sociali</t>
  </si>
  <si>
    <t>Relazioni finanziarie con le altre autonomie territoriali</t>
  </si>
  <si>
    <t>PREVISIONI DELL'ANNO 2026</t>
  </si>
  <si>
    <t>2010300</t>
  </si>
  <si>
    <t>Tipologia 103: Trasferimenti correnti da Imprese</t>
  </si>
  <si>
    <t>2010301</t>
  </si>
  <si>
    <t>Sponsorizzazioni da imprese</t>
  </si>
  <si>
    <t>PREVISIONI DELL'ANNO 2027</t>
  </si>
  <si>
    <t>SPESE PER MISSIONI, PROGRAMMI E MACROAGGREGATI
SPESE PER SERVIZI PER CONTO TERZI E PARTITE DI GIRO
PREVISIONI DI COMPETENZA
Esercizio finanziario 2027</t>
  </si>
  <si>
    <t>SPESE PER MISSIONI, PROGRAMMI E MACROAGGREGATI
SPESE PER SERVIZI PER CONTO TERZI E PARTITE DI GIRO
PREVISIONI DI COMPETENZA
Esercizio finanziario 2026</t>
  </si>
  <si>
    <t>SPESE PER MISSIONI, PROGRAMMI E MACROAGGREGATI
SPESE PER SERVIZI PER CONTO TERZI E PARTITE DI GIRO
PREVISIONI DI COMPETENZA
Esercizio finanziario 2025</t>
  </si>
  <si>
    <t>SPESE PER MISSIONI, PROGRAMMI E MACROAGGREGATI
SPESE IN CONTO CAPITALE E SPESE PER INCREMENTO DI ATTIVITA' FINANZIARIE
PREVISIONI DI COMPETENZA
Esercizio finanziario 2027</t>
  </si>
  <si>
    <t>SPESE PER MISSIONI, PROGRAMMI E MACROAGGREGATI
SPESE IN CONTO CAPITALE E SPESE PER INCREMENTO DI ATTIVITA' FINANZIARIE
PREVISIONI DI COMPETENZA
Esercizio finanziario 2026</t>
  </si>
  <si>
    <t>SPESE PER MISSIONI, PROGRAMMI E MACROAGGREGATI
SPESE IN CONTO CAPITALE E SPESE PER INCREMENTO DI ATTIVITA' FINANZIARIE
PREVISIONI DI COMPETENZA
Esercizio finanziario 2025</t>
  </si>
  <si>
    <t>SPESE PER MISSIONI, PROGRAMMI E MACROAGGREGATI
SPESE CORRENTI - PREVISIONI DI COMPETENZA
Esercizio finanziario 2027</t>
  </si>
  <si>
    <t>SPESE PER MISSIONI, PROGRAMMI E MACROAGGREGATI
SPESE CORRENTI - PREVISIONI DI COMPETENZA
Esercizio finanziario 2026</t>
  </si>
  <si>
    <t>SPESE PER MISSIONI, PROGRAMMI E MACROAGGREGATI
SPESE CORRENTI - PREVISIONI DI COMPETENZA
Esercizio finanziario 2025</t>
  </si>
  <si>
    <t>Allegato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</si>
</sst>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9" formatCode="_(* #,##0.00_);_(* \(#,##0.00\);_(* &quot;-&quot;??_);_(@_)"/>
  </numFmts>
  <fonts count="36" x14ac:knownFonts="1">
    <font>
      <sz val="10"/>
      <name val="Arial"/>
    </font>
    <font>
      <b/>
      <i/>
      <sz val="10"/>
      <name val="Arial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9"/>
      <name val="Arial"/>
      <family val="2"/>
    </font>
    <font>
      <b/>
      <i/>
      <sz val="11"/>
      <color indexed="8"/>
      <name val="Arial"/>
      <family val="2"/>
    </font>
    <font>
      <b/>
      <sz val="11"/>
      <color indexed="9"/>
      <name val="Arial"/>
      <family val="2"/>
    </font>
    <font>
      <sz val="11"/>
      <name val="Arial"/>
      <family val="2"/>
    </font>
    <font>
      <b/>
      <sz val="10"/>
      <color indexed="8"/>
      <name val="Arial"/>
      <family val="2"/>
    </font>
    <font>
      <sz val="6"/>
      <color indexed="8"/>
      <name val="Arial"/>
      <family val="2"/>
    </font>
    <font>
      <sz val="12"/>
      <color indexed="8"/>
      <name val="Arial"/>
      <family val="2"/>
    </font>
    <font>
      <b/>
      <sz val="7"/>
      <color indexed="9"/>
      <name val="Arial"/>
      <family val="2"/>
    </font>
    <font>
      <sz val="7"/>
      <color indexed="9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sz val="6"/>
      <color indexed="8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i/>
      <sz val="8"/>
      <color indexed="8"/>
      <name val="Arial"/>
      <family val="2"/>
    </font>
    <font>
      <sz val="8"/>
      <color indexed="9"/>
      <name val="Arial"/>
      <family val="2"/>
    </font>
    <font>
      <sz val="22"/>
      <name val="Calibri"/>
      <family val="2"/>
    </font>
    <font>
      <b/>
      <sz val="10"/>
      <name val="Arial"/>
      <family val="2"/>
    </font>
    <font>
      <sz val="6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sz val="7"/>
      <name val="Arial"/>
      <family val="2"/>
    </font>
    <font>
      <sz val="12"/>
      <name val="Arial"/>
      <family val="2"/>
    </font>
    <font>
      <b/>
      <i/>
      <sz val="7"/>
      <name val="Arial"/>
      <family val="2"/>
    </font>
    <font>
      <b/>
      <sz val="11"/>
      <name val="Arial"/>
      <family val="2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9" fontId="1" fillId="0" borderId="0" applyFont="0" applyFill="0" applyBorder="0" applyAlignment="0" applyProtection="0"/>
    <xf numFmtId="0" fontId="2" fillId="0" borderId="0"/>
  </cellStyleXfs>
  <cellXfs count="308">
    <xf numFmtId="0" fontId="0" fillId="0" borderId="0" xfId="0"/>
    <xf numFmtId="49" fontId="9" fillId="2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/>
    </xf>
    <xf numFmtId="0" fontId="14" fillId="2" borderId="2" xfId="0" applyFont="1" applyFill="1" applyBorder="1" applyAlignment="1">
      <alignment horizontal="left"/>
    </xf>
    <xf numFmtId="0" fontId="9" fillId="2" borderId="2" xfId="0" applyFont="1" applyFill="1" applyBorder="1" applyAlignment="1">
      <alignment horizontal="left" vertical="center"/>
    </xf>
    <xf numFmtId="0" fontId="2" fillId="3" borderId="0" xfId="0" applyFont="1" applyFill="1"/>
    <xf numFmtId="49" fontId="9" fillId="2" borderId="3" xfId="0" applyNumberFormat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left"/>
    </xf>
    <xf numFmtId="0" fontId="9" fillId="2" borderId="4" xfId="0" applyFont="1" applyFill="1" applyBorder="1" applyAlignment="1">
      <alignment horizontal="left" vertical="center"/>
    </xf>
    <xf numFmtId="0" fontId="14" fillId="2" borderId="5" xfId="0" applyFont="1" applyFill="1" applyBorder="1" applyAlignment="1">
      <alignment horizontal="left"/>
    </xf>
    <xf numFmtId="0" fontId="9" fillId="2" borderId="6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left"/>
    </xf>
    <xf numFmtId="0" fontId="9" fillId="2" borderId="7" xfId="0" applyFont="1" applyFill="1" applyBorder="1" applyAlignment="1">
      <alignment horizontal="left" vertical="center"/>
    </xf>
    <xf numFmtId="0" fontId="14" fillId="2" borderId="8" xfId="0" applyFont="1" applyFill="1" applyBorder="1" applyAlignment="1">
      <alignment horizontal="right" vertical="center"/>
    </xf>
    <xf numFmtId="0" fontId="14" fillId="2" borderId="9" xfId="0" applyFont="1" applyFill="1" applyBorder="1" applyAlignment="1">
      <alignment horizontal="left" vertical="center"/>
    </xf>
    <xf numFmtId="179" fontId="25" fillId="3" borderId="10" xfId="1" quotePrefix="1" applyFont="1" applyFill="1" applyBorder="1" applyAlignment="1">
      <alignment horizontal="center"/>
    </xf>
    <xf numFmtId="49" fontId="4" fillId="2" borderId="11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>
      <alignment horizontal="left" vertical="center"/>
    </xf>
    <xf numFmtId="49" fontId="5" fillId="2" borderId="12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horizontal="left"/>
    </xf>
    <xf numFmtId="4" fontId="4" fillId="2" borderId="0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8" fillId="3" borderId="0" xfId="0" applyFont="1" applyFill="1" applyAlignment="1">
      <alignment wrapText="1"/>
    </xf>
    <xf numFmtId="4" fontId="8" fillId="3" borderId="0" xfId="0" applyNumberFormat="1" applyFont="1" applyFill="1" applyAlignment="1">
      <alignment wrapText="1"/>
    </xf>
    <xf numFmtId="0" fontId="8" fillId="3" borderId="0" xfId="0" applyFont="1" applyFill="1"/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4" fontId="14" fillId="2" borderId="15" xfId="0" applyNumberFormat="1" applyFont="1" applyFill="1" applyBorder="1" applyAlignment="1">
      <alignment vertical="center"/>
    </xf>
    <xf numFmtId="4" fontId="14" fillId="2" borderId="5" xfId="0" applyNumberFormat="1" applyFont="1" applyFill="1" applyBorder="1" applyAlignment="1">
      <alignment vertical="center"/>
    </xf>
    <xf numFmtId="4" fontId="14" fillId="2" borderId="4" xfId="0" applyNumberFormat="1" applyFont="1" applyFill="1" applyBorder="1" applyAlignment="1">
      <alignment vertical="center"/>
    </xf>
    <xf numFmtId="4" fontId="26" fillId="3" borderId="14" xfId="0" applyNumberFormat="1" applyFont="1" applyFill="1" applyBorder="1"/>
    <xf numFmtId="4" fontId="2" fillId="3" borderId="14" xfId="0" applyNumberFormat="1" applyFont="1" applyFill="1" applyBorder="1"/>
    <xf numFmtId="4" fontId="2" fillId="3" borderId="5" xfId="0" applyNumberFormat="1" applyFont="1" applyFill="1" applyBorder="1"/>
    <xf numFmtId="4" fontId="14" fillId="2" borderId="14" xfId="0" applyNumberFormat="1" applyFont="1" applyFill="1" applyBorder="1" applyAlignment="1">
      <alignment vertical="center"/>
    </xf>
    <xf numFmtId="0" fontId="9" fillId="2" borderId="14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4" fontId="9" fillId="2" borderId="14" xfId="0" applyNumberFormat="1" applyFont="1" applyFill="1" applyBorder="1" applyAlignment="1">
      <alignment vertical="center"/>
    </xf>
    <xf numFmtId="4" fontId="9" fillId="2" borderId="5" xfId="0" applyNumberFormat="1" applyFont="1" applyFill="1" applyBorder="1" applyAlignment="1">
      <alignment vertical="center"/>
    </xf>
    <xf numFmtId="4" fontId="9" fillId="2" borderId="16" xfId="0" applyNumberFormat="1" applyFont="1" applyFill="1" applyBorder="1" applyAlignment="1">
      <alignment vertical="center"/>
    </xf>
    <xf numFmtId="4" fontId="9" fillId="2" borderId="17" xfId="0" applyNumberFormat="1" applyFont="1" applyFill="1" applyBorder="1" applyAlignment="1">
      <alignment vertical="center"/>
    </xf>
    <xf numFmtId="179" fontId="9" fillId="2" borderId="18" xfId="1" applyFont="1" applyFill="1" applyBorder="1" applyAlignment="1">
      <alignment horizontal="center" vertical="center"/>
    </xf>
    <xf numFmtId="179" fontId="9" fillId="2" borderId="7" xfId="1" applyFont="1" applyFill="1" applyBorder="1" applyAlignment="1">
      <alignment horizontal="center" vertical="center"/>
    </xf>
    <xf numFmtId="179" fontId="9" fillId="2" borderId="19" xfId="1" applyFont="1" applyFill="1" applyBorder="1" applyAlignment="1">
      <alignment horizontal="center" vertical="center"/>
    </xf>
    <xf numFmtId="4" fontId="9" fillId="2" borderId="20" xfId="0" applyNumberFormat="1" applyFont="1" applyFill="1" applyBorder="1" applyAlignment="1">
      <alignment horizontal="center" vertical="center"/>
    </xf>
    <xf numFmtId="4" fontId="9" fillId="2" borderId="19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wrapText="1"/>
    </xf>
    <xf numFmtId="0" fontId="18" fillId="2" borderId="0" xfId="0" applyFont="1" applyFill="1" applyAlignment="1">
      <alignment horizontal="left"/>
    </xf>
    <xf numFmtId="0" fontId="0" fillId="3" borderId="0" xfId="0" applyFill="1"/>
    <xf numFmtId="4" fontId="3" fillId="2" borderId="21" xfId="0" applyNumberFormat="1" applyFont="1" applyFill="1" applyBorder="1" applyAlignment="1">
      <alignment horizontal="right" vertical="center"/>
    </xf>
    <xf numFmtId="4" fontId="4" fillId="2" borderId="22" xfId="0" applyNumberFormat="1" applyFont="1" applyFill="1" applyBorder="1" applyAlignment="1">
      <alignment horizontal="right" vertical="center"/>
    </xf>
    <xf numFmtId="4" fontId="4" fillId="2" borderId="11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3" fillId="2" borderId="1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49" fontId="6" fillId="2" borderId="12" xfId="0" applyNumberFormat="1" applyFont="1" applyFill="1" applyBorder="1" applyAlignment="1">
      <alignment horizontal="center" vertical="center"/>
    </xf>
    <xf numFmtId="49" fontId="6" fillId="2" borderId="12" xfId="0" applyNumberFormat="1" applyFont="1" applyFill="1" applyBorder="1" applyAlignment="1">
      <alignment horizontal="left" vertical="center" wrapText="1"/>
    </xf>
    <xf numFmtId="49" fontId="7" fillId="2" borderId="0" xfId="0" applyNumberFormat="1" applyFont="1" applyFill="1" applyAlignment="1">
      <alignment horizontal="left"/>
    </xf>
    <xf numFmtId="49" fontId="3" fillId="2" borderId="21" xfId="0" applyNumberFormat="1" applyFont="1" applyFill="1" applyBorder="1" applyAlignment="1">
      <alignment horizontal="center" vertical="center"/>
    </xf>
    <xf numFmtId="49" fontId="3" fillId="2" borderId="21" xfId="0" applyNumberFormat="1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/>
    </xf>
    <xf numFmtId="0" fontId="3" fillId="2" borderId="22" xfId="0" applyFont="1" applyFill="1" applyBorder="1" applyAlignment="1">
      <alignment horizontal="left" vertical="center"/>
    </xf>
    <xf numFmtId="49" fontId="6" fillId="2" borderId="22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Border="1" applyAlignment="1">
      <alignment horizontal="left" vertical="center"/>
    </xf>
    <xf numFmtId="49" fontId="6" fillId="2" borderId="0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right" vertical="center" wrapText="1"/>
    </xf>
    <xf numFmtId="4" fontId="8" fillId="3" borderId="0" xfId="0" applyNumberFormat="1" applyFont="1" applyFill="1"/>
    <xf numFmtId="0" fontId="4" fillId="2" borderId="0" xfId="0" applyFont="1" applyFill="1" applyAlignment="1">
      <alignment vertical="top" wrapText="1"/>
    </xf>
    <xf numFmtId="0" fontId="10" fillId="2" borderId="0" xfId="2" applyFont="1" applyFill="1" applyAlignment="1">
      <alignment horizontal="left"/>
    </xf>
    <xf numFmtId="0" fontId="10" fillId="2" borderId="0" xfId="2" applyFont="1" applyFill="1" applyAlignment="1">
      <alignment horizontal="left" wrapText="1"/>
    </xf>
    <xf numFmtId="49" fontId="4" fillId="2" borderId="11" xfId="2" applyNumberFormat="1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left"/>
    </xf>
    <xf numFmtId="49" fontId="4" fillId="2" borderId="11" xfId="2" applyNumberFormat="1" applyFont="1" applyFill="1" applyBorder="1" applyAlignment="1">
      <alignment horizontal="center" vertical="center"/>
    </xf>
    <xf numFmtId="0" fontId="6" fillId="2" borderId="0" xfId="2" applyFont="1" applyFill="1" applyAlignment="1">
      <alignment horizontal="left" vertical="center"/>
    </xf>
    <xf numFmtId="0" fontId="6" fillId="2" borderId="0" xfId="2" applyFont="1" applyFill="1" applyAlignment="1">
      <alignment horizontal="left" vertical="center" wrapText="1"/>
    </xf>
    <xf numFmtId="49" fontId="5" fillId="2" borderId="0" xfId="2" applyNumberFormat="1" applyFont="1" applyFill="1" applyAlignment="1">
      <alignment horizontal="left" vertical="center"/>
    </xf>
    <xf numFmtId="0" fontId="5" fillId="2" borderId="0" xfId="2" applyFont="1" applyFill="1" applyAlignment="1">
      <alignment horizontal="left" vertical="center"/>
    </xf>
    <xf numFmtId="0" fontId="3" fillId="2" borderId="0" xfId="2" applyFont="1" applyFill="1" applyAlignment="1">
      <alignment horizontal="left" vertical="center"/>
    </xf>
    <xf numFmtId="49" fontId="6" fillId="2" borderId="12" xfId="2" applyNumberFormat="1" applyFont="1" applyFill="1" applyBorder="1" applyAlignment="1">
      <alignment horizontal="center" vertical="center"/>
    </xf>
    <xf numFmtId="49" fontId="6" fillId="2" borderId="12" xfId="2" applyNumberFormat="1" applyFont="1" applyFill="1" applyBorder="1" applyAlignment="1">
      <alignment horizontal="left" vertical="center" wrapText="1"/>
    </xf>
    <xf numFmtId="49" fontId="5" fillId="2" borderId="12" xfId="2" applyNumberFormat="1" applyFont="1" applyFill="1" applyBorder="1" applyAlignment="1">
      <alignment horizontal="left" vertical="center"/>
    </xf>
    <xf numFmtId="0" fontId="3" fillId="2" borderId="23" xfId="2" applyFont="1" applyFill="1" applyBorder="1" applyAlignment="1">
      <alignment horizontal="left" vertical="center"/>
    </xf>
    <xf numFmtId="49" fontId="3" fillId="2" borderId="21" xfId="2" applyNumberFormat="1" applyFont="1" applyFill="1" applyBorder="1" applyAlignment="1">
      <alignment horizontal="center" vertical="center"/>
    </xf>
    <xf numFmtId="49" fontId="3" fillId="2" borderId="21" xfId="2" applyNumberFormat="1" applyFont="1" applyFill="1" applyBorder="1" applyAlignment="1">
      <alignment horizontal="left" vertical="center" wrapText="1"/>
    </xf>
    <xf numFmtId="4" fontId="3" fillId="2" borderId="21" xfId="2" applyNumberFormat="1" applyFont="1" applyFill="1" applyBorder="1" applyAlignment="1">
      <alignment horizontal="right" vertical="center"/>
    </xf>
    <xf numFmtId="4" fontId="3" fillId="2" borderId="24" xfId="2" applyNumberFormat="1" applyFont="1" applyFill="1" applyBorder="1" applyAlignment="1">
      <alignment horizontal="right" vertical="center"/>
    </xf>
    <xf numFmtId="0" fontId="3" fillId="2" borderId="22" xfId="2" applyFont="1" applyFill="1" applyBorder="1" applyAlignment="1">
      <alignment horizontal="left" vertical="center"/>
    </xf>
    <xf numFmtId="49" fontId="6" fillId="2" borderId="22" xfId="2" applyNumberFormat="1" applyFont="1" applyFill="1" applyBorder="1" applyAlignment="1">
      <alignment horizontal="left" vertical="center" wrapText="1"/>
    </xf>
    <xf numFmtId="4" fontId="4" fillId="2" borderId="22" xfId="2" applyNumberFormat="1" applyFont="1" applyFill="1" applyBorder="1" applyAlignment="1">
      <alignment horizontal="right" vertical="center"/>
    </xf>
    <xf numFmtId="0" fontId="3" fillId="2" borderId="0" xfId="2" applyFont="1" applyFill="1" applyAlignment="1">
      <alignment horizontal="left" wrapText="1"/>
    </xf>
    <xf numFmtId="4" fontId="4" fillId="2" borderId="11" xfId="2" applyNumberFormat="1" applyFont="1" applyFill="1" applyBorder="1" applyAlignment="1">
      <alignment horizontal="right" vertical="center"/>
    </xf>
    <xf numFmtId="0" fontId="2" fillId="3" borderId="0" xfId="2" applyFill="1"/>
    <xf numFmtId="0" fontId="2" fillId="3" borderId="0" xfId="2" applyFill="1" applyAlignment="1">
      <alignment wrapText="1"/>
    </xf>
    <xf numFmtId="0" fontId="9" fillId="2" borderId="0" xfId="2" applyFont="1" applyFill="1" applyAlignment="1">
      <alignment vertical="top" wrapText="1"/>
    </xf>
    <xf numFmtId="0" fontId="11" fillId="2" borderId="0" xfId="2" applyFont="1" applyFill="1" applyAlignment="1">
      <alignment horizontal="left"/>
    </xf>
    <xf numFmtId="0" fontId="12" fillId="2" borderId="0" xfId="2" applyFont="1" applyFill="1" applyAlignment="1">
      <alignment horizontal="left" vertical="center"/>
    </xf>
    <xf numFmtId="0" fontId="12" fillId="2" borderId="0" xfId="2" applyFont="1" applyFill="1" applyAlignment="1">
      <alignment horizontal="left" vertical="center" wrapText="1"/>
    </xf>
    <xf numFmtId="49" fontId="12" fillId="2" borderId="0" xfId="2" applyNumberFormat="1" applyFont="1" applyFill="1" applyAlignment="1">
      <alignment horizontal="center" vertical="center" wrapText="1"/>
    </xf>
    <xf numFmtId="0" fontId="12" fillId="2" borderId="0" xfId="2" applyFont="1" applyFill="1" applyAlignment="1">
      <alignment horizontal="center" vertical="center" wrapText="1"/>
    </xf>
    <xf numFmtId="49" fontId="13" fillId="2" borderId="0" xfId="2" applyNumberFormat="1" applyFont="1" applyFill="1" applyAlignment="1">
      <alignment horizontal="left" vertical="center"/>
    </xf>
    <xf numFmtId="0" fontId="14" fillId="2" borderId="0" xfId="2" applyFont="1" applyFill="1" applyAlignment="1">
      <alignment horizontal="left"/>
    </xf>
    <xf numFmtId="49" fontId="9" fillId="2" borderId="11" xfId="2" applyNumberFormat="1" applyFont="1" applyFill="1" applyBorder="1" applyAlignment="1">
      <alignment horizontal="center" vertical="center" wrapText="1"/>
    </xf>
    <xf numFmtId="49" fontId="9" fillId="2" borderId="11" xfId="2" applyNumberFormat="1" applyFont="1" applyFill="1" applyBorder="1" applyAlignment="1">
      <alignment horizontal="center" vertical="center"/>
    </xf>
    <xf numFmtId="0" fontId="15" fillId="2" borderId="0" xfId="2" applyFont="1" applyFill="1" applyAlignment="1">
      <alignment horizontal="left"/>
    </xf>
    <xf numFmtId="0" fontId="16" fillId="2" borderId="0" xfId="2" applyFont="1" applyFill="1" applyAlignment="1">
      <alignment horizontal="left" vertical="center"/>
    </xf>
    <xf numFmtId="0" fontId="16" fillId="2" borderId="0" xfId="2" applyFont="1" applyFill="1" applyAlignment="1">
      <alignment horizontal="left" vertical="center" wrapText="1"/>
    </xf>
    <xf numFmtId="49" fontId="15" fillId="2" borderId="0" xfId="2" applyNumberFormat="1" applyFont="1" applyFill="1" applyAlignment="1">
      <alignment horizontal="left" vertical="center"/>
    </xf>
    <xf numFmtId="0" fontId="15" fillId="2" borderId="0" xfId="2" applyFont="1" applyFill="1" applyAlignment="1">
      <alignment horizontal="left" vertical="center"/>
    </xf>
    <xf numFmtId="0" fontId="14" fillId="2" borderId="0" xfId="2" applyFont="1" applyFill="1" applyAlignment="1">
      <alignment horizontal="left" vertical="center"/>
    </xf>
    <xf numFmtId="49" fontId="16" fillId="2" borderId="12" xfId="2" applyNumberFormat="1" applyFont="1" applyFill="1" applyBorder="1" applyAlignment="1">
      <alignment horizontal="center" vertical="center"/>
    </xf>
    <xf numFmtId="49" fontId="16" fillId="2" borderId="12" xfId="2" applyNumberFormat="1" applyFont="1" applyFill="1" applyBorder="1" applyAlignment="1">
      <alignment horizontal="left" vertical="center" wrapText="1"/>
    </xf>
    <xf numFmtId="49" fontId="15" fillId="2" borderId="12" xfId="2" applyNumberFormat="1" applyFont="1" applyFill="1" applyBorder="1" applyAlignment="1">
      <alignment horizontal="left" vertical="center"/>
    </xf>
    <xf numFmtId="0" fontId="14" fillId="2" borderId="23" xfId="2" applyFont="1" applyFill="1" applyBorder="1" applyAlignment="1">
      <alignment horizontal="left" vertical="center"/>
    </xf>
    <xf numFmtId="49" fontId="17" fillId="2" borderId="0" xfId="2" applyNumberFormat="1" applyFont="1" applyFill="1" applyAlignment="1">
      <alignment horizontal="left"/>
    </xf>
    <xf numFmtId="49" fontId="14" fillId="2" borderId="21" xfId="2" applyNumberFormat="1" applyFont="1" applyFill="1" applyBorder="1" applyAlignment="1">
      <alignment horizontal="center" vertical="center"/>
    </xf>
    <xf numFmtId="49" fontId="14" fillId="2" borderId="21" xfId="2" applyNumberFormat="1" applyFont="1" applyFill="1" applyBorder="1" applyAlignment="1">
      <alignment horizontal="left" vertical="center" wrapText="1"/>
    </xf>
    <xf numFmtId="4" fontId="14" fillId="2" borderId="21" xfId="2" applyNumberFormat="1" applyFont="1" applyFill="1" applyBorder="1" applyAlignment="1">
      <alignment horizontal="right" vertical="center"/>
    </xf>
    <xf numFmtId="4" fontId="14" fillId="2" borderId="24" xfId="2" applyNumberFormat="1" applyFont="1" applyFill="1" applyBorder="1" applyAlignment="1">
      <alignment horizontal="right" vertical="center"/>
    </xf>
    <xf numFmtId="0" fontId="17" fillId="2" borderId="0" xfId="2" applyFont="1" applyFill="1" applyAlignment="1">
      <alignment horizontal="left"/>
    </xf>
    <xf numFmtId="0" fontId="14" fillId="2" borderId="22" xfId="2" applyFont="1" applyFill="1" applyBorder="1" applyAlignment="1">
      <alignment horizontal="left" vertical="center"/>
    </xf>
    <xf numFmtId="49" fontId="16" fillId="2" borderId="22" xfId="2" applyNumberFormat="1" applyFont="1" applyFill="1" applyBorder="1" applyAlignment="1">
      <alignment horizontal="left" vertical="center" wrapText="1"/>
    </xf>
    <xf numFmtId="4" fontId="9" fillId="2" borderId="22" xfId="2" applyNumberFormat="1" applyFont="1" applyFill="1" applyBorder="1" applyAlignment="1">
      <alignment horizontal="right" vertical="center"/>
    </xf>
    <xf numFmtId="0" fontId="14" fillId="2" borderId="0" xfId="2" applyFont="1" applyFill="1" applyAlignment="1">
      <alignment horizontal="left" wrapText="1"/>
    </xf>
    <xf numFmtId="4" fontId="9" fillId="2" borderId="25" xfId="2" applyNumberFormat="1" applyFont="1" applyFill="1" applyBorder="1" applyAlignment="1">
      <alignment horizontal="right" vertical="center"/>
    </xf>
    <xf numFmtId="4" fontId="9" fillId="2" borderId="11" xfId="2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vertical="top" wrapText="1"/>
    </xf>
    <xf numFmtId="0" fontId="19" fillId="2" borderId="0" xfId="0" applyFont="1" applyFill="1" applyAlignment="1">
      <alignment vertical="top" wrapText="1"/>
    </xf>
    <xf numFmtId="0" fontId="21" fillId="2" borderId="0" xfId="0" applyFont="1" applyFill="1" applyAlignment="1">
      <alignment horizontal="left"/>
    </xf>
    <xf numFmtId="49" fontId="22" fillId="2" borderId="11" xfId="0" applyNumberFormat="1" applyFont="1" applyFill="1" applyBorder="1" applyAlignment="1">
      <alignment horizontal="center" vertical="center" wrapText="1"/>
    </xf>
    <xf numFmtId="49" fontId="22" fillId="2" borderId="11" xfId="0" applyNumberFormat="1" applyFont="1" applyFill="1" applyBorder="1" applyAlignment="1">
      <alignment horizontal="center" vertical="center"/>
    </xf>
    <xf numFmtId="0" fontId="23" fillId="2" borderId="0" xfId="0" applyFont="1" applyFill="1" applyAlignment="1">
      <alignment horizontal="left" vertical="center"/>
    </xf>
    <xf numFmtId="49" fontId="24" fillId="2" borderId="0" xfId="0" applyNumberFormat="1" applyFont="1" applyFill="1" applyAlignment="1">
      <alignment horizontal="left" vertical="center"/>
    </xf>
    <xf numFmtId="0" fontId="21" fillId="2" borderId="0" xfId="0" applyFont="1" applyFill="1" applyAlignment="1">
      <alignment horizontal="right" vertical="center"/>
    </xf>
    <xf numFmtId="49" fontId="23" fillId="2" borderId="12" xfId="0" applyNumberFormat="1" applyFont="1" applyFill="1" applyBorder="1" applyAlignment="1">
      <alignment horizontal="center" vertical="center"/>
    </xf>
    <xf numFmtId="49" fontId="23" fillId="2" borderId="12" xfId="0" applyNumberFormat="1" applyFont="1" applyFill="1" applyBorder="1" applyAlignment="1">
      <alignment horizontal="left" vertical="center"/>
    </xf>
    <xf numFmtId="49" fontId="24" fillId="2" borderId="12" xfId="0" applyNumberFormat="1" applyFont="1" applyFill="1" applyBorder="1" applyAlignment="1">
      <alignment horizontal="left" vertical="center"/>
    </xf>
    <xf numFmtId="0" fontId="21" fillId="2" borderId="12" xfId="0" applyFont="1" applyFill="1" applyBorder="1" applyAlignment="1">
      <alignment horizontal="right" vertical="center"/>
    </xf>
    <xf numFmtId="49" fontId="21" fillId="2" borderId="21" xfId="0" applyNumberFormat="1" applyFont="1" applyFill="1" applyBorder="1" applyAlignment="1">
      <alignment horizontal="center" vertical="center"/>
    </xf>
    <xf numFmtId="49" fontId="21" fillId="2" borderId="21" xfId="0" applyNumberFormat="1" applyFont="1" applyFill="1" applyBorder="1" applyAlignment="1">
      <alignment horizontal="left" vertical="center" wrapText="1"/>
    </xf>
    <xf numFmtId="4" fontId="21" fillId="2" borderId="21" xfId="0" applyNumberFormat="1" applyFont="1" applyFill="1" applyBorder="1" applyAlignment="1">
      <alignment horizontal="right" vertical="center"/>
    </xf>
    <xf numFmtId="0" fontId="21" fillId="2" borderId="26" xfId="0" applyFont="1" applyFill="1" applyBorder="1" applyAlignment="1">
      <alignment horizontal="left" vertical="center"/>
    </xf>
    <xf numFmtId="49" fontId="23" fillId="2" borderId="22" xfId="0" applyNumberFormat="1" applyFont="1" applyFill="1" applyBorder="1" applyAlignment="1">
      <alignment horizontal="left" vertical="center"/>
    </xf>
    <xf numFmtId="4" fontId="22" fillId="2" borderId="22" xfId="0" applyNumberFormat="1" applyFont="1" applyFill="1" applyBorder="1" applyAlignment="1">
      <alignment horizontal="right" vertical="center"/>
    </xf>
    <xf numFmtId="0" fontId="23" fillId="2" borderId="0" xfId="0" applyFont="1" applyFill="1" applyAlignment="1">
      <alignment horizontal="right" vertical="center"/>
    </xf>
    <xf numFmtId="0" fontId="22" fillId="2" borderId="0" xfId="0" applyFont="1" applyFill="1" applyAlignment="1">
      <alignment horizontal="left" vertical="center"/>
    </xf>
    <xf numFmtId="4" fontId="22" fillId="2" borderId="11" xfId="0" applyNumberFormat="1" applyFont="1" applyFill="1" applyBorder="1" applyAlignment="1">
      <alignment horizontal="right" vertical="center"/>
    </xf>
    <xf numFmtId="0" fontId="21" fillId="2" borderId="22" xfId="0" applyFont="1" applyFill="1" applyBorder="1" applyAlignment="1">
      <alignment horizontal="left" vertical="center"/>
    </xf>
    <xf numFmtId="4" fontId="3" fillId="2" borderId="0" xfId="0" applyNumberFormat="1" applyFont="1" applyFill="1" applyAlignment="1">
      <alignment horizontal="left"/>
    </xf>
    <xf numFmtId="4" fontId="20" fillId="2" borderId="0" xfId="0" applyNumberFormat="1" applyFont="1" applyFill="1" applyAlignment="1">
      <alignment horizontal="left"/>
    </xf>
    <xf numFmtId="49" fontId="4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/>
    </xf>
    <xf numFmtId="4" fontId="3" fillId="2" borderId="0" xfId="0" applyNumberFormat="1" applyFont="1" applyFill="1" applyBorder="1" applyAlignment="1">
      <alignment horizontal="right" vertical="center"/>
    </xf>
    <xf numFmtId="4" fontId="11" fillId="2" borderId="5" xfId="0" applyNumberFormat="1" applyFont="1" applyFill="1" applyBorder="1" applyAlignment="1">
      <alignment horizontal="right" vertical="center"/>
    </xf>
    <xf numFmtId="49" fontId="5" fillId="2" borderId="27" xfId="0" applyNumberFormat="1" applyFont="1" applyFill="1" applyBorder="1" applyAlignment="1">
      <alignment horizontal="left" vertical="center"/>
    </xf>
    <xf numFmtId="4" fontId="3" fillId="2" borderId="28" xfId="0" applyNumberFormat="1" applyFont="1" applyFill="1" applyBorder="1" applyAlignment="1">
      <alignment horizontal="right" vertical="center"/>
    </xf>
    <xf numFmtId="0" fontId="3" fillId="2" borderId="29" xfId="0" applyFont="1" applyFill="1" applyBorder="1" applyAlignment="1">
      <alignment horizontal="right" vertical="center"/>
    </xf>
    <xf numFmtId="4" fontId="3" fillId="2" borderId="5" xfId="0" applyNumberFormat="1" applyFont="1" applyFill="1" applyBorder="1" applyAlignment="1">
      <alignment horizontal="right" vertical="center"/>
    </xf>
    <xf numFmtId="4" fontId="22" fillId="2" borderId="30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0" fontId="9" fillId="2" borderId="31" xfId="0" applyFont="1" applyFill="1" applyBorder="1" applyAlignment="1">
      <alignment horizontal="center" vertical="center" wrapText="1"/>
    </xf>
    <xf numFmtId="49" fontId="9" fillId="2" borderId="31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left"/>
    </xf>
    <xf numFmtId="49" fontId="9" fillId="2" borderId="32" xfId="0" applyNumberFormat="1" applyFont="1" applyFill="1" applyBorder="1" applyAlignment="1">
      <alignment vertical="center" wrapText="1"/>
    </xf>
    <xf numFmtId="49" fontId="9" fillId="2" borderId="0" xfId="0" applyNumberFormat="1" applyFont="1" applyFill="1" applyBorder="1" applyAlignment="1">
      <alignment vertical="center" wrapText="1"/>
    </xf>
    <xf numFmtId="49" fontId="9" fillId="2" borderId="33" xfId="0" applyNumberFormat="1" applyFont="1" applyFill="1" applyBorder="1" applyAlignment="1">
      <alignment vertical="center" wrapText="1"/>
    </xf>
    <xf numFmtId="0" fontId="9" fillId="2" borderId="12" xfId="0" applyFont="1" applyFill="1" applyBorder="1" applyAlignment="1">
      <alignment horizontal="center" vertical="center"/>
    </xf>
    <xf numFmtId="49" fontId="16" fillId="2" borderId="12" xfId="0" applyNumberFormat="1" applyFont="1" applyFill="1" applyBorder="1" applyAlignment="1">
      <alignment horizontal="left" vertical="center" wrapText="1"/>
    </xf>
    <xf numFmtId="0" fontId="9" fillId="2" borderId="21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 wrapText="1"/>
    </xf>
    <xf numFmtId="49" fontId="9" fillId="2" borderId="21" xfId="0" applyNumberFormat="1" applyFont="1" applyFill="1" applyBorder="1" applyAlignment="1">
      <alignment horizontal="center" vertical="center"/>
    </xf>
    <xf numFmtId="49" fontId="9" fillId="2" borderId="21" xfId="0" applyNumberFormat="1" applyFont="1" applyFill="1" applyBorder="1" applyAlignment="1">
      <alignment horizontal="left" vertical="center" wrapText="1"/>
    </xf>
    <xf numFmtId="49" fontId="14" fillId="2" borderId="21" xfId="0" applyNumberFormat="1" applyFont="1" applyFill="1" applyBorder="1" applyAlignment="1">
      <alignment horizontal="center" vertical="center"/>
    </xf>
    <xf numFmtId="49" fontId="14" fillId="2" borderId="21" xfId="0" applyNumberFormat="1" applyFont="1" applyFill="1" applyBorder="1" applyAlignment="1">
      <alignment horizontal="left" vertical="center" wrapText="1"/>
    </xf>
    <xf numFmtId="0" fontId="14" fillId="2" borderId="21" xfId="0" applyFont="1" applyFill="1" applyBorder="1" applyAlignment="1">
      <alignment horizontal="right" vertical="center"/>
    </xf>
    <xf numFmtId="0" fontId="16" fillId="2" borderId="21" xfId="0" applyFont="1" applyFill="1" applyBorder="1" applyAlignment="1">
      <alignment horizontal="right" vertical="center" wrapText="1"/>
    </xf>
    <xf numFmtId="49" fontId="9" fillId="2" borderId="22" xfId="0" applyNumberFormat="1" applyFont="1" applyFill="1" applyBorder="1" applyAlignment="1">
      <alignment horizontal="center" vertical="center"/>
    </xf>
    <xf numFmtId="49" fontId="16" fillId="2" borderId="22" xfId="0" applyNumberFormat="1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4" fontId="14" fillId="2" borderId="0" xfId="0" applyNumberFormat="1" applyFont="1" applyFill="1" applyAlignment="1">
      <alignment horizontal="left"/>
    </xf>
    <xf numFmtId="49" fontId="16" fillId="2" borderId="21" xfId="0" applyNumberFormat="1" applyFont="1" applyFill="1" applyBorder="1" applyAlignment="1">
      <alignment horizontal="left" vertical="center" wrapText="1"/>
    </xf>
    <xf numFmtId="0" fontId="14" fillId="2" borderId="18" xfId="0" applyFont="1" applyFill="1" applyBorder="1" applyAlignment="1">
      <alignment horizontal="right" vertical="center"/>
    </xf>
    <xf numFmtId="49" fontId="16" fillId="2" borderId="34" xfId="0" applyNumberFormat="1" applyFont="1" applyFill="1" applyBorder="1" applyAlignment="1">
      <alignment horizontal="right" vertical="center" wrapText="1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horizontal="right" vertical="center" wrapText="1"/>
    </xf>
    <xf numFmtId="4" fontId="9" fillId="2" borderId="18" xfId="0" applyNumberFormat="1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left" vertical="center"/>
    </xf>
    <xf numFmtId="49" fontId="6" fillId="2" borderId="0" xfId="2" applyNumberFormat="1" applyFont="1" applyFill="1" applyBorder="1" applyAlignment="1">
      <alignment horizontal="left" vertical="center" wrapText="1"/>
    </xf>
    <xf numFmtId="4" fontId="4" fillId="2" borderId="0" xfId="2" applyNumberFormat="1" applyFont="1" applyFill="1" applyBorder="1" applyAlignment="1">
      <alignment horizontal="right" vertical="center"/>
    </xf>
    <xf numFmtId="49" fontId="5" fillId="2" borderId="35" xfId="2" applyNumberFormat="1" applyFont="1" applyFill="1" applyBorder="1" applyAlignment="1">
      <alignment horizontal="left" vertical="center"/>
    </xf>
    <xf numFmtId="0" fontId="3" fillId="2" borderId="36" xfId="2" applyFont="1" applyFill="1" applyBorder="1" applyAlignment="1">
      <alignment horizontal="left" vertical="center"/>
    </xf>
    <xf numFmtId="4" fontId="14" fillId="2" borderId="29" xfId="0" applyNumberFormat="1" applyFont="1" applyFill="1" applyBorder="1" applyAlignment="1">
      <alignment vertical="center"/>
    </xf>
    <xf numFmtId="4" fontId="2" fillId="3" borderId="0" xfId="0" applyNumberFormat="1" applyFont="1" applyFill="1" applyAlignment="1">
      <alignment wrapText="1"/>
    </xf>
    <xf numFmtId="0" fontId="2" fillId="3" borderId="0" xfId="0" applyFont="1" applyFill="1" applyAlignment="1">
      <alignment horizontal="right" wrapText="1"/>
    </xf>
    <xf numFmtId="4" fontId="4" fillId="2" borderId="8" xfId="0" applyNumberFormat="1" applyFont="1" applyFill="1" applyBorder="1" applyAlignment="1">
      <alignment horizontal="right" vertical="center"/>
    </xf>
    <xf numFmtId="4" fontId="14" fillId="3" borderId="21" xfId="2" applyNumberFormat="1" applyFont="1" applyFill="1" applyBorder="1" applyAlignment="1">
      <alignment horizontal="right" vertical="center"/>
    </xf>
    <xf numFmtId="4" fontId="3" fillId="3" borderId="21" xfId="2" applyNumberFormat="1" applyFont="1" applyFill="1" applyBorder="1" applyAlignment="1">
      <alignment horizontal="right" vertical="center"/>
    </xf>
    <xf numFmtId="49" fontId="5" fillId="3" borderId="12" xfId="0" applyNumberFormat="1" applyFont="1" applyFill="1" applyBorder="1" applyAlignment="1">
      <alignment horizontal="left" vertical="center"/>
    </xf>
    <xf numFmtId="4" fontId="14" fillId="2" borderId="37" xfId="0" applyNumberFormat="1" applyFont="1" applyFill="1" applyBorder="1" applyAlignment="1">
      <alignment vertical="center"/>
    </xf>
    <xf numFmtId="0" fontId="17" fillId="2" borderId="0" xfId="0" applyFont="1" applyFill="1" applyAlignment="1">
      <alignment horizontal="left"/>
    </xf>
    <xf numFmtId="0" fontId="15" fillId="2" borderId="0" xfId="0" applyFont="1" applyFill="1" applyAlignment="1">
      <alignment horizontal="left"/>
    </xf>
    <xf numFmtId="49" fontId="22" fillId="2" borderId="11" xfId="0" applyNumberFormat="1" applyFont="1" applyFill="1" applyBorder="1" applyAlignment="1">
      <alignment horizontal="center" vertical="center"/>
    </xf>
    <xf numFmtId="0" fontId="27" fillId="2" borderId="0" xfId="0" applyFont="1" applyFill="1" applyAlignment="1">
      <alignment horizontal="left"/>
    </xf>
    <xf numFmtId="0" fontId="28" fillId="2" borderId="0" xfId="0" applyFont="1" applyFill="1" applyAlignment="1">
      <alignment horizontal="left"/>
    </xf>
    <xf numFmtId="0" fontId="30" fillId="2" borderId="0" xfId="0" applyFont="1" applyFill="1" applyAlignment="1">
      <alignment horizontal="left"/>
    </xf>
    <xf numFmtId="0" fontId="30" fillId="2" borderId="24" xfId="0" applyFont="1" applyFill="1" applyBorder="1" applyAlignment="1">
      <alignment horizontal="left"/>
    </xf>
    <xf numFmtId="0" fontId="27" fillId="2" borderId="24" xfId="0" applyFont="1" applyFill="1" applyBorder="1" applyAlignment="1">
      <alignment horizontal="left"/>
    </xf>
    <xf numFmtId="0" fontId="29" fillId="2" borderId="18" xfId="0" applyFont="1" applyFill="1" applyBorder="1" applyAlignment="1">
      <alignment horizontal="center" vertical="center"/>
    </xf>
    <xf numFmtId="49" fontId="29" fillId="2" borderId="34" xfId="0" applyNumberFormat="1" applyFont="1" applyFill="1" applyBorder="1" applyAlignment="1">
      <alignment horizontal="left" vertical="center"/>
    </xf>
    <xf numFmtId="4" fontId="29" fillId="2" borderId="18" xfId="0" applyNumberFormat="1" applyFont="1" applyFill="1" applyBorder="1" applyAlignment="1">
      <alignment horizontal="right" vertical="center"/>
    </xf>
    <xf numFmtId="4" fontId="29" fillId="2" borderId="11" xfId="0" applyNumberFormat="1" applyFont="1" applyFill="1" applyBorder="1" applyAlignment="1">
      <alignment horizontal="right" vertical="center"/>
    </xf>
    <xf numFmtId="49" fontId="28" fillId="2" borderId="0" xfId="0" applyNumberFormat="1" applyFont="1" applyFill="1" applyAlignment="1">
      <alignment horizontal="left"/>
    </xf>
    <xf numFmtId="49" fontId="29" fillId="2" borderId="12" xfId="0" applyNumberFormat="1" applyFont="1" applyFill="1" applyBorder="1" applyAlignment="1">
      <alignment horizontal="left" vertical="center"/>
    </xf>
    <xf numFmtId="49" fontId="29" fillId="2" borderId="29" xfId="0" applyNumberFormat="1" applyFont="1" applyFill="1" applyBorder="1" applyAlignment="1">
      <alignment horizontal="left" vertical="center"/>
    </xf>
    <xf numFmtId="49" fontId="29" fillId="2" borderId="23" xfId="0" applyNumberFormat="1" applyFont="1" applyFill="1" applyBorder="1" applyAlignment="1">
      <alignment horizontal="left" vertical="center"/>
    </xf>
    <xf numFmtId="49" fontId="30" fillId="2" borderId="0" xfId="0" applyNumberFormat="1" applyFont="1" applyFill="1" applyAlignment="1">
      <alignment horizontal="left"/>
    </xf>
    <xf numFmtId="49" fontId="31" fillId="2" borderId="21" xfId="0" applyNumberFormat="1" applyFont="1" applyFill="1" applyBorder="1" applyAlignment="1">
      <alignment horizontal="center" vertical="center"/>
    </xf>
    <xf numFmtId="49" fontId="31" fillId="2" borderId="28" xfId="0" applyNumberFormat="1" applyFont="1" applyFill="1" applyBorder="1" applyAlignment="1">
      <alignment horizontal="left" vertical="center"/>
    </xf>
    <xf numFmtId="4" fontId="31" fillId="2" borderId="5" xfId="0" applyNumberFormat="1" applyFont="1" applyFill="1" applyBorder="1" applyAlignment="1">
      <alignment horizontal="right" vertical="center"/>
    </xf>
    <xf numFmtId="4" fontId="31" fillId="2" borderId="24" xfId="0" applyNumberFormat="1" applyFont="1" applyFill="1" applyBorder="1" applyAlignment="1">
      <alignment horizontal="right" vertical="center"/>
    </xf>
    <xf numFmtId="4" fontId="31" fillId="2" borderId="21" xfId="0" applyNumberFormat="1" applyFont="1" applyFill="1" applyBorder="1" applyAlignment="1">
      <alignment horizontal="right" vertical="center"/>
    </xf>
    <xf numFmtId="179" fontId="30" fillId="2" borderId="0" xfId="1" applyFont="1" applyFill="1" applyAlignment="1">
      <alignment horizontal="left"/>
    </xf>
    <xf numFmtId="179" fontId="2" fillId="2" borderId="0" xfId="1" applyFont="1" applyFill="1" applyAlignment="1">
      <alignment horizontal="left"/>
    </xf>
    <xf numFmtId="49" fontId="30" fillId="2" borderId="0" xfId="0" applyNumberFormat="1" applyFont="1" applyFill="1" applyAlignment="1">
      <alignment horizontal="left" vertical="center"/>
    </xf>
    <xf numFmtId="49" fontId="29" fillId="2" borderId="22" xfId="0" applyNumberFormat="1" applyFont="1" applyFill="1" applyBorder="1" applyAlignment="1">
      <alignment horizontal="center" vertical="center"/>
    </xf>
    <xf numFmtId="49" fontId="29" fillId="2" borderId="38" xfId="0" applyNumberFormat="1" applyFont="1" applyFill="1" applyBorder="1" applyAlignment="1">
      <alignment horizontal="left" vertical="center"/>
    </xf>
    <xf numFmtId="4" fontId="29" fillId="2" borderId="8" xfId="0" applyNumberFormat="1" applyFont="1" applyFill="1" applyBorder="1" applyAlignment="1">
      <alignment horizontal="right" vertical="center"/>
    </xf>
    <xf numFmtId="4" fontId="29" fillId="2" borderId="25" xfId="0" applyNumberFormat="1" applyFont="1" applyFill="1" applyBorder="1" applyAlignment="1">
      <alignment horizontal="right" vertical="center"/>
    </xf>
    <xf numFmtId="4" fontId="29" fillId="2" borderId="22" xfId="0" applyNumberFormat="1" applyFont="1" applyFill="1" applyBorder="1" applyAlignment="1">
      <alignment horizontal="right" vertical="center"/>
    </xf>
    <xf numFmtId="179" fontId="8" fillId="2" borderId="0" xfId="1" applyFont="1" applyFill="1" applyAlignment="1">
      <alignment horizontal="left"/>
    </xf>
    <xf numFmtId="0" fontId="32" fillId="2" borderId="0" xfId="0" applyFont="1" applyFill="1" applyAlignment="1">
      <alignment horizontal="left"/>
    </xf>
    <xf numFmtId="0" fontId="32" fillId="2" borderId="24" xfId="0" applyFont="1" applyFill="1" applyBorder="1" applyAlignment="1">
      <alignment horizontal="left"/>
    </xf>
    <xf numFmtId="49" fontId="31" fillId="2" borderId="21" xfId="0" applyNumberFormat="1" applyFont="1" applyFill="1" applyBorder="1" applyAlignment="1">
      <alignment horizontal="left" vertical="center"/>
    </xf>
    <xf numFmtId="49" fontId="29" fillId="2" borderId="22" xfId="0" applyNumberFormat="1" applyFont="1" applyFill="1" applyBorder="1" applyAlignment="1">
      <alignment horizontal="left" vertical="center"/>
    </xf>
    <xf numFmtId="49" fontId="29" fillId="2" borderId="0" xfId="0" applyNumberFormat="1" applyFont="1" applyFill="1" applyBorder="1" applyAlignment="1">
      <alignment horizontal="center" vertical="center"/>
    </xf>
    <xf numFmtId="49" fontId="29" fillId="2" borderId="0" xfId="0" applyNumberFormat="1" applyFont="1" applyFill="1" applyBorder="1" applyAlignment="1">
      <alignment horizontal="left" vertical="center"/>
    </xf>
    <xf numFmtId="4" fontId="29" fillId="2" borderId="0" xfId="0" applyNumberFormat="1" applyFont="1" applyFill="1" applyBorder="1" applyAlignment="1">
      <alignment horizontal="right" vertical="center"/>
    </xf>
    <xf numFmtId="4" fontId="29" fillId="2" borderId="24" xfId="0" applyNumberFormat="1" applyFont="1" applyFill="1" applyBorder="1" applyAlignment="1">
      <alignment horizontal="right" vertical="center"/>
    </xf>
    <xf numFmtId="0" fontId="33" fillId="2" borderId="0" xfId="0" applyFont="1" applyFill="1" applyAlignment="1">
      <alignment horizontal="right" vertical="center"/>
    </xf>
    <xf numFmtId="0" fontId="29" fillId="2" borderId="0" xfId="0" applyFont="1" applyFill="1" applyAlignment="1">
      <alignment horizontal="left" vertical="center"/>
    </xf>
    <xf numFmtId="0" fontId="29" fillId="2" borderId="24" xfId="0" applyFont="1" applyFill="1" applyBorder="1" applyAlignment="1">
      <alignment horizontal="left" vertical="center"/>
    </xf>
    <xf numFmtId="0" fontId="33" fillId="2" borderId="18" xfId="0" applyFont="1" applyFill="1" applyBorder="1" applyAlignment="1">
      <alignment horizontal="right" vertical="center"/>
    </xf>
    <xf numFmtId="49" fontId="33" fillId="2" borderId="34" xfId="0" applyNumberFormat="1" applyFont="1" applyFill="1" applyBorder="1" applyAlignment="1">
      <alignment horizontal="right" vertical="center"/>
    </xf>
    <xf numFmtId="179" fontId="29" fillId="2" borderId="11" xfId="1" applyFont="1" applyFill="1" applyBorder="1" applyAlignment="1">
      <alignment horizontal="right" vertical="center"/>
    </xf>
    <xf numFmtId="4" fontId="2" fillId="2" borderId="5" xfId="0" applyNumberFormat="1" applyFont="1" applyFill="1" applyBorder="1" applyAlignment="1">
      <alignment vertical="center"/>
    </xf>
    <xf numFmtId="4" fontId="2" fillId="2" borderId="14" xfId="0" applyNumberFormat="1" applyFont="1" applyFill="1" applyBorder="1" applyAlignment="1">
      <alignment vertical="center"/>
    </xf>
    <xf numFmtId="0" fontId="26" fillId="2" borderId="14" xfId="0" applyFont="1" applyFill="1" applyBorder="1" applyAlignment="1">
      <alignment horizontal="left" vertical="center"/>
    </xf>
    <xf numFmtId="0" fontId="26" fillId="2" borderId="5" xfId="0" applyFont="1" applyFill="1" applyBorder="1" applyAlignment="1">
      <alignment horizontal="left" vertical="center"/>
    </xf>
    <xf numFmtId="4" fontId="26" fillId="2" borderId="14" xfId="0" applyNumberFormat="1" applyFont="1" applyFill="1" applyBorder="1" applyAlignment="1">
      <alignment vertical="center"/>
    </xf>
    <xf numFmtId="179" fontId="32" fillId="3" borderId="0" xfId="1" applyFont="1" applyFill="1" applyAlignment="1">
      <alignment wrapText="1"/>
    </xf>
    <xf numFmtId="0" fontId="15" fillId="2" borderId="0" xfId="0" applyFont="1" applyFill="1" applyAlignment="1">
      <alignment horizontal="left"/>
    </xf>
    <xf numFmtId="4" fontId="4" fillId="3" borderId="11" xfId="0" applyNumberFormat="1" applyFont="1" applyFill="1" applyBorder="1" applyAlignment="1">
      <alignment horizontal="right" vertical="center"/>
    </xf>
    <xf numFmtId="49" fontId="31" fillId="3" borderId="21" xfId="0" applyNumberFormat="1" applyFont="1" applyFill="1" applyBorder="1" applyAlignment="1">
      <alignment horizontal="center" vertical="center"/>
    </xf>
    <xf numFmtId="49" fontId="31" fillId="3" borderId="28" xfId="0" applyNumberFormat="1" applyFont="1" applyFill="1" applyBorder="1" applyAlignment="1">
      <alignment horizontal="left" vertical="center"/>
    </xf>
    <xf numFmtId="49" fontId="4" fillId="3" borderId="11" xfId="0" applyNumberFormat="1" applyFont="1" applyFill="1" applyBorder="1" applyAlignment="1">
      <alignment horizontal="center" vertical="center" wrapText="1"/>
    </xf>
    <xf numFmtId="49" fontId="4" fillId="3" borderId="11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top" wrapText="1"/>
    </xf>
    <xf numFmtId="49" fontId="4" fillId="2" borderId="11" xfId="0" applyNumberFormat="1" applyFont="1" applyFill="1" applyBorder="1" applyAlignment="1">
      <alignment horizontal="center" vertical="center"/>
    </xf>
    <xf numFmtId="49" fontId="29" fillId="2" borderId="27" xfId="0" applyNumberFormat="1" applyFont="1" applyFill="1" applyBorder="1" applyAlignment="1">
      <alignment horizontal="left" vertical="center"/>
    </xf>
    <xf numFmtId="49" fontId="28" fillId="2" borderId="39" xfId="0" applyNumberFormat="1" applyFont="1" applyFill="1" applyBorder="1" applyAlignment="1">
      <alignment horizontal="center" vertical="center" wrapText="1"/>
    </xf>
    <xf numFmtId="49" fontId="26" fillId="2" borderId="39" xfId="0" applyNumberFormat="1" applyFont="1" applyFill="1" applyBorder="1" applyAlignment="1">
      <alignment horizontal="center" vertical="center" wrapText="1"/>
    </xf>
    <xf numFmtId="0" fontId="35" fillId="3" borderId="0" xfId="0" applyFont="1" applyFill="1" applyAlignment="1">
      <alignment horizontal="right"/>
    </xf>
    <xf numFmtId="0" fontId="30" fillId="2" borderId="0" xfId="0" applyFont="1" applyFill="1" applyAlignment="1">
      <alignment horizontal="left" vertical="center"/>
    </xf>
    <xf numFmtId="49" fontId="29" fillId="2" borderId="11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" fontId="3" fillId="0" borderId="21" xfId="2" applyNumberFormat="1" applyFont="1" applyFill="1" applyBorder="1" applyAlignment="1">
      <alignment horizontal="right" vertical="center"/>
    </xf>
    <xf numFmtId="4" fontId="31" fillId="3" borderId="5" xfId="0" applyNumberFormat="1" applyFont="1" applyFill="1" applyBorder="1" applyAlignment="1">
      <alignment horizontal="right" vertical="center"/>
    </xf>
    <xf numFmtId="4" fontId="31" fillId="3" borderId="21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4" fontId="8" fillId="2" borderId="21" xfId="0" applyNumberFormat="1" applyFont="1" applyFill="1" applyBorder="1" applyAlignment="1">
      <alignment horizontal="right" vertical="center"/>
    </xf>
    <xf numFmtId="0" fontId="9" fillId="2" borderId="33" xfId="0" applyFont="1" applyFill="1" applyBorder="1" applyAlignment="1">
      <alignment horizontal="center" vertical="top" wrapText="1"/>
    </xf>
    <xf numFmtId="0" fontId="15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/>
    </xf>
    <xf numFmtId="0" fontId="15" fillId="2" borderId="0" xfId="0" applyFont="1" applyFill="1" applyAlignment="1">
      <alignment horizontal="left"/>
    </xf>
    <xf numFmtId="0" fontId="15" fillId="2" borderId="24" xfId="0" applyFont="1" applyFill="1" applyBorder="1" applyAlignment="1">
      <alignment horizontal="left" vertical="center"/>
    </xf>
    <xf numFmtId="49" fontId="15" fillId="2" borderId="0" xfId="0" applyNumberFormat="1" applyFont="1" applyFill="1" applyAlignment="1">
      <alignment horizontal="left"/>
    </xf>
    <xf numFmtId="49" fontId="9" fillId="2" borderId="29" xfId="0" applyNumberFormat="1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center" wrapText="1"/>
    </xf>
    <xf numFmtId="49" fontId="9" fillId="2" borderId="8" xfId="0" applyNumberFormat="1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left" vertical="center"/>
    </xf>
    <xf numFmtId="49" fontId="33" fillId="2" borderId="11" xfId="0" applyNumberFormat="1" applyFont="1" applyFill="1" applyBorder="1" applyAlignment="1">
      <alignment horizontal="right" vertical="center"/>
    </xf>
    <xf numFmtId="0" fontId="26" fillId="2" borderId="0" xfId="0" applyFont="1" applyFill="1" applyAlignment="1">
      <alignment horizontal="center" wrapText="1"/>
    </xf>
    <xf numFmtId="49" fontId="29" fillId="2" borderId="11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6" fillId="2" borderId="11" xfId="0" applyNumberFormat="1" applyFont="1" applyFill="1" applyBorder="1" applyAlignment="1">
      <alignment horizontal="right" vertical="center"/>
    </xf>
    <xf numFmtId="0" fontId="34" fillId="2" borderId="0" xfId="0" applyFont="1" applyFill="1" applyAlignment="1">
      <alignment horizontal="center" vertical="top" wrapText="1"/>
    </xf>
    <xf numFmtId="49" fontId="4" fillId="2" borderId="27" xfId="2" applyNumberFormat="1" applyFont="1" applyFill="1" applyBorder="1" applyAlignment="1">
      <alignment horizontal="center" vertical="center"/>
    </xf>
    <xf numFmtId="49" fontId="4" fillId="2" borderId="23" xfId="2" applyNumberFormat="1" applyFont="1" applyFill="1" applyBorder="1" applyAlignment="1">
      <alignment horizontal="center" vertical="center"/>
    </xf>
    <xf numFmtId="49" fontId="4" fillId="2" borderId="38" xfId="2" applyNumberFormat="1" applyFont="1" applyFill="1" applyBorder="1" applyAlignment="1">
      <alignment horizontal="center" vertical="center"/>
    </xf>
    <xf numFmtId="49" fontId="4" fillId="2" borderId="25" xfId="2" applyNumberFormat="1" applyFont="1" applyFill="1" applyBorder="1" applyAlignment="1">
      <alignment horizontal="center" vertical="center"/>
    </xf>
    <xf numFmtId="49" fontId="6" fillId="2" borderId="18" xfId="2" applyNumberFormat="1" applyFont="1" applyFill="1" applyBorder="1" applyAlignment="1">
      <alignment horizontal="right" vertical="center"/>
    </xf>
    <xf numFmtId="49" fontId="6" fillId="2" borderId="34" xfId="2" applyNumberFormat="1" applyFont="1" applyFill="1" applyBorder="1" applyAlignment="1">
      <alignment horizontal="right" vertical="center"/>
    </xf>
    <xf numFmtId="0" fontId="26" fillId="2" borderId="0" xfId="2" applyFont="1" applyFill="1" applyAlignment="1">
      <alignment horizontal="center" vertical="top" wrapText="1"/>
    </xf>
    <xf numFmtId="49" fontId="9" fillId="2" borderId="27" xfId="2" applyNumberFormat="1" applyFont="1" applyFill="1" applyBorder="1" applyAlignment="1">
      <alignment horizontal="center" vertical="center"/>
    </xf>
    <xf numFmtId="49" fontId="9" fillId="2" borderId="23" xfId="2" applyNumberFormat="1" applyFont="1" applyFill="1" applyBorder="1" applyAlignment="1">
      <alignment horizontal="center" vertical="center"/>
    </xf>
    <xf numFmtId="49" fontId="9" fillId="2" borderId="38" xfId="2" applyNumberFormat="1" applyFont="1" applyFill="1" applyBorder="1" applyAlignment="1">
      <alignment horizontal="center" vertical="center"/>
    </xf>
    <xf numFmtId="49" fontId="9" fillId="2" borderId="25" xfId="2" applyNumberFormat="1" applyFont="1" applyFill="1" applyBorder="1" applyAlignment="1">
      <alignment horizontal="center" vertical="center"/>
    </xf>
    <xf numFmtId="49" fontId="16" fillId="2" borderId="18" xfId="2" applyNumberFormat="1" applyFont="1" applyFill="1" applyBorder="1" applyAlignment="1">
      <alignment horizontal="right" vertical="center"/>
    </xf>
    <xf numFmtId="49" fontId="16" fillId="2" borderId="34" xfId="2" applyNumberFormat="1" applyFont="1" applyFill="1" applyBorder="1" applyAlignment="1">
      <alignment horizontal="right" vertical="center"/>
    </xf>
    <xf numFmtId="49" fontId="22" fillId="2" borderId="11" xfId="0" applyNumberFormat="1" applyFont="1" applyFill="1" applyBorder="1" applyAlignment="1">
      <alignment horizontal="center" vertical="center"/>
    </xf>
    <xf numFmtId="49" fontId="23" fillId="2" borderId="11" xfId="0" applyNumberFormat="1" applyFont="1" applyFill="1" applyBorder="1" applyAlignment="1">
      <alignment horizontal="right" vertical="center"/>
    </xf>
    <xf numFmtId="0" fontId="26" fillId="2" borderId="0" xfId="0" applyFont="1" applyFill="1" applyAlignment="1">
      <alignment horizontal="center" vertical="top" wrapText="1"/>
    </xf>
  </cellXfs>
  <cellStyles count="3">
    <cellStyle name="Migliaia" xfId="1" builtinId="3"/>
    <cellStyle name="Normale" xfId="0" builtinId="0"/>
    <cellStyle name="Normale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8FBFC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85"/>
  <sheetViews>
    <sheetView tabSelected="1" zoomScale="90" zoomScaleNormal="90" zoomScaleSheetLayoutView="100" workbookViewId="0">
      <selection activeCell="G8" sqref="G8"/>
    </sheetView>
  </sheetViews>
  <sheetFormatPr defaultRowHeight="12.75" x14ac:dyDescent="0.2"/>
  <cols>
    <col min="1" max="1" width="1.42578125" style="5" customWidth="1"/>
    <col min="2" max="2" width="2.28515625" style="5" customWidth="1"/>
    <col min="3" max="3" width="12.28515625" style="5" customWidth="1"/>
    <col min="4" max="4" width="3.85546875" style="5" customWidth="1"/>
    <col min="5" max="5" width="70.42578125" style="46" customWidth="1"/>
    <col min="6" max="8" width="29.28515625" style="5" customWidth="1"/>
    <col min="9" max="9" width="9.140625" style="5"/>
    <col min="10" max="10" width="19.7109375" style="5" customWidth="1"/>
    <col min="11" max="11" width="13.28515625" style="5" customWidth="1"/>
    <col min="12" max="16384" width="9.140625" style="5"/>
  </cols>
  <sheetData>
    <row r="1" spans="1:10" ht="15" x14ac:dyDescent="0.2">
      <c r="G1" s="5" t="s">
        <v>88</v>
      </c>
      <c r="H1" s="267" t="s">
        <v>260</v>
      </c>
    </row>
    <row r="2" spans="1:10" s="2" customFormat="1" ht="30" customHeight="1" x14ac:dyDescent="0.2">
      <c r="C2" s="276" t="s">
        <v>205</v>
      </c>
      <c r="D2" s="276"/>
      <c r="E2" s="276"/>
      <c r="F2" s="276"/>
      <c r="G2" s="276"/>
      <c r="H2" s="276"/>
    </row>
    <row r="3" spans="1:10" s="2" customFormat="1" ht="54.75" customHeight="1" x14ac:dyDescent="0.2">
      <c r="A3" s="163"/>
      <c r="B3" s="163"/>
      <c r="C3" s="164" t="s">
        <v>206</v>
      </c>
      <c r="D3" s="164"/>
      <c r="E3" s="165" t="s">
        <v>89</v>
      </c>
      <c r="F3" s="266" t="s">
        <v>239</v>
      </c>
      <c r="G3" s="266" t="s">
        <v>245</v>
      </c>
      <c r="H3" s="266" t="s">
        <v>250</v>
      </c>
      <c r="J3" s="2" t="s">
        <v>228</v>
      </c>
    </row>
    <row r="4" spans="1:10" s="2" customFormat="1" ht="25.5" customHeight="1" x14ac:dyDescent="0.2">
      <c r="A4" s="163"/>
      <c r="B4" s="163"/>
      <c r="C4" s="164"/>
      <c r="D4" s="164"/>
      <c r="E4" s="165" t="s">
        <v>88</v>
      </c>
      <c r="F4" s="1" t="s">
        <v>8</v>
      </c>
      <c r="G4" s="1" t="s">
        <v>8</v>
      </c>
      <c r="H4" s="6" t="s">
        <v>8</v>
      </c>
    </row>
    <row r="5" spans="1:10" s="2" customFormat="1" x14ac:dyDescent="0.2">
      <c r="E5" s="166"/>
      <c r="H5" s="7"/>
    </row>
    <row r="6" spans="1:10" s="2" customFormat="1" x14ac:dyDescent="0.2">
      <c r="A6" s="167"/>
      <c r="B6" s="167"/>
      <c r="C6" s="282" t="s">
        <v>88</v>
      </c>
      <c r="D6" s="282"/>
      <c r="E6" s="168" t="s">
        <v>90</v>
      </c>
      <c r="F6" s="196">
        <v>0</v>
      </c>
      <c r="G6" s="196">
        <v>0</v>
      </c>
      <c r="H6" s="28">
        <v>0</v>
      </c>
    </row>
    <row r="7" spans="1:10" s="2" customFormat="1" x14ac:dyDescent="0.2">
      <c r="C7" s="283"/>
      <c r="D7" s="283"/>
      <c r="E7" s="169" t="s">
        <v>91</v>
      </c>
      <c r="F7" s="29">
        <v>28276.04</v>
      </c>
      <c r="G7" s="29">
        <v>0</v>
      </c>
      <c r="H7" s="30">
        <v>0</v>
      </c>
    </row>
    <row r="8" spans="1:10" s="2" customFormat="1" ht="22.5" customHeight="1" x14ac:dyDescent="0.2">
      <c r="C8" s="284"/>
      <c r="D8" s="284"/>
      <c r="E8" s="170" t="s">
        <v>230</v>
      </c>
      <c r="F8" s="203">
        <v>4027509.67</v>
      </c>
      <c r="G8" s="14"/>
      <c r="H8" s="15"/>
    </row>
    <row r="9" spans="1:10" s="2" customFormat="1" x14ac:dyDescent="0.2">
      <c r="E9" s="166"/>
      <c r="G9" s="9"/>
      <c r="H9" s="7"/>
    </row>
    <row r="10" spans="1:10" s="2" customFormat="1" x14ac:dyDescent="0.2">
      <c r="A10" s="278"/>
      <c r="B10" s="278"/>
      <c r="C10" s="171"/>
      <c r="D10" s="171"/>
      <c r="E10" s="172" t="s">
        <v>92</v>
      </c>
      <c r="F10" s="26"/>
      <c r="G10" s="10"/>
      <c r="H10" s="10"/>
    </row>
    <row r="11" spans="1:10" s="2" customFormat="1" x14ac:dyDescent="0.2">
      <c r="A11" s="278"/>
      <c r="B11" s="278"/>
      <c r="C11" s="173"/>
      <c r="D11" s="173"/>
      <c r="E11" s="174"/>
      <c r="F11" s="27"/>
      <c r="G11" s="11"/>
      <c r="H11" s="11"/>
    </row>
    <row r="12" spans="1:10" s="2" customFormat="1" x14ac:dyDescent="0.2">
      <c r="A12" s="278"/>
      <c r="B12" s="278"/>
      <c r="C12" s="175" t="s">
        <v>93</v>
      </c>
      <c r="D12" s="175"/>
      <c r="E12" s="176" t="s">
        <v>94</v>
      </c>
      <c r="F12" s="31">
        <f>F13+F14+F15</f>
        <v>24886572.639999997</v>
      </c>
      <c r="G12" s="31">
        <f>G13+G14+G15</f>
        <v>22663531.149999999</v>
      </c>
      <c r="H12" s="31">
        <f>H13+H14+H15</f>
        <v>22842031.149999999</v>
      </c>
    </row>
    <row r="13" spans="1:10" s="2" customFormat="1" x14ac:dyDescent="0.2">
      <c r="A13" s="281" t="s">
        <v>95</v>
      </c>
      <c r="B13" s="281"/>
      <c r="C13" s="177" t="s">
        <v>96</v>
      </c>
      <c r="D13" s="177"/>
      <c r="E13" s="178" t="s">
        <v>97</v>
      </c>
      <c r="F13" s="32">
        <v>167031.31</v>
      </c>
      <c r="G13" s="33">
        <v>167031.31</v>
      </c>
      <c r="H13" s="249">
        <v>167031.31</v>
      </c>
    </row>
    <row r="14" spans="1:10" s="2" customFormat="1" x14ac:dyDescent="0.2">
      <c r="A14" s="279"/>
      <c r="B14" s="279"/>
      <c r="C14" s="177" t="s">
        <v>98</v>
      </c>
      <c r="D14" s="177"/>
      <c r="E14" s="178" t="s">
        <v>99</v>
      </c>
      <c r="F14" s="250">
        <v>14500</v>
      </c>
      <c r="G14" s="249">
        <v>12500</v>
      </c>
      <c r="H14" s="249">
        <v>12500</v>
      </c>
    </row>
    <row r="15" spans="1:10" s="2" customFormat="1" x14ac:dyDescent="0.2">
      <c r="A15" s="279"/>
      <c r="B15" s="279"/>
      <c r="C15" s="177" t="s">
        <v>100</v>
      </c>
      <c r="D15" s="177"/>
      <c r="E15" s="178" t="s">
        <v>101</v>
      </c>
      <c r="F15" s="32">
        <v>24705041.329999998</v>
      </c>
      <c r="G15" s="33">
        <v>22483999.84</v>
      </c>
      <c r="H15" s="33">
        <v>22662499.84</v>
      </c>
    </row>
    <row r="16" spans="1:10" s="2" customFormat="1" x14ac:dyDescent="0.2">
      <c r="A16" s="255"/>
      <c r="B16" s="255"/>
      <c r="C16" s="177"/>
      <c r="D16" s="177"/>
      <c r="E16" s="178"/>
      <c r="F16" s="32"/>
      <c r="G16" s="33"/>
      <c r="H16" s="33"/>
    </row>
    <row r="17" spans="1:8" s="2" customFormat="1" x14ac:dyDescent="0.2">
      <c r="A17" s="278"/>
      <c r="B17" s="278"/>
      <c r="C17" s="175" t="s">
        <v>246</v>
      </c>
      <c r="D17" s="175"/>
      <c r="E17" s="176" t="s">
        <v>247</v>
      </c>
      <c r="F17" s="253">
        <f>SUM(F18)</f>
        <v>15000</v>
      </c>
      <c r="G17" s="253">
        <f>SUM(G18)</f>
        <v>15000</v>
      </c>
      <c r="H17" s="253">
        <f>SUM(H18)</f>
        <v>15000</v>
      </c>
    </row>
    <row r="18" spans="1:8" s="2" customFormat="1" x14ac:dyDescent="0.2">
      <c r="A18" s="279"/>
      <c r="B18" s="279"/>
      <c r="C18" s="177" t="s">
        <v>248</v>
      </c>
      <c r="D18" s="177"/>
      <c r="E18" s="178" t="s">
        <v>249</v>
      </c>
      <c r="F18" s="250">
        <v>15000</v>
      </c>
      <c r="G18" s="249">
        <v>15000</v>
      </c>
      <c r="H18" s="249">
        <v>15000</v>
      </c>
    </row>
    <row r="19" spans="1:8" s="2" customFormat="1" x14ac:dyDescent="0.2">
      <c r="A19" s="277"/>
      <c r="B19" s="277"/>
      <c r="C19" s="179"/>
      <c r="D19" s="179"/>
      <c r="E19" s="180"/>
      <c r="F19" s="251"/>
      <c r="G19" s="252"/>
      <c r="H19" s="252"/>
    </row>
    <row r="20" spans="1:8" s="2" customFormat="1" x14ac:dyDescent="0.2">
      <c r="A20" s="278"/>
      <c r="B20" s="278"/>
      <c r="C20" s="175" t="s">
        <v>102</v>
      </c>
      <c r="D20" s="175"/>
      <c r="E20" s="176" t="s">
        <v>103</v>
      </c>
      <c r="F20" s="253">
        <f>SUM(F21)</f>
        <v>5500</v>
      </c>
      <c r="G20" s="253">
        <f>SUM(G21)</f>
        <v>0</v>
      </c>
      <c r="H20" s="253">
        <f>SUM(H21)</f>
        <v>0</v>
      </c>
    </row>
    <row r="21" spans="1:8" s="2" customFormat="1" x14ac:dyDescent="0.2">
      <c r="A21" s="279"/>
      <c r="B21" s="279"/>
      <c r="C21" s="177" t="s">
        <v>104</v>
      </c>
      <c r="D21" s="177"/>
      <c r="E21" s="178" t="s">
        <v>105</v>
      </c>
      <c r="F21" s="250">
        <v>5500</v>
      </c>
      <c r="G21" s="249">
        <v>0</v>
      </c>
      <c r="H21" s="249">
        <v>0</v>
      </c>
    </row>
    <row r="22" spans="1:8" s="2" customFormat="1" x14ac:dyDescent="0.2">
      <c r="A22" s="277"/>
      <c r="B22" s="277"/>
      <c r="C22" s="179"/>
      <c r="D22" s="179"/>
      <c r="E22" s="180"/>
      <c r="F22" s="35"/>
      <c r="G22" s="36"/>
      <c r="H22" s="36"/>
    </row>
    <row r="23" spans="1:8" s="2" customFormat="1" x14ac:dyDescent="0.2">
      <c r="A23" s="279"/>
      <c r="B23" s="279"/>
      <c r="C23" s="181" t="s">
        <v>95</v>
      </c>
      <c r="D23" s="181"/>
      <c r="E23" s="182" t="s">
        <v>106</v>
      </c>
      <c r="F23" s="39">
        <f>F20+F12+F17</f>
        <v>24907072.639999997</v>
      </c>
      <c r="G23" s="39">
        <f>G20+G12+G17</f>
        <v>22678531.149999999</v>
      </c>
      <c r="H23" s="39">
        <f>H20+H12+H17</f>
        <v>22857031.149999999</v>
      </c>
    </row>
    <row r="24" spans="1:8" s="2" customFormat="1" x14ac:dyDescent="0.2">
      <c r="A24" s="279"/>
      <c r="B24" s="279"/>
      <c r="E24" s="183"/>
      <c r="F24" s="3"/>
      <c r="G24" s="12"/>
      <c r="H24" s="7"/>
    </row>
    <row r="25" spans="1:8" s="2" customFormat="1" x14ac:dyDescent="0.2">
      <c r="A25" s="278"/>
      <c r="B25" s="278"/>
      <c r="C25" s="171"/>
      <c r="D25" s="171"/>
      <c r="E25" s="172" t="s">
        <v>107</v>
      </c>
      <c r="F25" s="26"/>
      <c r="G25" s="10"/>
      <c r="H25" s="10"/>
    </row>
    <row r="26" spans="1:8" s="2" customFormat="1" x14ac:dyDescent="0.2">
      <c r="A26" s="278"/>
      <c r="B26" s="278"/>
      <c r="C26" s="173"/>
      <c r="D26" s="173"/>
      <c r="E26" s="174"/>
      <c r="F26" s="27"/>
      <c r="G26" s="11"/>
      <c r="H26" s="11"/>
    </row>
    <row r="27" spans="1:8" s="2" customFormat="1" ht="25.5" x14ac:dyDescent="0.2">
      <c r="A27" s="278"/>
      <c r="B27" s="278"/>
      <c r="C27" s="175" t="s">
        <v>108</v>
      </c>
      <c r="D27" s="175"/>
      <c r="E27" s="176" t="s">
        <v>109</v>
      </c>
      <c r="F27" s="37">
        <f>F28+F29</f>
        <v>2200</v>
      </c>
      <c r="G27" s="38">
        <f>G28+G29</f>
        <v>2000</v>
      </c>
      <c r="H27" s="38">
        <f>H28+H29</f>
        <v>2000</v>
      </c>
    </row>
    <row r="28" spans="1:8" s="2" customFormat="1" x14ac:dyDescent="0.2">
      <c r="A28" s="281" t="s">
        <v>110</v>
      </c>
      <c r="B28" s="281"/>
      <c r="C28" s="177" t="s">
        <v>111</v>
      </c>
      <c r="D28" s="177"/>
      <c r="E28" s="178" t="s">
        <v>112</v>
      </c>
      <c r="F28" s="34">
        <v>2200</v>
      </c>
      <c r="G28" s="29">
        <v>2000</v>
      </c>
      <c r="H28" s="29">
        <v>2000</v>
      </c>
    </row>
    <row r="29" spans="1:8" s="2" customFormat="1" x14ac:dyDescent="0.2">
      <c r="A29" s="279"/>
      <c r="B29" s="279"/>
      <c r="C29" s="177" t="s">
        <v>113</v>
      </c>
      <c r="D29" s="177"/>
      <c r="E29" s="178" t="s">
        <v>114</v>
      </c>
      <c r="F29" s="34">
        <v>0</v>
      </c>
      <c r="G29" s="29">
        <v>0</v>
      </c>
      <c r="H29" s="29">
        <v>0</v>
      </c>
    </row>
    <row r="30" spans="1:8" s="2" customFormat="1" x14ac:dyDescent="0.2">
      <c r="A30" s="277"/>
      <c r="B30" s="277"/>
      <c r="C30" s="179"/>
      <c r="D30" s="179"/>
      <c r="E30" s="180"/>
      <c r="F30" s="35"/>
      <c r="G30" s="36"/>
      <c r="H30" s="36"/>
    </row>
    <row r="31" spans="1:8" s="2" customFormat="1" ht="25.5" x14ac:dyDescent="0.2">
      <c r="A31" s="278"/>
      <c r="B31" s="278"/>
      <c r="C31" s="175" t="s">
        <v>115</v>
      </c>
      <c r="D31" s="175"/>
      <c r="E31" s="176" t="s">
        <v>116</v>
      </c>
      <c r="F31" s="37">
        <f>F32</f>
        <v>100</v>
      </c>
      <c r="G31" s="37">
        <f>G32</f>
        <v>100</v>
      </c>
      <c r="H31" s="37">
        <f>H32</f>
        <v>100</v>
      </c>
    </row>
    <row r="32" spans="1:8" s="2" customFormat="1" ht="25.5" x14ac:dyDescent="0.2">
      <c r="A32" s="279"/>
      <c r="B32" s="279"/>
      <c r="C32" s="177" t="s">
        <v>117</v>
      </c>
      <c r="D32" s="177"/>
      <c r="E32" s="178" t="s">
        <v>118</v>
      </c>
      <c r="F32" s="34">
        <v>100</v>
      </c>
      <c r="G32" s="29">
        <v>100</v>
      </c>
      <c r="H32" s="29">
        <v>100</v>
      </c>
    </row>
    <row r="33" spans="1:11" s="2" customFormat="1" x14ac:dyDescent="0.2">
      <c r="A33" s="277"/>
      <c r="B33" s="277"/>
      <c r="C33" s="179"/>
      <c r="D33" s="179"/>
      <c r="E33" s="180"/>
      <c r="F33" s="35"/>
      <c r="G33" s="36"/>
      <c r="H33" s="36"/>
    </row>
    <row r="34" spans="1:11" s="2" customFormat="1" x14ac:dyDescent="0.2">
      <c r="A34" s="278"/>
      <c r="B34" s="278"/>
      <c r="C34" s="175" t="s">
        <v>119</v>
      </c>
      <c r="D34" s="175"/>
      <c r="E34" s="176" t="s">
        <v>120</v>
      </c>
      <c r="F34" s="37">
        <f>F35</f>
        <v>220020</v>
      </c>
      <c r="G34" s="37">
        <f>G35</f>
        <v>50020</v>
      </c>
      <c r="H34" s="37">
        <f>H35</f>
        <v>20</v>
      </c>
    </row>
    <row r="35" spans="1:11" s="2" customFormat="1" x14ac:dyDescent="0.2">
      <c r="A35" s="279"/>
      <c r="B35" s="279"/>
      <c r="C35" s="177" t="s">
        <v>121</v>
      </c>
      <c r="D35" s="177"/>
      <c r="E35" s="178" t="s">
        <v>122</v>
      </c>
      <c r="F35" s="34">
        <v>220020</v>
      </c>
      <c r="G35" s="29">
        <v>50020</v>
      </c>
      <c r="H35" s="29">
        <v>20</v>
      </c>
    </row>
    <row r="36" spans="1:11" s="2" customFormat="1" x14ac:dyDescent="0.2">
      <c r="A36" s="277"/>
      <c r="B36" s="277"/>
      <c r="C36" s="179"/>
      <c r="D36" s="179"/>
      <c r="E36" s="180"/>
      <c r="F36" s="35"/>
      <c r="G36" s="36"/>
      <c r="H36" s="36"/>
    </row>
    <row r="37" spans="1:11" s="2" customFormat="1" x14ac:dyDescent="0.2">
      <c r="A37" s="278"/>
      <c r="B37" s="278"/>
      <c r="C37" s="175" t="s">
        <v>123</v>
      </c>
      <c r="D37" s="175"/>
      <c r="E37" s="176" t="s">
        <v>124</v>
      </c>
      <c r="F37" s="31">
        <f>F39+F38</f>
        <v>231190</v>
      </c>
      <c r="G37" s="31">
        <f>G39+G38</f>
        <v>227690</v>
      </c>
      <c r="H37" s="31">
        <f>H39+H38</f>
        <v>225690</v>
      </c>
    </row>
    <row r="38" spans="1:11" s="2" customFormat="1" x14ac:dyDescent="0.2">
      <c r="A38" s="279"/>
      <c r="B38" s="279"/>
      <c r="C38" s="177" t="s">
        <v>125</v>
      </c>
      <c r="D38" s="177"/>
      <c r="E38" s="178" t="s">
        <v>126</v>
      </c>
      <c r="F38" s="32">
        <v>216950</v>
      </c>
      <c r="G38" s="33">
        <v>216950</v>
      </c>
      <c r="H38" s="33">
        <v>216950</v>
      </c>
      <c r="J38" s="2" t="s">
        <v>88</v>
      </c>
      <c r="K38" s="184" t="s">
        <v>88</v>
      </c>
    </row>
    <row r="39" spans="1:11" s="2" customFormat="1" x14ac:dyDescent="0.2">
      <c r="A39" s="279"/>
      <c r="B39" s="279"/>
      <c r="C39" s="177" t="s">
        <v>127</v>
      </c>
      <c r="D39" s="177"/>
      <c r="E39" s="178" t="s">
        <v>128</v>
      </c>
      <c r="F39" s="32">
        <v>14240</v>
      </c>
      <c r="G39" s="33">
        <v>10740</v>
      </c>
      <c r="H39" s="33">
        <v>8740</v>
      </c>
    </row>
    <row r="40" spans="1:11" s="2" customFormat="1" x14ac:dyDescent="0.2">
      <c r="A40" s="277"/>
      <c r="B40" s="277"/>
      <c r="C40" s="179"/>
      <c r="D40" s="179"/>
      <c r="E40" s="180"/>
      <c r="F40" s="35"/>
      <c r="G40" s="36"/>
      <c r="H40" s="36"/>
    </row>
    <row r="41" spans="1:11" s="2" customFormat="1" x14ac:dyDescent="0.2">
      <c r="A41" s="279"/>
      <c r="B41" s="279"/>
      <c r="C41" s="181" t="s">
        <v>110</v>
      </c>
      <c r="D41" s="181"/>
      <c r="E41" s="182" t="s">
        <v>129</v>
      </c>
      <c r="F41" s="39">
        <f>F37+F34+F31+F27</f>
        <v>453510</v>
      </c>
      <c r="G41" s="40">
        <f>G37+G34+G31+G27</f>
        <v>279810</v>
      </c>
      <c r="H41" s="40">
        <f>H37+H34+H31+H27</f>
        <v>227810</v>
      </c>
    </row>
    <row r="42" spans="1:11" s="2" customFormat="1" x14ac:dyDescent="0.2">
      <c r="A42" s="279"/>
      <c r="B42" s="279"/>
      <c r="E42" s="183"/>
      <c r="F42" s="3"/>
      <c r="G42" s="12"/>
      <c r="H42" s="7"/>
    </row>
    <row r="43" spans="1:11" s="2" customFormat="1" x14ac:dyDescent="0.2">
      <c r="A43" s="278"/>
      <c r="B43" s="278"/>
      <c r="C43" s="171"/>
      <c r="D43" s="171"/>
      <c r="E43" s="172" t="s">
        <v>130</v>
      </c>
      <c r="F43" s="26"/>
      <c r="G43" s="10"/>
      <c r="H43" s="10"/>
    </row>
    <row r="44" spans="1:11" s="2" customFormat="1" x14ac:dyDescent="0.2">
      <c r="A44" s="278"/>
      <c r="B44" s="278"/>
      <c r="C44" s="173"/>
      <c r="D44" s="173"/>
      <c r="E44" s="174"/>
      <c r="F44" s="27"/>
      <c r="G44" s="11"/>
      <c r="H44" s="11"/>
    </row>
    <row r="45" spans="1:11" s="2" customFormat="1" x14ac:dyDescent="0.2">
      <c r="A45" s="278"/>
      <c r="B45" s="278"/>
      <c r="C45" s="175" t="s">
        <v>131</v>
      </c>
      <c r="D45" s="175"/>
      <c r="E45" s="176" t="s">
        <v>132</v>
      </c>
      <c r="F45" s="31">
        <f>F46</f>
        <v>926913.79</v>
      </c>
      <c r="G45" s="31">
        <f>G46</f>
        <v>716500.16</v>
      </c>
      <c r="H45" s="31">
        <f>H46</f>
        <v>475500.16</v>
      </c>
    </row>
    <row r="46" spans="1:11" s="2" customFormat="1" x14ac:dyDescent="0.2">
      <c r="A46" s="281" t="s">
        <v>133</v>
      </c>
      <c r="B46" s="281"/>
      <c r="C46" s="177" t="s">
        <v>134</v>
      </c>
      <c r="D46" s="177"/>
      <c r="E46" s="178" t="s">
        <v>135</v>
      </c>
      <c r="F46" s="32">
        <v>926913.79</v>
      </c>
      <c r="G46" s="33">
        <v>716500.16</v>
      </c>
      <c r="H46" s="33">
        <v>475500.16</v>
      </c>
    </row>
    <row r="47" spans="1:11" s="2" customFormat="1" x14ac:dyDescent="0.2">
      <c r="A47" s="277"/>
      <c r="B47" s="277"/>
      <c r="C47" s="179"/>
      <c r="D47" s="179"/>
      <c r="E47" s="180"/>
      <c r="F47" s="35"/>
      <c r="G47" s="36"/>
      <c r="H47" s="36"/>
    </row>
    <row r="48" spans="1:11" s="2" customFormat="1" x14ac:dyDescent="0.2">
      <c r="A48" s="278"/>
      <c r="B48" s="278"/>
      <c r="C48" s="175" t="s">
        <v>136</v>
      </c>
      <c r="D48" s="175"/>
      <c r="E48" s="176" t="s">
        <v>137</v>
      </c>
      <c r="F48" s="37">
        <f>F49</f>
        <v>0</v>
      </c>
      <c r="G48" s="37">
        <f>G49</f>
        <v>0</v>
      </c>
      <c r="H48" s="37">
        <f>H49</f>
        <v>0</v>
      </c>
    </row>
    <row r="49" spans="1:8" s="2" customFormat="1" x14ac:dyDescent="0.2">
      <c r="A49" s="279"/>
      <c r="B49" s="279"/>
      <c r="C49" s="177" t="s">
        <v>138</v>
      </c>
      <c r="D49" s="177"/>
      <c r="E49" s="178" t="s">
        <v>139</v>
      </c>
      <c r="F49" s="34">
        <v>0</v>
      </c>
      <c r="G49" s="29">
        <v>0</v>
      </c>
      <c r="H49" s="29">
        <v>0</v>
      </c>
    </row>
    <row r="50" spans="1:8" s="2" customFormat="1" x14ac:dyDescent="0.2">
      <c r="A50" s="277"/>
      <c r="B50" s="277"/>
      <c r="C50" s="179"/>
      <c r="D50" s="179"/>
      <c r="E50" s="180"/>
      <c r="F50" s="35"/>
      <c r="G50" s="36"/>
      <c r="H50" s="36"/>
    </row>
    <row r="51" spans="1:8" s="2" customFormat="1" x14ac:dyDescent="0.2">
      <c r="A51" s="278"/>
      <c r="B51" s="278"/>
      <c r="C51" s="175" t="s">
        <v>140</v>
      </c>
      <c r="D51" s="175"/>
      <c r="E51" s="176" t="s">
        <v>141</v>
      </c>
      <c r="F51" s="37">
        <v>0</v>
      </c>
      <c r="G51" s="37">
        <f>G52+G53</f>
        <v>0</v>
      </c>
      <c r="H51" s="37">
        <f>H52+H53</f>
        <v>0</v>
      </c>
    </row>
    <row r="52" spans="1:8" s="2" customFormat="1" ht="25.5" x14ac:dyDescent="0.2">
      <c r="A52" s="279"/>
      <c r="B52" s="279"/>
      <c r="C52" s="177" t="s">
        <v>142</v>
      </c>
      <c r="D52" s="177"/>
      <c r="E52" s="178" t="s">
        <v>143</v>
      </c>
      <c r="F52" s="34">
        <v>0</v>
      </c>
      <c r="G52" s="29">
        <v>0</v>
      </c>
      <c r="H52" s="29">
        <v>0</v>
      </c>
    </row>
    <row r="53" spans="1:8" s="2" customFormat="1" x14ac:dyDescent="0.2">
      <c r="A53" s="279"/>
      <c r="B53" s="279"/>
      <c r="C53" s="177" t="s">
        <v>144</v>
      </c>
      <c r="D53" s="177"/>
      <c r="E53" s="178" t="s">
        <v>145</v>
      </c>
      <c r="F53" s="34">
        <f>55000-55000</f>
        <v>0</v>
      </c>
      <c r="G53" s="29">
        <v>0</v>
      </c>
      <c r="H53" s="29">
        <v>0</v>
      </c>
    </row>
    <row r="54" spans="1:8" s="2" customFormat="1" x14ac:dyDescent="0.2">
      <c r="A54" s="277"/>
      <c r="B54" s="277"/>
      <c r="C54" s="179"/>
      <c r="D54" s="179"/>
      <c r="E54" s="180"/>
      <c r="F54" s="35"/>
      <c r="G54" s="36"/>
      <c r="H54" s="36"/>
    </row>
    <row r="55" spans="1:8" s="2" customFormat="1" x14ac:dyDescent="0.2">
      <c r="A55" s="279"/>
      <c r="B55" s="279"/>
      <c r="C55" s="181" t="s">
        <v>133</v>
      </c>
      <c r="D55" s="181"/>
      <c r="E55" s="182" t="s">
        <v>146</v>
      </c>
      <c r="F55" s="39">
        <f>F51+F48+F45</f>
        <v>926913.79</v>
      </c>
      <c r="G55" s="40">
        <f>G51+G48+G45</f>
        <v>716500.16</v>
      </c>
      <c r="H55" s="40">
        <f>H51+H48+H45</f>
        <v>475500.16</v>
      </c>
    </row>
    <row r="56" spans="1:8" s="2" customFormat="1" x14ac:dyDescent="0.2">
      <c r="A56" s="278"/>
      <c r="B56" s="278"/>
      <c r="C56" s="171"/>
      <c r="D56" s="171"/>
      <c r="E56" s="172" t="s">
        <v>147</v>
      </c>
      <c r="F56" s="26"/>
      <c r="G56" s="10"/>
      <c r="H56" s="10"/>
    </row>
    <row r="57" spans="1:8" s="2" customFormat="1" x14ac:dyDescent="0.2">
      <c r="A57" s="204"/>
      <c r="B57" s="204"/>
      <c r="C57" s="173"/>
      <c r="D57" s="173"/>
      <c r="E57" s="185"/>
      <c r="F57" s="27"/>
      <c r="G57" s="11"/>
      <c r="H57" s="11"/>
    </row>
    <row r="58" spans="1:8" s="2" customFormat="1" x14ac:dyDescent="0.2">
      <c r="A58" s="278"/>
      <c r="B58" s="278"/>
      <c r="C58" s="173"/>
      <c r="D58" s="173"/>
      <c r="E58" s="174"/>
      <c r="F58" s="27"/>
      <c r="G58" s="11"/>
      <c r="H58" s="11"/>
    </row>
    <row r="59" spans="1:8" s="2" customFormat="1" x14ac:dyDescent="0.2">
      <c r="A59" s="278"/>
      <c r="B59" s="278"/>
      <c r="C59" s="175" t="s">
        <v>148</v>
      </c>
      <c r="D59" s="175"/>
      <c r="E59" s="176" t="s">
        <v>149</v>
      </c>
      <c r="F59" s="31">
        <f>F60+F61+F62+F63</f>
        <v>5833403.5700000003</v>
      </c>
      <c r="G59" s="31">
        <f>G60+G61+G62+G63</f>
        <v>5633158.6900000004</v>
      </c>
      <c r="H59" s="31">
        <f>H60+H61+H62+H63</f>
        <v>5628158.6900000004</v>
      </c>
    </row>
    <row r="60" spans="1:8" s="2" customFormat="1" x14ac:dyDescent="0.2">
      <c r="A60" s="281" t="s">
        <v>150</v>
      </c>
      <c r="B60" s="281"/>
      <c r="C60" s="177" t="s">
        <v>151</v>
      </c>
      <c r="D60" s="177"/>
      <c r="E60" s="178" t="s">
        <v>152</v>
      </c>
      <c r="F60" s="32">
        <v>2286000</v>
      </c>
      <c r="G60" s="33">
        <v>2285700</v>
      </c>
      <c r="H60" s="33">
        <v>2280700</v>
      </c>
    </row>
    <row r="61" spans="1:8" s="2" customFormat="1" x14ac:dyDescent="0.2">
      <c r="A61" s="279"/>
      <c r="B61" s="279"/>
      <c r="C61" s="177" t="s">
        <v>153</v>
      </c>
      <c r="D61" s="177"/>
      <c r="E61" s="178" t="s">
        <v>154</v>
      </c>
      <c r="F61" s="32">
        <v>3406000</v>
      </c>
      <c r="G61" s="33">
        <v>3206000</v>
      </c>
      <c r="H61" s="33">
        <v>3206000</v>
      </c>
    </row>
    <row r="62" spans="1:8" s="2" customFormat="1" x14ac:dyDescent="0.2">
      <c r="A62" s="279"/>
      <c r="B62" s="279"/>
      <c r="C62" s="177" t="s">
        <v>155</v>
      </c>
      <c r="D62" s="177"/>
      <c r="E62" s="178" t="s">
        <v>156</v>
      </c>
      <c r="F62" s="34">
        <v>31500</v>
      </c>
      <c r="G62" s="29">
        <v>31500</v>
      </c>
      <c r="H62" s="29">
        <v>31500</v>
      </c>
    </row>
    <row r="63" spans="1:8" s="2" customFormat="1" x14ac:dyDescent="0.2">
      <c r="A63" s="279"/>
      <c r="B63" s="279"/>
      <c r="C63" s="177" t="s">
        <v>157</v>
      </c>
      <c r="D63" s="177"/>
      <c r="E63" s="178" t="s">
        <v>158</v>
      </c>
      <c r="F63" s="34">
        <v>109903.57</v>
      </c>
      <c r="G63" s="29">
        <v>109958.69</v>
      </c>
      <c r="H63" s="29">
        <v>109958.69</v>
      </c>
    </row>
    <row r="64" spans="1:8" s="2" customFormat="1" x14ac:dyDescent="0.2">
      <c r="A64" s="277"/>
      <c r="B64" s="277"/>
      <c r="C64" s="179"/>
      <c r="D64" s="179"/>
      <c r="E64" s="180"/>
      <c r="F64" s="35"/>
      <c r="G64" s="36"/>
      <c r="H64" s="36"/>
    </row>
    <row r="65" spans="1:11" s="2" customFormat="1" x14ac:dyDescent="0.2">
      <c r="A65" s="278"/>
      <c r="B65" s="278"/>
      <c r="C65" s="175" t="s">
        <v>159</v>
      </c>
      <c r="D65" s="175"/>
      <c r="E65" s="176" t="s">
        <v>160</v>
      </c>
      <c r="F65" s="37">
        <f>F66+F67</f>
        <v>131000</v>
      </c>
      <c r="G65" s="37">
        <f>G66+G67</f>
        <v>131000</v>
      </c>
      <c r="H65" s="37">
        <f>H66+H67</f>
        <v>131000</v>
      </c>
    </row>
    <row r="66" spans="1:11" s="2" customFormat="1" x14ac:dyDescent="0.2">
      <c r="A66" s="279"/>
      <c r="B66" s="279"/>
      <c r="C66" s="177" t="s">
        <v>161</v>
      </c>
      <c r="D66" s="177"/>
      <c r="E66" s="178" t="s">
        <v>162</v>
      </c>
      <c r="F66" s="34">
        <v>81000</v>
      </c>
      <c r="G66" s="29">
        <v>81000</v>
      </c>
      <c r="H66" s="29">
        <v>81000</v>
      </c>
    </row>
    <row r="67" spans="1:11" s="2" customFormat="1" x14ac:dyDescent="0.2">
      <c r="A67" s="205"/>
      <c r="B67" s="205"/>
      <c r="C67" s="177" t="s">
        <v>231</v>
      </c>
      <c r="D67" s="177"/>
      <c r="E67" s="178" t="s">
        <v>232</v>
      </c>
      <c r="F67" s="34">
        <v>50000</v>
      </c>
      <c r="G67" s="29">
        <v>50000</v>
      </c>
      <c r="H67" s="29">
        <v>50000</v>
      </c>
    </row>
    <row r="68" spans="1:11" s="2" customFormat="1" x14ac:dyDescent="0.2">
      <c r="A68" s="277"/>
      <c r="B68" s="280"/>
      <c r="C68" s="179"/>
      <c r="D68" s="179"/>
      <c r="E68" s="180"/>
      <c r="F68" s="35"/>
      <c r="G68" s="36"/>
      <c r="H68" s="36"/>
    </row>
    <row r="69" spans="1:11" s="2" customFormat="1" x14ac:dyDescent="0.2">
      <c r="A69" s="279"/>
      <c r="B69" s="279"/>
      <c r="C69" s="181" t="s">
        <v>150</v>
      </c>
      <c r="D69" s="181"/>
      <c r="E69" s="182" t="s">
        <v>163</v>
      </c>
      <c r="F69" s="39">
        <f>F65+F59</f>
        <v>5964403.5700000003</v>
      </c>
      <c r="G69" s="40">
        <f>G65+G59</f>
        <v>5764158.6900000004</v>
      </c>
      <c r="H69" s="40">
        <f>H65+H59</f>
        <v>5759158.6900000004</v>
      </c>
    </row>
    <row r="70" spans="1:11" s="2" customFormat="1" x14ac:dyDescent="0.2">
      <c r="A70" s="279"/>
      <c r="B70" s="279"/>
      <c r="E70" s="183"/>
      <c r="F70" s="3"/>
      <c r="G70" s="12"/>
      <c r="H70" s="7"/>
    </row>
    <row r="71" spans="1:11" s="2" customFormat="1" x14ac:dyDescent="0.2">
      <c r="A71" s="277"/>
      <c r="B71" s="277"/>
      <c r="C71" s="186"/>
      <c r="D71" s="186"/>
      <c r="E71" s="187" t="s">
        <v>164</v>
      </c>
      <c r="F71" s="41">
        <f>F69+F55+F41+F23</f>
        <v>32251899.999999996</v>
      </c>
      <c r="G71" s="42">
        <f>G69+G55+G41+G23</f>
        <v>29439000</v>
      </c>
      <c r="H71" s="43">
        <f>H69+H55+H41+H23</f>
        <v>29319500</v>
      </c>
    </row>
    <row r="72" spans="1:11" s="2" customFormat="1" x14ac:dyDescent="0.2">
      <c r="A72" s="277"/>
      <c r="B72" s="277"/>
      <c r="C72" s="188"/>
      <c r="D72" s="188"/>
      <c r="E72" s="189"/>
      <c r="F72" s="4"/>
      <c r="G72" s="13"/>
      <c r="H72" s="8"/>
    </row>
    <row r="73" spans="1:11" s="2" customFormat="1" x14ac:dyDescent="0.2">
      <c r="A73" s="277"/>
      <c r="B73" s="277"/>
      <c r="C73" s="186"/>
      <c r="D73" s="186"/>
      <c r="E73" s="187" t="s">
        <v>165</v>
      </c>
      <c r="F73" s="190">
        <f>F71+F8+F7+F6</f>
        <v>36307685.709999993</v>
      </c>
      <c r="G73" s="44">
        <f>G71+G8+G7+G6</f>
        <v>29439000</v>
      </c>
      <c r="H73" s="45">
        <f>H71+H8+H7+H6</f>
        <v>29319500</v>
      </c>
    </row>
    <row r="74" spans="1:11" x14ac:dyDescent="0.2">
      <c r="F74" s="197" t="s">
        <v>88</v>
      </c>
    </row>
    <row r="75" spans="1:11" x14ac:dyDescent="0.2">
      <c r="E75" s="198" t="s">
        <v>88</v>
      </c>
      <c r="F75" s="198" t="s">
        <v>88</v>
      </c>
      <c r="G75" s="198" t="s">
        <v>88</v>
      </c>
      <c r="H75" s="198" t="s">
        <v>88</v>
      </c>
      <c r="I75" s="198" t="s">
        <v>88</v>
      </c>
      <c r="J75" s="198" t="s">
        <v>88</v>
      </c>
    </row>
    <row r="76" spans="1:11" x14ac:dyDescent="0.2">
      <c r="F76" s="46"/>
      <c r="G76" s="46"/>
      <c r="H76" s="46"/>
      <c r="I76" s="46"/>
      <c r="J76" s="46"/>
      <c r="K76" s="46"/>
    </row>
    <row r="77" spans="1:11" x14ac:dyDescent="0.2">
      <c r="F77" s="197" t="s">
        <v>88</v>
      </c>
      <c r="G77" s="46"/>
      <c r="H77" s="46"/>
      <c r="I77" s="46"/>
    </row>
    <row r="78" spans="1:11" x14ac:dyDescent="0.2">
      <c r="F78" s="197" t="s">
        <v>88</v>
      </c>
      <c r="G78" s="46"/>
      <c r="H78" s="46"/>
      <c r="I78" s="46"/>
    </row>
    <row r="79" spans="1:11" x14ac:dyDescent="0.2">
      <c r="F79" s="197" t="s">
        <v>88</v>
      </c>
      <c r="G79" s="46"/>
      <c r="H79" s="46"/>
      <c r="I79" s="46"/>
    </row>
    <row r="80" spans="1:11" x14ac:dyDescent="0.2">
      <c r="F80" s="46"/>
      <c r="G80" s="46"/>
      <c r="H80" s="46"/>
      <c r="I80" s="46"/>
    </row>
    <row r="81" spans="6:9" x14ac:dyDescent="0.2">
      <c r="F81" s="46"/>
      <c r="G81" s="46"/>
      <c r="H81" s="46"/>
      <c r="I81" s="46"/>
    </row>
    <row r="82" spans="6:9" x14ac:dyDescent="0.2">
      <c r="F82" s="46"/>
      <c r="G82" s="46"/>
      <c r="H82" s="46"/>
      <c r="I82" s="46"/>
    </row>
    <row r="83" spans="6:9" x14ac:dyDescent="0.2">
      <c r="F83" s="46"/>
      <c r="G83" s="46"/>
      <c r="H83" s="46"/>
      <c r="I83" s="46"/>
    </row>
    <row r="84" spans="6:9" x14ac:dyDescent="0.2">
      <c r="F84" s="46"/>
      <c r="G84" s="46"/>
      <c r="H84" s="46"/>
      <c r="I84" s="46"/>
    </row>
    <row r="85" spans="6:9" x14ac:dyDescent="0.2">
      <c r="F85" s="46"/>
      <c r="G85" s="46"/>
      <c r="H85" s="46"/>
      <c r="I85" s="46"/>
    </row>
  </sheetData>
  <mergeCells count="64">
    <mergeCell ref="C6:C8"/>
    <mergeCell ref="D6:D8"/>
    <mergeCell ref="A10:B10"/>
    <mergeCell ref="A11:B11"/>
    <mergeCell ref="A12:B12"/>
    <mergeCell ref="A13:B13"/>
    <mergeCell ref="A14:B14"/>
    <mergeCell ref="A15:B15"/>
    <mergeCell ref="A19:B19"/>
    <mergeCell ref="A20:B20"/>
    <mergeCell ref="A21:B21"/>
    <mergeCell ref="A22:B22"/>
    <mergeCell ref="A17:B17"/>
    <mergeCell ref="A18:B18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60:B60"/>
    <mergeCell ref="A61:B61"/>
    <mergeCell ref="A62:B62"/>
    <mergeCell ref="A63:B63"/>
    <mergeCell ref="A64:B64"/>
    <mergeCell ref="A53:B53"/>
    <mergeCell ref="A54:B54"/>
    <mergeCell ref="A55:B55"/>
    <mergeCell ref="A56:B56"/>
    <mergeCell ref="A58:B58"/>
    <mergeCell ref="C2:H2"/>
    <mergeCell ref="A72:B72"/>
    <mergeCell ref="A73:B73"/>
    <mergeCell ref="A65:B65"/>
    <mergeCell ref="A66:B66"/>
    <mergeCell ref="A68:B68"/>
    <mergeCell ref="A69:B69"/>
    <mergeCell ref="A70:B70"/>
    <mergeCell ref="A71:B71"/>
    <mergeCell ref="A59:B59"/>
  </mergeCells>
  <printOptions horizontalCentered="1"/>
  <pageMargins left="0.59055118110236227" right="0.59055118110236227" top="0.39370078740157483" bottom="0.39370078740157483" header="0.51181102362204722" footer="0.51181102362204722"/>
  <pageSetup paperSize="9" scale="65" orientation="landscape" r:id="rId1"/>
  <headerFooter alignWithMargins="0"/>
  <rowBreaks count="1" manualBreakCount="1">
    <brk id="55" max="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zoomScaleNormal="100" workbookViewId="0">
      <selection activeCell="B1" sqref="B1:F1"/>
    </sheetView>
  </sheetViews>
  <sheetFormatPr defaultRowHeight="12.75" x14ac:dyDescent="0.2"/>
  <cols>
    <col min="1" max="1" width="3" style="48" customWidth="1"/>
    <col min="2" max="2" width="3.5703125" style="48" customWidth="1"/>
    <col min="3" max="3" width="40.5703125" style="48" customWidth="1"/>
    <col min="4" max="6" width="15.5703125" style="48" customWidth="1"/>
    <col min="7" max="7" width="40.140625" style="48" customWidth="1"/>
    <col min="8" max="16384" width="9.140625" style="48"/>
  </cols>
  <sheetData>
    <row r="1" spans="1:7" s="47" customFormat="1" ht="63" customHeight="1" x14ac:dyDescent="0.15">
      <c r="A1" s="130" t="s">
        <v>88</v>
      </c>
      <c r="B1" s="307" t="s">
        <v>252</v>
      </c>
      <c r="C1" s="307"/>
      <c r="D1" s="307"/>
      <c r="E1" s="307"/>
      <c r="F1" s="307"/>
      <c r="G1" s="131"/>
    </row>
    <row r="2" spans="1:7" s="47" customFormat="1" ht="15" customHeight="1" x14ac:dyDescent="0.15"/>
    <row r="3" spans="1:7" s="132" customFormat="1" ht="33" customHeight="1" x14ac:dyDescent="0.2">
      <c r="B3" s="305" t="s">
        <v>0</v>
      </c>
      <c r="C3" s="305"/>
      <c r="D3" s="133" t="s">
        <v>193</v>
      </c>
      <c r="E3" s="133" t="s">
        <v>195</v>
      </c>
      <c r="F3" s="134" t="s">
        <v>8</v>
      </c>
    </row>
    <row r="4" spans="1:7" s="132" customFormat="1" ht="18.75" customHeight="1" x14ac:dyDescent="0.2">
      <c r="B4" s="305"/>
      <c r="C4" s="305"/>
      <c r="D4" s="134" t="s">
        <v>202</v>
      </c>
      <c r="E4" s="134" t="s">
        <v>201</v>
      </c>
      <c r="F4" s="134" t="s">
        <v>43</v>
      </c>
    </row>
    <row r="5" spans="1:7" s="132" customFormat="1" ht="11.25" customHeight="1" x14ac:dyDescent="0.2">
      <c r="B5" s="135"/>
      <c r="C5" s="135"/>
      <c r="D5" s="136" t="s">
        <v>193</v>
      </c>
      <c r="E5" s="136" t="s">
        <v>195</v>
      </c>
      <c r="F5" s="137"/>
    </row>
    <row r="6" spans="1:7" s="132" customFormat="1" ht="18.75" customHeight="1" x14ac:dyDescent="0.2">
      <c r="B6" s="138" t="s">
        <v>204</v>
      </c>
      <c r="C6" s="139" t="s">
        <v>203</v>
      </c>
      <c r="D6" s="140" t="s">
        <v>202</v>
      </c>
      <c r="E6" s="140" t="s">
        <v>201</v>
      </c>
      <c r="F6" s="141"/>
    </row>
    <row r="7" spans="1:7" s="132" customFormat="1" ht="18.75" customHeight="1" x14ac:dyDescent="0.2">
      <c r="B7" s="142" t="s">
        <v>17</v>
      </c>
      <c r="C7" s="143" t="s">
        <v>200</v>
      </c>
      <c r="D7" s="144">
        <v>5633158.6900000004</v>
      </c>
      <c r="E7" s="144">
        <v>131000</v>
      </c>
      <c r="F7" s="144">
        <v>5764158.6900000004</v>
      </c>
    </row>
    <row r="8" spans="1:7" s="132" customFormat="1" ht="18.75" customHeight="1" x14ac:dyDescent="0.2">
      <c r="B8" s="151"/>
      <c r="C8" s="146" t="s">
        <v>199</v>
      </c>
      <c r="D8" s="162">
        <f>SUM(D7)</f>
        <v>5633158.6900000004</v>
      </c>
      <c r="E8" s="162">
        <f>SUM(E7)</f>
        <v>131000</v>
      </c>
      <c r="F8" s="162">
        <f>SUM(F7)</f>
        <v>5764158.6900000004</v>
      </c>
    </row>
    <row r="9" spans="1:7" s="132" customFormat="1" ht="18" customHeight="1" x14ac:dyDescent="0.2"/>
    <row r="10" spans="1:7" s="132" customFormat="1" ht="18.75" hidden="1" customHeight="1" x14ac:dyDescent="0.2">
      <c r="B10" s="148"/>
      <c r="C10" s="148"/>
      <c r="D10" s="149"/>
      <c r="E10" s="149"/>
      <c r="F10" s="149"/>
    </row>
    <row r="11" spans="1:7" s="132" customFormat="1" ht="18.75" customHeight="1" x14ac:dyDescent="0.2">
      <c r="B11" s="306" t="s">
        <v>79</v>
      </c>
      <c r="C11" s="306"/>
      <c r="D11" s="150">
        <f>D8</f>
        <v>5633158.6900000004</v>
      </c>
      <c r="E11" s="150">
        <f>E8</f>
        <v>131000</v>
      </c>
      <c r="F11" s="150">
        <f>F8</f>
        <v>5764158.6900000004</v>
      </c>
    </row>
  </sheetData>
  <mergeCells count="3">
    <mergeCell ref="B3:C4"/>
    <mergeCell ref="B11:C11"/>
    <mergeCell ref="B1:F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zoomScaleNormal="100" workbookViewId="0">
      <selection activeCell="B1" sqref="B1:F1"/>
    </sheetView>
  </sheetViews>
  <sheetFormatPr defaultRowHeight="12.75" x14ac:dyDescent="0.2"/>
  <cols>
    <col min="1" max="1" width="3" style="48" customWidth="1"/>
    <col min="2" max="2" width="3.5703125" style="48" customWidth="1"/>
    <col min="3" max="3" width="40.5703125" style="48" customWidth="1"/>
    <col min="4" max="6" width="15.5703125" style="48" customWidth="1"/>
    <col min="7" max="7" width="40.140625" style="48" customWidth="1"/>
    <col min="8" max="16384" width="9.140625" style="48"/>
  </cols>
  <sheetData>
    <row r="1" spans="1:7" s="47" customFormat="1" ht="63" customHeight="1" x14ac:dyDescent="0.15">
      <c r="A1" s="130" t="s">
        <v>88</v>
      </c>
      <c r="B1" s="307" t="s">
        <v>251</v>
      </c>
      <c r="C1" s="307"/>
      <c r="D1" s="307"/>
      <c r="E1" s="307"/>
      <c r="F1" s="307"/>
      <c r="G1" s="131"/>
    </row>
    <row r="2" spans="1:7" s="47" customFormat="1" ht="15" customHeight="1" x14ac:dyDescent="0.15"/>
    <row r="3" spans="1:7" s="132" customFormat="1" ht="37.5" customHeight="1" x14ac:dyDescent="0.2">
      <c r="B3" s="305" t="s">
        <v>0</v>
      </c>
      <c r="C3" s="305"/>
      <c r="D3" s="133" t="s">
        <v>193</v>
      </c>
      <c r="E3" s="133" t="s">
        <v>195</v>
      </c>
      <c r="F3" s="134" t="s">
        <v>8</v>
      </c>
    </row>
    <row r="4" spans="1:7" s="132" customFormat="1" ht="18" customHeight="1" x14ac:dyDescent="0.2">
      <c r="B4" s="305"/>
      <c r="C4" s="305"/>
      <c r="D4" s="134" t="s">
        <v>202</v>
      </c>
      <c r="E4" s="134" t="s">
        <v>201</v>
      </c>
      <c r="F4" s="134" t="s">
        <v>43</v>
      </c>
    </row>
    <row r="5" spans="1:7" s="132" customFormat="1" ht="3" customHeight="1" x14ac:dyDescent="0.2">
      <c r="B5" s="135"/>
      <c r="C5" s="135"/>
      <c r="D5" s="136" t="s">
        <v>193</v>
      </c>
      <c r="E5" s="136" t="s">
        <v>195</v>
      </c>
      <c r="F5" s="137"/>
    </row>
    <row r="6" spans="1:7" s="132" customFormat="1" ht="24.75" customHeight="1" x14ac:dyDescent="0.2">
      <c r="B6" s="138" t="s">
        <v>204</v>
      </c>
      <c r="C6" s="139" t="s">
        <v>203</v>
      </c>
      <c r="D6" s="140" t="s">
        <v>202</v>
      </c>
      <c r="E6" s="140" t="s">
        <v>201</v>
      </c>
      <c r="F6" s="141"/>
    </row>
    <row r="7" spans="1:7" s="132" customFormat="1" ht="24.75" customHeight="1" x14ac:dyDescent="0.2">
      <c r="B7" s="142" t="s">
        <v>17</v>
      </c>
      <c r="C7" s="143" t="s">
        <v>200</v>
      </c>
      <c r="D7" s="144">
        <v>5628158.6900000004</v>
      </c>
      <c r="E7" s="144">
        <v>131000</v>
      </c>
      <c r="F7" s="144">
        <v>5759158.6900000004</v>
      </c>
    </row>
    <row r="8" spans="1:7" s="132" customFormat="1" ht="24.75" customHeight="1" x14ac:dyDescent="0.2">
      <c r="B8" s="151"/>
      <c r="C8" s="146" t="s">
        <v>199</v>
      </c>
      <c r="D8" s="147">
        <f>SUM(D7)</f>
        <v>5628158.6900000004</v>
      </c>
      <c r="E8" s="147">
        <f>SUM(E7)</f>
        <v>131000</v>
      </c>
      <c r="F8" s="147">
        <f>SUM(F7)</f>
        <v>5759158.6900000004</v>
      </c>
    </row>
    <row r="9" spans="1:7" s="132" customFormat="1" ht="11.25" x14ac:dyDescent="0.2"/>
    <row r="10" spans="1:7" s="132" customFormat="1" ht="11.25" x14ac:dyDescent="0.2">
      <c r="B10" s="148"/>
      <c r="C10" s="148"/>
      <c r="D10" s="149"/>
      <c r="E10" s="149"/>
      <c r="F10" s="149"/>
    </row>
    <row r="11" spans="1:7" s="132" customFormat="1" ht="11.25" x14ac:dyDescent="0.2">
      <c r="B11" s="306" t="s">
        <v>79</v>
      </c>
      <c r="C11" s="306"/>
      <c r="D11" s="150">
        <f>D8</f>
        <v>5628158.6900000004</v>
      </c>
      <c r="E11" s="150">
        <f>E8</f>
        <v>131000</v>
      </c>
      <c r="F11" s="150">
        <f>F8</f>
        <v>5759158.6900000004</v>
      </c>
    </row>
  </sheetData>
  <mergeCells count="3">
    <mergeCell ref="B3:C4"/>
    <mergeCell ref="B11:C11"/>
    <mergeCell ref="B1:F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41"/>
  <sheetViews>
    <sheetView topLeftCell="A28" zoomScaleNormal="100" zoomScaleSheetLayoutView="145" workbookViewId="0">
      <selection activeCell="A46" sqref="A46:IV46"/>
    </sheetView>
  </sheetViews>
  <sheetFormatPr defaultColWidth="8.85546875" defaultRowHeight="12.75" x14ac:dyDescent="0.2"/>
  <cols>
    <col min="1" max="1" width="0.28515625" style="5" customWidth="1"/>
    <col min="2" max="2" width="11.28515625" style="5" customWidth="1"/>
    <col min="3" max="3" width="47.28515625" style="5" customWidth="1"/>
    <col min="4" max="4" width="26.7109375" style="5" customWidth="1"/>
    <col min="5" max="5" width="25.28515625" style="5" customWidth="1"/>
    <col min="6" max="6" width="26.7109375" style="5" customWidth="1"/>
    <col min="7" max="7" width="8.85546875" style="5"/>
    <col min="8" max="8" width="19" style="5" customWidth="1"/>
    <col min="9" max="9" width="14.85546875" style="5" bestFit="1" customWidth="1"/>
    <col min="10" max="10" width="16" style="5" bestFit="1" customWidth="1"/>
    <col min="11" max="11" width="14.85546875" style="5" bestFit="1" customWidth="1"/>
    <col min="12" max="12" width="9.140625" style="5" bestFit="1" customWidth="1"/>
    <col min="13" max="13" width="10" style="5" bestFit="1" customWidth="1"/>
    <col min="14" max="14" width="12.42578125" style="5" bestFit="1" customWidth="1"/>
    <col min="15" max="15" width="13.5703125" style="5" bestFit="1" customWidth="1"/>
    <col min="16" max="16384" width="8.85546875" style="5"/>
  </cols>
  <sheetData>
    <row r="1" spans="1:16" s="207" customFormat="1" ht="25.5" customHeight="1" x14ac:dyDescent="0.2">
      <c r="B1" s="287" t="s">
        <v>166</v>
      </c>
      <c r="C1" s="287"/>
      <c r="D1" s="287"/>
      <c r="E1" s="287"/>
      <c r="F1" s="287"/>
    </row>
    <row r="2" spans="1:16" s="207" customFormat="1" ht="15" customHeight="1" x14ac:dyDescent="0.15"/>
    <row r="3" spans="1:16" s="207" customFormat="1" ht="18" customHeight="1" x14ac:dyDescent="0.2">
      <c r="A3" s="208"/>
      <c r="B3" s="288" t="s">
        <v>167</v>
      </c>
      <c r="C3" s="288"/>
      <c r="D3" s="265" t="s">
        <v>239</v>
      </c>
      <c r="E3" s="265" t="s">
        <v>245</v>
      </c>
      <c r="F3" s="265" t="s">
        <v>250</v>
      </c>
    </row>
    <row r="4" spans="1:16" s="207" customFormat="1" ht="18" customHeight="1" x14ac:dyDescent="0.2">
      <c r="A4" s="208"/>
      <c r="B4" s="288"/>
      <c r="C4" s="288"/>
      <c r="D4" s="269" t="s">
        <v>8</v>
      </c>
      <c r="E4" s="269" t="s">
        <v>8</v>
      </c>
      <c r="F4" s="269" t="s">
        <v>8</v>
      </c>
    </row>
    <row r="5" spans="1:16" s="207" customFormat="1" ht="3" customHeight="1" x14ac:dyDescent="0.2">
      <c r="A5" s="209"/>
      <c r="B5" s="285"/>
      <c r="C5" s="285"/>
      <c r="D5" s="209"/>
      <c r="E5" s="209"/>
      <c r="F5" s="210"/>
    </row>
    <row r="6" spans="1:16" s="207" customFormat="1" ht="7.5" customHeight="1" x14ac:dyDescent="0.15">
      <c r="E6" s="207" t="s">
        <v>88</v>
      </c>
      <c r="F6" s="211"/>
    </row>
    <row r="7" spans="1:16" s="207" customFormat="1" ht="18" customHeight="1" x14ac:dyDescent="0.2">
      <c r="A7" s="208"/>
      <c r="B7" s="212"/>
      <c r="C7" s="213" t="s">
        <v>168</v>
      </c>
      <c r="D7" s="214">
        <v>0</v>
      </c>
      <c r="E7" s="214">
        <v>0</v>
      </c>
      <c r="F7" s="215">
        <v>0</v>
      </c>
    </row>
    <row r="8" spans="1:16" s="207" customFormat="1" ht="3" customHeight="1" x14ac:dyDescent="0.2">
      <c r="A8" s="209"/>
      <c r="B8" s="285"/>
      <c r="C8" s="285"/>
      <c r="D8" s="209"/>
      <c r="E8" s="209"/>
      <c r="F8" s="210"/>
    </row>
    <row r="9" spans="1:16" s="207" customFormat="1" ht="7.5" customHeight="1" x14ac:dyDescent="0.15">
      <c r="F9" s="211"/>
    </row>
    <row r="10" spans="1:16" s="207" customFormat="1" ht="15" customHeight="1" x14ac:dyDescent="0.2">
      <c r="A10" s="216" t="s">
        <v>169</v>
      </c>
      <c r="B10" s="217" t="s">
        <v>170</v>
      </c>
      <c r="C10" s="264" t="s">
        <v>171</v>
      </c>
      <c r="D10" s="218" t="s">
        <v>172</v>
      </c>
      <c r="E10" s="219" t="s">
        <v>173</v>
      </c>
      <c r="F10" s="217" t="s">
        <v>174</v>
      </c>
    </row>
    <row r="11" spans="1:16" s="207" customFormat="1" ht="15" customHeight="1" x14ac:dyDescent="0.2">
      <c r="A11" s="220" t="s">
        <v>175</v>
      </c>
      <c r="B11" s="221" t="s">
        <v>176</v>
      </c>
      <c r="C11" s="222" t="s">
        <v>1</v>
      </c>
      <c r="D11" s="223">
        <v>253190</v>
      </c>
      <c r="E11" s="224">
        <v>270190</v>
      </c>
      <c r="F11" s="225">
        <v>253190</v>
      </c>
      <c r="H11" s="234" t="s">
        <v>88</v>
      </c>
      <c r="I11" s="234" t="s">
        <v>88</v>
      </c>
      <c r="J11" s="234" t="s">
        <v>88</v>
      </c>
      <c r="K11" s="234" t="s">
        <v>88</v>
      </c>
      <c r="N11" s="226" t="s">
        <v>88</v>
      </c>
      <c r="O11" s="226" t="s">
        <v>88</v>
      </c>
    </row>
    <row r="12" spans="1:16" s="207" customFormat="1" ht="15" customHeight="1" x14ac:dyDescent="0.2">
      <c r="A12" s="209"/>
      <c r="B12" s="257" t="s">
        <v>177</v>
      </c>
      <c r="C12" s="258" t="s">
        <v>2</v>
      </c>
      <c r="D12" s="272">
        <f>1278206.69+1840.23</f>
        <v>1280046.92</v>
      </c>
      <c r="E12" s="224">
        <v>1219396.6399999999</v>
      </c>
      <c r="F12" s="225">
        <v>1229065</v>
      </c>
      <c r="H12" s="234" t="s">
        <v>88</v>
      </c>
      <c r="I12" s="234" t="s">
        <v>88</v>
      </c>
    </row>
    <row r="13" spans="1:16" s="207" customFormat="1" ht="15" customHeight="1" x14ac:dyDescent="0.2">
      <c r="A13" s="209"/>
      <c r="B13" s="221" t="s">
        <v>178</v>
      </c>
      <c r="C13" s="222" t="s">
        <v>3</v>
      </c>
      <c r="D13" s="223">
        <f>21104724.42-25000</f>
        <v>21079724.420000002</v>
      </c>
      <c r="E13" s="224">
        <v>18533978.199999999</v>
      </c>
      <c r="F13" s="225">
        <v>18699809.84</v>
      </c>
      <c r="H13" s="234" t="s">
        <v>88</v>
      </c>
      <c r="I13" s="234" t="s">
        <v>88</v>
      </c>
    </row>
    <row r="14" spans="1:16" s="207" customFormat="1" ht="15" customHeight="1" x14ac:dyDescent="0.2">
      <c r="A14" s="209"/>
      <c r="B14" s="221" t="s">
        <v>179</v>
      </c>
      <c r="C14" s="222" t="s">
        <v>4</v>
      </c>
      <c r="D14" s="223">
        <f>2821835.24+239162.81+25000</f>
        <v>3085998.0500000003</v>
      </c>
      <c r="E14" s="224">
        <v>2715300.24</v>
      </c>
      <c r="F14" s="225">
        <v>2683300.2400000002</v>
      </c>
      <c r="G14" s="227" t="s">
        <v>88</v>
      </c>
      <c r="H14" s="234" t="s">
        <v>88</v>
      </c>
      <c r="I14" s="234" t="s">
        <v>88</v>
      </c>
    </row>
    <row r="15" spans="1:16" s="207" customFormat="1" ht="15" customHeight="1" x14ac:dyDescent="0.2">
      <c r="A15" s="209"/>
      <c r="B15" s="221" t="s">
        <v>180</v>
      </c>
      <c r="C15" s="222" t="s">
        <v>5</v>
      </c>
      <c r="D15" s="223">
        <v>0</v>
      </c>
      <c r="E15" s="224">
        <v>0</v>
      </c>
      <c r="F15" s="225">
        <v>0</v>
      </c>
      <c r="H15" s="234" t="s">
        <v>88</v>
      </c>
      <c r="I15" s="234" t="s">
        <v>88</v>
      </c>
    </row>
    <row r="16" spans="1:16" s="207" customFormat="1" ht="15" customHeight="1" x14ac:dyDescent="0.2">
      <c r="A16" s="209"/>
      <c r="B16" s="221" t="s">
        <v>181</v>
      </c>
      <c r="C16" s="222" t="s">
        <v>6</v>
      </c>
      <c r="D16" s="223">
        <v>84176.07</v>
      </c>
      <c r="E16" s="224">
        <v>81676.070000000007</v>
      </c>
      <c r="F16" s="225">
        <v>81676.070000000007</v>
      </c>
      <c r="H16" s="226" t="s">
        <v>88</v>
      </c>
      <c r="I16" s="226" t="s">
        <v>88</v>
      </c>
      <c r="J16" s="226" t="s">
        <v>88</v>
      </c>
      <c r="K16" s="226" t="s">
        <v>88</v>
      </c>
      <c r="L16" s="226" t="s">
        <v>88</v>
      </c>
      <c r="M16" s="226" t="s">
        <v>88</v>
      </c>
      <c r="N16" s="226" t="s">
        <v>88</v>
      </c>
      <c r="O16" s="226" t="s">
        <v>88</v>
      </c>
      <c r="P16" s="226" t="s">
        <v>88</v>
      </c>
    </row>
    <row r="17" spans="1:15" s="207" customFormat="1" ht="15" customHeight="1" x14ac:dyDescent="0.2">
      <c r="A17" s="209"/>
      <c r="B17" s="221" t="s">
        <v>182</v>
      </c>
      <c r="C17" s="222" t="s">
        <v>7</v>
      </c>
      <c r="D17" s="272">
        <f>137928.64+3463956.4</f>
        <v>3601885.04</v>
      </c>
      <c r="E17" s="224">
        <v>137800</v>
      </c>
      <c r="F17" s="225">
        <v>137800</v>
      </c>
      <c r="H17" s="226" t="s">
        <v>88</v>
      </c>
      <c r="I17" s="226" t="s">
        <v>88</v>
      </c>
      <c r="J17" s="226" t="s">
        <v>88</v>
      </c>
      <c r="K17" s="226" t="s">
        <v>88</v>
      </c>
      <c r="L17" s="226" t="s">
        <v>88</v>
      </c>
      <c r="M17" s="226" t="s">
        <v>88</v>
      </c>
      <c r="N17" s="226" t="s">
        <v>88</v>
      </c>
      <c r="O17" s="226" t="s">
        <v>88</v>
      </c>
    </row>
    <row r="18" spans="1:15" s="207" customFormat="1" ht="15" customHeight="1" x14ac:dyDescent="0.2">
      <c r="A18" s="228" t="s">
        <v>16</v>
      </c>
      <c r="B18" s="229" t="s">
        <v>175</v>
      </c>
      <c r="C18" s="230" t="s">
        <v>183</v>
      </c>
      <c r="D18" s="231">
        <f>SUM(D11:D17)</f>
        <v>29385020.500000004</v>
      </c>
      <c r="E18" s="232">
        <f>SUM(E11:E17)</f>
        <v>22958341.149999999</v>
      </c>
      <c r="F18" s="233">
        <f>SUM(F11:F17)</f>
        <v>23084841.149999999</v>
      </c>
      <c r="G18" s="234" t="s">
        <v>88</v>
      </c>
    </row>
    <row r="19" spans="1:15" s="207" customFormat="1" ht="25.15" customHeight="1" x14ac:dyDescent="0.2">
      <c r="A19" s="235"/>
      <c r="B19" s="235"/>
      <c r="C19" s="235"/>
      <c r="D19" s="235"/>
      <c r="E19" s="235"/>
      <c r="F19" s="236"/>
    </row>
    <row r="20" spans="1:15" s="207" customFormat="1" ht="15" customHeight="1" x14ac:dyDescent="0.2">
      <c r="A20" s="216" t="s">
        <v>169</v>
      </c>
      <c r="B20" s="217" t="s">
        <v>170</v>
      </c>
      <c r="C20" s="217" t="s">
        <v>184</v>
      </c>
      <c r="D20" s="217" t="s">
        <v>172</v>
      </c>
      <c r="E20" s="217" t="s">
        <v>173</v>
      </c>
      <c r="F20" s="217" t="s">
        <v>174</v>
      </c>
    </row>
    <row r="21" spans="1:15" s="207" customFormat="1" ht="15" customHeight="1" x14ac:dyDescent="0.2">
      <c r="A21" s="220" t="s">
        <v>185</v>
      </c>
      <c r="B21" s="221" t="s">
        <v>186</v>
      </c>
      <c r="C21" s="237" t="s">
        <v>81</v>
      </c>
      <c r="D21" s="273">
        <f>930189.83+3071.81</f>
        <v>933261.64</v>
      </c>
      <c r="E21" s="225">
        <v>691500.16</v>
      </c>
      <c r="F21" s="225">
        <v>450500.16</v>
      </c>
    </row>
    <row r="22" spans="1:15" s="207" customFormat="1" ht="15" customHeight="1" x14ac:dyDescent="0.2">
      <c r="A22" s="209"/>
      <c r="B22" s="221" t="s">
        <v>187</v>
      </c>
      <c r="C22" s="237" t="s">
        <v>82</v>
      </c>
      <c r="D22" s="225">
        <v>5000</v>
      </c>
      <c r="E22" s="225">
        <v>5000</v>
      </c>
      <c r="F22" s="225">
        <v>5000</v>
      </c>
      <c r="G22" s="207" t="s">
        <v>88</v>
      </c>
    </row>
    <row r="23" spans="1:15" s="207" customFormat="1" ht="15" customHeight="1" x14ac:dyDescent="0.2">
      <c r="A23" s="209"/>
      <c r="B23" s="221" t="s">
        <v>188</v>
      </c>
      <c r="C23" s="237" t="s">
        <v>83</v>
      </c>
      <c r="D23" s="225">
        <v>20000</v>
      </c>
      <c r="E23" s="225">
        <v>20000</v>
      </c>
      <c r="F23" s="225">
        <v>20000</v>
      </c>
    </row>
    <row r="24" spans="1:15" s="207" customFormat="1" ht="15" customHeight="1" x14ac:dyDescent="0.15">
      <c r="A24" s="228" t="s">
        <v>80</v>
      </c>
      <c r="B24" s="229" t="s">
        <v>185</v>
      </c>
      <c r="C24" s="238" t="s">
        <v>189</v>
      </c>
      <c r="D24" s="233">
        <f>SUM(D21:D23)</f>
        <v>958261.64</v>
      </c>
      <c r="E24" s="233">
        <f>SUM(E21:E23)</f>
        <v>716500.16</v>
      </c>
      <c r="F24" s="233">
        <f>SUM(F21:F23)</f>
        <v>475500.16</v>
      </c>
    </row>
    <row r="25" spans="1:15" s="207" customFormat="1" ht="15" customHeight="1" x14ac:dyDescent="0.15">
      <c r="A25" s="228"/>
      <c r="B25" s="239"/>
      <c r="C25" s="240"/>
      <c r="D25" s="241"/>
      <c r="E25" s="241"/>
      <c r="F25" s="242"/>
    </row>
    <row r="26" spans="1:15" s="207" customFormat="1" ht="15" customHeight="1" x14ac:dyDescent="0.15">
      <c r="A26" s="228"/>
      <c r="B26" s="217" t="s">
        <v>170</v>
      </c>
      <c r="C26" s="217" t="s">
        <v>217</v>
      </c>
      <c r="D26" s="217" t="s">
        <v>172</v>
      </c>
      <c r="E26" s="217" t="s">
        <v>173</v>
      </c>
      <c r="F26" s="217" t="s">
        <v>174</v>
      </c>
    </row>
    <row r="27" spans="1:15" s="207" customFormat="1" ht="15" customHeight="1" x14ac:dyDescent="0.15">
      <c r="A27" s="228"/>
      <c r="B27" s="221" t="s">
        <v>216</v>
      </c>
      <c r="C27" s="237" t="s">
        <v>223</v>
      </c>
      <c r="D27" s="225">
        <v>0</v>
      </c>
      <c r="E27" s="225">
        <v>0</v>
      </c>
      <c r="F27" s="225">
        <v>0</v>
      </c>
    </row>
    <row r="28" spans="1:15" s="207" customFormat="1" ht="15" customHeight="1" x14ac:dyDescent="0.15">
      <c r="A28" s="228"/>
      <c r="B28" s="221" t="s">
        <v>218</v>
      </c>
      <c r="C28" s="237" t="s">
        <v>224</v>
      </c>
      <c r="D28" s="225">
        <v>0</v>
      </c>
      <c r="E28" s="225">
        <v>0</v>
      </c>
      <c r="F28" s="225">
        <v>0</v>
      </c>
    </row>
    <row r="29" spans="1:15" s="207" customFormat="1" ht="15" customHeight="1" x14ac:dyDescent="0.15">
      <c r="A29" s="228"/>
      <c r="B29" s="221" t="s">
        <v>219</v>
      </c>
      <c r="C29" s="237" t="s">
        <v>225</v>
      </c>
      <c r="D29" s="225">
        <v>0</v>
      </c>
      <c r="E29" s="225">
        <v>0</v>
      </c>
      <c r="F29" s="225">
        <v>0</v>
      </c>
    </row>
    <row r="30" spans="1:15" s="207" customFormat="1" ht="15" customHeight="1" x14ac:dyDescent="0.15">
      <c r="A30" s="228"/>
      <c r="B30" s="221" t="s">
        <v>220</v>
      </c>
      <c r="C30" s="237" t="s">
        <v>226</v>
      </c>
      <c r="D30" s="225">
        <v>0</v>
      </c>
      <c r="E30" s="225">
        <v>0</v>
      </c>
      <c r="F30" s="225">
        <v>0</v>
      </c>
    </row>
    <row r="31" spans="1:15" s="207" customFormat="1" ht="15" customHeight="1" x14ac:dyDescent="0.15">
      <c r="A31" s="228"/>
      <c r="B31" s="229" t="s">
        <v>221</v>
      </c>
      <c r="C31" s="238" t="s">
        <v>222</v>
      </c>
      <c r="D31" s="233">
        <f>SUM(D27:D30)</f>
        <v>0</v>
      </c>
      <c r="E31" s="233">
        <f>SUM(E27:E30)</f>
        <v>0</v>
      </c>
      <c r="F31" s="233">
        <f>SUM(F27:F30)</f>
        <v>0</v>
      </c>
    </row>
    <row r="32" spans="1:15" s="207" customFormat="1" ht="15" customHeight="1" x14ac:dyDescent="0.15">
      <c r="A32" s="228"/>
      <c r="B32" s="239"/>
      <c r="C32" s="240"/>
      <c r="D32" s="241"/>
      <c r="E32" s="241"/>
      <c r="F32" s="242"/>
    </row>
    <row r="33" spans="1:6" s="207" customFormat="1" ht="7.5" customHeight="1" x14ac:dyDescent="0.2">
      <c r="A33" s="235"/>
      <c r="B33" s="235"/>
      <c r="C33" s="235"/>
      <c r="D33" s="235"/>
      <c r="E33" s="235"/>
      <c r="F33" s="236"/>
    </row>
    <row r="34" spans="1:6" s="207" customFormat="1" ht="15" customHeight="1" x14ac:dyDescent="0.2">
      <c r="A34" s="216" t="s">
        <v>169</v>
      </c>
      <c r="B34" s="217" t="s">
        <v>170</v>
      </c>
      <c r="C34" s="217" t="s">
        <v>190</v>
      </c>
      <c r="D34" s="217" t="s">
        <v>172</v>
      </c>
      <c r="E34" s="217" t="s">
        <v>173</v>
      </c>
      <c r="F34" s="217" t="s">
        <v>174</v>
      </c>
    </row>
    <row r="35" spans="1:6" s="207" customFormat="1" ht="15" customHeight="1" x14ac:dyDescent="0.2">
      <c r="A35" s="220" t="s">
        <v>191</v>
      </c>
      <c r="B35" s="221" t="s">
        <v>192</v>
      </c>
      <c r="C35" s="237" t="s">
        <v>193</v>
      </c>
      <c r="D35" s="225">
        <v>5833403.5700000003</v>
      </c>
      <c r="E35" s="225">
        <v>5633158.6900000004</v>
      </c>
      <c r="F35" s="225">
        <v>5628158.6900000004</v>
      </c>
    </row>
    <row r="36" spans="1:6" s="207" customFormat="1" ht="15" customHeight="1" x14ac:dyDescent="0.2">
      <c r="A36" s="209"/>
      <c r="B36" s="221" t="s">
        <v>194</v>
      </c>
      <c r="C36" s="237" t="s">
        <v>195</v>
      </c>
      <c r="D36" s="225">
        <v>131000</v>
      </c>
      <c r="E36" s="225">
        <v>131000</v>
      </c>
      <c r="F36" s="225">
        <v>131000</v>
      </c>
    </row>
    <row r="37" spans="1:6" s="207" customFormat="1" ht="15" customHeight="1" x14ac:dyDescent="0.15">
      <c r="A37" s="228" t="s">
        <v>43</v>
      </c>
      <c r="B37" s="229" t="s">
        <v>191</v>
      </c>
      <c r="C37" s="238" t="s">
        <v>196</v>
      </c>
      <c r="D37" s="233">
        <f>SUM(D35:D36)</f>
        <v>5964403.5700000003</v>
      </c>
      <c r="E37" s="233">
        <f>SUM(E35:E36)</f>
        <v>5764158.6900000004</v>
      </c>
      <c r="F37" s="233">
        <f>SUM(F35:F36)</f>
        <v>5759158.6900000004</v>
      </c>
    </row>
    <row r="38" spans="1:6" s="207" customFormat="1" ht="7.5" customHeight="1" x14ac:dyDescent="0.2">
      <c r="A38" s="235"/>
      <c r="B38" s="235"/>
      <c r="C38" s="235"/>
      <c r="D38" s="235"/>
      <c r="E38" s="235"/>
      <c r="F38" s="236"/>
    </row>
    <row r="39" spans="1:6" s="207" customFormat="1" ht="18" customHeight="1" x14ac:dyDescent="0.15">
      <c r="A39" s="268"/>
      <c r="B39" s="286" t="s">
        <v>197</v>
      </c>
      <c r="C39" s="286"/>
      <c r="D39" s="215">
        <f>D37+D24+D18+D31</f>
        <v>36307685.710000001</v>
      </c>
      <c r="E39" s="215">
        <f>E37+E24+E18+E31</f>
        <v>29439000</v>
      </c>
      <c r="F39" s="215">
        <f>F37+F24+F18+F31</f>
        <v>29319500</v>
      </c>
    </row>
    <row r="40" spans="1:6" s="207" customFormat="1" ht="7.5" customHeight="1" x14ac:dyDescent="0.15">
      <c r="A40" s="268"/>
      <c r="B40" s="243"/>
      <c r="C40" s="243"/>
      <c r="D40" s="244"/>
      <c r="E40" s="244"/>
      <c r="F40" s="245"/>
    </row>
    <row r="41" spans="1:6" s="207" customFormat="1" ht="18" customHeight="1" x14ac:dyDescent="0.15">
      <c r="A41" s="268"/>
      <c r="B41" s="246"/>
      <c r="C41" s="247" t="s">
        <v>198</v>
      </c>
      <c r="D41" s="248">
        <f>D39+D7</f>
        <v>36307685.710000001</v>
      </c>
      <c r="E41" s="248">
        <f>E39+E7</f>
        <v>29439000</v>
      </c>
      <c r="F41" s="248">
        <f>F39+F7</f>
        <v>29319500</v>
      </c>
    </row>
  </sheetData>
  <mergeCells count="5">
    <mergeCell ref="B8:C8"/>
    <mergeCell ref="B39:C39"/>
    <mergeCell ref="B1:F1"/>
    <mergeCell ref="B3:C4"/>
    <mergeCell ref="B5:C5"/>
  </mergeCells>
  <printOptions horizontalCentered="1"/>
  <pageMargins left="0.78740157480314965" right="0.78740157480314965" top="0.59055118110236227" bottom="0.59055118110236227" header="0.51181102362204722" footer="0.51181102362204722"/>
  <pageSetup paperSize="9" scale="8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O81"/>
  <sheetViews>
    <sheetView zoomScaleNormal="100" workbookViewId="0">
      <pane ySplit="2760" topLeftCell="A65" activePane="bottomLeft"/>
      <selection sqref="A1:IV65536"/>
      <selection pane="bottomLeft" activeCell="A75" sqref="A75:IV75"/>
    </sheetView>
  </sheetViews>
  <sheetFormatPr defaultRowHeight="14.25" x14ac:dyDescent="0.2"/>
  <cols>
    <col min="1" max="1" width="5.5703125" style="25" customWidth="1"/>
    <col min="2" max="2" width="14.140625" style="25" customWidth="1"/>
    <col min="3" max="3" width="48.140625" style="23" customWidth="1"/>
    <col min="4" max="4" width="15.7109375" style="25" customWidth="1"/>
    <col min="5" max="5" width="18.85546875" style="25" customWidth="1"/>
    <col min="6" max="6" width="20.28515625" style="25" customWidth="1"/>
    <col min="7" max="7" width="19.28515625" style="25" customWidth="1"/>
    <col min="8" max="9" width="15.85546875" style="25" customWidth="1"/>
    <col min="10" max="10" width="20" style="25" customWidth="1"/>
    <col min="11" max="12" width="21.140625" style="25" customWidth="1"/>
    <col min="13" max="13" width="16.5703125" style="25" customWidth="1"/>
    <col min="14" max="14" width="15" style="25" customWidth="1"/>
    <col min="15" max="16384" width="9.140625" style="25"/>
  </cols>
  <sheetData>
    <row r="1" spans="1:14" s="20" customFormat="1" ht="50.45" customHeight="1" x14ac:dyDescent="0.2">
      <c r="A1" s="291" t="s">
        <v>259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62"/>
      <c r="M1" s="72"/>
    </row>
    <row r="2" spans="1:14" s="20" customFormat="1" ht="60" x14ac:dyDescent="0.2">
      <c r="A2" s="20" t="s">
        <v>88</v>
      </c>
      <c r="B2" s="289" t="s">
        <v>0</v>
      </c>
      <c r="C2" s="289"/>
      <c r="D2" s="17" t="s">
        <v>1</v>
      </c>
      <c r="E2" s="259" t="s">
        <v>2</v>
      </c>
      <c r="F2" s="17" t="s">
        <v>3</v>
      </c>
      <c r="G2" s="17" t="s">
        <v>4</v>
      </c>
      <c r="H2" s="17" t="s">
        <v>5</v>
      </c>
      <c r="I2" s="17" t="s">
        <v>6</v>
      </c>
      <c r="J2" s="17" t="s">
        <v>7</v>
      </c>
      <c r="K2" s="270" t="s">
        <v>8</v>
      </c>
      <c r="L2" s="154"/>
    </row>
    <row r="3" spans="1:14" s="20" customFormat="1" ht="15" x14ac:dyDescent="0.2">
      <c r="B3" s="289"/>
      <c r="C3" s="289"/>
      <c r="D3" s="270" t="s">
        <v>9</v>
      </c>
      <c r="E3" s="260" t="s">
        <v>10</v>
      </c>
      <c r="F3" s="270" t="s">
        <v>11</v>
      </c>
      <c r="G3" s="270" t="s">
        <v>12</v>
      </c>
      <c r="H3" s="270" t="s">
        <v>13</v>
      </c>
      <c r="I3" s="270" t="s">
        <v>14</v>
      </c>
      <c r="J3" s="270" t="s">
        <v>15</v>
      </c>
      <c r="K3" s="270" t="s">
        <v>16</v>
      </c>
      <c r="L3" s="154"/>
    </row>
    <row r="4" spans="1:14" s="20" customFormat="1" ht="15" x14ac:dyDescent="0.2">
      <c r="A4" s="54"/>
      <c r="B4" s="55"/>
      <c r="C4" s="157"/>
      <c r="D4" s="18" t="s">
        <v>1</v>
      </c>
      <c r="E4" s="18" t="s">
        <v>2</v>
      </c>
      <c r="F4" s="18" t="s">
        <v>3</v>
      </c>
      <c r="G4" s="18" t="s">
        <v>4</v>
      </c>
      <c r="H4" s="18" t="s">
        <v>5</v>
      </c>
      <c r="I4" s="18" t="s">
        <v>6</v>
      </c>
      <c r="J4" s="18" t="s">
        <v>7</v>
      </c>
      <c r="K4" s="52"/>
      <c r="L4" s="52"/>
      <c r="N4" s="20" t="s">
        <v>88</v>
      </c>
    </row>
    <row r="5" spans="1:14" s="20" customFormat="1" ht="28.5" x14ac:dyDescent="0.2">
      <c r="A5" s="54"/>
      <c r="B5" s="57" t="s">
        <v>17</v>
      </c>
      <c r="C5" s="58" t="s">
        <v>18</v>
      </c>
      <c r="D5" s="19" t="s">
        <v>9</v>
      </c>
      <c r="E5" s="19" t="s">
        <v>10</v>
      </c>
      <c r="F5" s="19"/>
      <c r="G5" s="19" t="s">
        <v>12</v>
      </c>
      <c r="H5" s="19" t="s">
        <v>13</v>
      </c>
      <c r="I5" s="19" t="s">
        <v>14</v>
      </c>
      <c r="J5" s="19" t="s">
        <v>15</v>
      </c>
      <c r="K5" s="53"/>
      <c r="L5" s="155"/>
    </row>
    <row r="6" spans="1:14" s="20" customFormat="1" ht="15" x14ac:dyDescent="0.25">
      <c r="A6" s="59" t="s">
        <v>16</v>
      </c>
      <c r="B6" s="60" t="s">
        <v>17</v>
      </c>
      <c r="C6" s="61" t="s">
        <v>19</v>
      </c>
      <c r="D6" s="49" t="s">
        <v>20</v>
      </c>
      <c r="E6" s="274">
        <f>967654.19+1482.73</f>
        <v>969136.91999999993</v>
      </c>
      <c r="F6" s="274">
        <f>15489781.56+277156.3-2500</f>
        <v>15764437.860000001</v>
      </c>
      <c r="G6" s="274">
        <f>1675000.24+238993.48</f>
        <v>1913993.72</v>
      </c>
      <c r="H6" s="49" t="s">
        <v>20</v>
      </c>
      <c r="I6" s="274">
        <v>2500</v>
      </c>
      <c r="J6" s="49">
        <f>2000</f>
        <v>2000</v>
      </c>
      <c r="K6" s="49">
        <f>D6+E6+F6+G6+H6+I6+J6</f>
        <v>18652068.5</v>
      </c>
      <c r="L6" s="156"/>
    </row>
    <row r="7" spans="1:14" s="20" customFormat="1" ht="15" x14ac:dyDescent="0.25">
      <c r="A7" s="62"/>
      <c r="B7" s="60" t="s">
        <v>21</v>
      </c>
      <c r="C7" s="61" t="s">
        <v>22</v>
      </c>
      <c r="D7" s="49" t="s">
        <v>20</v>
      </c>
      <c r="E7" s="49" t="s">
        <v>20</v>
      </c>
      <c r="F7" s="49">
        <v>23000</v>
      </c>
      <c r="G7" s="49" t="s">
        <v>20</v>
      </c>
      <c r="H7" s="49" t="s">
        <v>20</v>
      </c>
      <c r="I7" s="49" t="s">
        <v>20</v>
      </c>
      <c r="J7" s="49" t="s">
        <v>20</v>
      </c>
      <c r="K7" s="49">
        <f t="shared" ref="K7:K13" si="0">D7+E7+F7+G7+H7+I7+J7</f>
        <v>23000</v>
      </c>
      <c r="L7" s="156"/>
    </row>
    <row r="8" spans="1:14" s="20" customFormat="1" ht="28.5" x14ac:dyDescent="0.25">
      <c r="A8" s="62"/>
      <c r="B8" s="60" t="s">
        <v>23</v>
      </c>
      <c r="C8" s="61" t="s">
        <v>24</v>
      </c>
      <c r="D8" s="49">
        <v>253000</v>
      </c>
      <c r="E8" s="49">
        <v>9000</v>
      </c>
      <c r="F8" s="49">
        <v>2569045.2000000002</v>
      </c>
      <c r="G8" s="49" t="s">
        <v>20</v>
      </c>
      <c r="H8" s="49" t="s">
        <v>20</v>
      </c>
      <c r="I8" s="49">
        <v>6000</v>
      </c>
      <c r="J8" s="49">
        <v>67500</v>
      </c>
      <c r="K8" s="49">
        <f t="shared" si="0"/>
        <v>2904545.2</v>
      </c>
      <c r="L8" s="156" t="s">
        <v>88</v>
      </c>
      <c r="M8" s="152" t="s">
        <v>88</v>
      </c>
    </row>
    <row r="9" spans="1:14" s="20" customFormat="1" ht="15" x14ac:dyDescent="0.25">
      <c r="A9" s="62"/>
      <c r="B9" s="60" t="s">
        <v>25</v>
      </c>
      <c r="C9" s="61" t="s">
        <v>26</v>
      </c>
      <c r="D9" s="49" t="s">
        <v>20</v>
      </c>
      <c r="E9" s="49">
        <v>301000</v>
      </c>
      <c r="F9" s="49">
        <v>4500</v>
      </c>
      <c r="G9" s="49" t="s">
        <v>20</v>
      </c>
      <c r="H9" s="49" t="s">
        <v>20</v>
      </c>
      <c r="I9" s="49" t="s">
        <v>20</v>
      </c>
      <c r="J9" s="49">
        <v>5000</v>
      </c>
      <c r="K9" s="49">
        <f t="shared" si="0"/>
        <v>310500</v>
      </c>
      <c r="L9" s="156"/>
    </row>
    <row r="10" spans="1:14" s="20" customFormat="1" ht="15" x14ac:dyDescent="0.25">
      <c r="A10" s="62"/>
      <c r="B10" s="60" t="s">
        <v>27</v>
      </c>
      <c r="C10" s="61" t="s">
        <v>28</v>
      </c>
      <c r="D10" s="49" t="s">
        <v>20</v>
      </c>
      <c r="E10" s="49" t="s">
        <v>20</v>
      </c>
      <c r="F10" s="49">
        <v>473726.78</v>
      </c>
      <c r="G10" s="49" t="s">
        <v>20</v>
      </c>
      <c r="H10" s="49" t="s">
        <v>20</v>
      </c>
      <c r="I10" s="49" t="s">
        <v>20</v>
      </c>
      <c r="J10" s="49">
        <f>12100-12100</f>
        <v>0</v>
      </c>
      <c r="K10" s="49">
        <f t="shared" si="0"/>
        <v>473726.78</v>
      </c>
      <c r="L10" s="156"/>
    </row>
    <row r="11" spans="1:14" s="20" customFormat="1" ht="15" x14ac:dyDescent="0.25">
      <c r="A11" s="62"/>
      <c r="B11" s="60" t="s">
        <v>29</v>
      </c>
      <c r="C11" s="61" t="s">
        <v>30</v>
      </c>
      <c r="D11" s="49" t="s">
        <v>20</v>
      </c>
      <c r="E11" s="49" t="s">
        <v>20</v>
      </c>
      <c r="F11" s="274">
        <v>1345273.34</v>
      </c>
      <c r="G11" s="49" t="s">
        <v>20</v>
      </c>
      <c r="H11" s="49" t="s">
        <v>20</v>
      </c>
      <c r="I11" s="49" t="s">
        <v>20</v>
      </c>
      <c r="J11" s="49">
        <v>0</v>
      </c>
      <c r="K11" s="49">
        <f t="shared" si="0"/>
        <v>1345273.34</v>
      </c>
      <c r="L11" s="156" t="s">
        <v>88</v>
      </c>
      <c r="M11" s="152" t="s">
        <v>88</v>
      </c>
    </row>
    <row r="12" spans="1:14" s="20" customFormat="1" ht="15" x14ac:dyDescent="0.25">
      <c r="A12" s="62"/>
      <c r="B12" s="60" t="s">
        <v>31</v>
      </c>
      <c r="C12" s="61" t="s">
        <v>32</v>
      </c>
      <c r="D12" s="49">
        <v>190</v>
      </c>
      <c r="E12" s="49">
        <v>425</v>
      </c>
      <c r="F12" s="274">
        <f>115000+4084.3</f>
        <v>119084.3</v>
      </c>
      <c r="G12" s="49" t="s">
        <v>20</v>
      </c>
      <c r="H12" s="49" t="s">
        <v>20</v>
      </c>
      <c r="I12" s="49">
        <v>75676.070000000007</v>
      </c>
      <c r="J12" s="49" t="s">
        <v>20</v>
      </c>
      <c r="K12" s="49">
        <f>D12+E12+F12+G12+H12+I12+J12</f>
        <v>195375.37</v>
      </c>
      <c r="L12" s="156"/>
    </row>
    <row r="13" spans="1:14" s="20" customFormat="1" ht="15" x14ac:dyDescent="0.25">
      <c r="A13" s="62"/>
      <c r="B13" s="60" t="s">
        <v>33</v>
      </c>
      <c r="C13" s="61" t="s">
        <v>34</v>
      </c>
      <c r="D13" s="49">
        <v>0</v>
      </c>
      <c r="E13" s="274">
        <f>127.5+357.5</f>
        <v>485</v>
      </c>
      <c r="F13" s="274">
        <f>4072.5+10877.82</f>
        <v>14950.32</v>
      </c>
      <c r="G13" s="49">
        <v>10335</v>
      </c>
      <c r="H13" s="49">
        <v>0</v>
      </c>
      <c r="I13" s="49" t="s">
        <v>20</v>
      </c>
      <c r="J13" s="49">
        <v>0</v>
      </c>
      <c r="K13" s="49">
        <f t="shared" si="0"/>
        <v>25770.32</v>
      </c>
      <c r="L13" s="156"/>
    </row>
    <row r="14" spans="1:14" s="20" customFormat="1" ht="28.5" x14ac:dyDescent="0.2">
      <c r="A14" s="18" t="s">
        <v>16</v>
      </c>
      <c r="B14" s="63"/>
      <c r="C14" s="64" t="s">
        <v>35</v>
      </c>
      <c r="D14" s="50">
        <f>SUM(D6:D13)</f>
        <v>253190</v>
      </c>
      <c r="E14" s="50">
        <f t="shared" ref="E14:J14" si="1">SUM(E6:E13)</f>
        <v>1280046.92</v>
      </c>
      <c r="F14" s="50">
        <f>SUM(F6:F13)</f>
        <v>20314017.800000004</v>
      </c>
      <c r="G14" s="50">
        <f>SUM(G6:G13)</f>
        <v>1924328.72</v>
      </c>
      <c r="H14" s="50">
        <f t="shared" si="1"/>
        <v>0</v>
      </c>
      <c r="I14" s="50">
        <f>SUM(I6:I13)</f>
        <v>84176.07</v>
      </c>
      <c r="J14" s="50">
        <f t="shared" si="1"/>
        <v>74500</v>
      </c>
      <c r="K14" s="50">
        <f>D14+E14+F14+G14+H14+I14+J14</f>
        <v>23930259.510000005</v>
      </c>
      <c r="L14" s="21"/>
      <c r="M14" s="153">
        <f>K14+'Macro CAPITALE 2025'!G12+'Macro CAPITALE 2025'!L12</f>
        <v>24868521.150000006</v>
      </c>
      <c r="N14" s="20" t="s">
        <v>229</v>
      </c>
    </row>
    <row r="15" spans="1:14" s="20" customFormat="1" x14ac:dyDescent="0.2">
      <c r="C15" s="65"/>
      <c r="N15" s="20" t="s">
        <v>88</v>
      </c>
    </row>
    <row r="16" spans="1:14" s="20" customFormat="1" x14ac:dyDescent="0.2">
      <c r="B16" s="57" t="s">
        <v>233</v>
      </c>
      <c r="C16" s="58" t="s">
        <v>234</v>
      </c>
      <c r="D16" s="202" t="s">
        <v>9</v>
      </c>
      <c r="E16" s="19" t="s">
        <v>10</v>
      </c>
      <c r="F16" s="19" t="s">
        <v>11</v>
      </c>
      <c r="G16" s="19" t="s">
        <v>12</v>
      </c>
      <c r="H16" s="19" t="s">
        <v>13</v>
      </c>
      <c r="I16" s="19" t="s">
        <v>14</v>
      </c>
      <c r="J16" s="19" t="s">
        <v>15</v>
      </c>
      <c r="K16" s="53"/>
      <c r="L16" s="155"/>
    </row>
    <row r="17" spans="1:15" s="20" customFormat="1" x14ac:dyDescent="0.2">
      <c r="B17" s="60" t="s">
        <v>41</v>
      </c>
      <c r="C17" s="61" t="s">
        <v>236</v>
      </c>
      <c r="D17" s="49" t="s">
        <v>20</v>
      </c>
      <c r="E17" s="49" t="s">
        <v>20</v>
      </c>
      <c r="F17" s="49" t="s">
        <v>20</v>
      </c>
      <c r="G17" s="49">
        <v>100000</v>
      </c>
      <c r="H17" s="49" t="s">
        <v>20</v>
      </c>
      <c r="I17" s="49" t="s">
        <v>20</v>
      </c>
      <c r="J17" s="49">
        <v>0</v>
      </c>
      <c r="K17" s="49">
        <f>D17+E17+F17+G17+H17+I17+J17</f>
        <v>100000</v>
      </c>
      <c r="L17" s="156"/>
    </row>
    <row r="18" spans="1:15" s="20" customFormat="1" ht="28.5" x14ac:dyDescent="0.2">
      <c r="B18" s="63"/>
      <c r="C18" s="64" t="s">
        <v>235</v>
      </c>
      <c r="D18" s="50">
        <f t="shared" ref="D18:J18" si="2">SUM(D17:D17)</f>
        <v>0</v>
      </c>
      <c r="E18" s="50">
        <f t="shared" si="2"/>
        <v>0</v>
      </c>
      <c r="F18" s="50">
        <f t="shared" si="2"/>
        <v>0</v>
      </c>
      <c r="G18" s="50">
        <f t="shared" si="2"/>
        <v>100000</v>
      </c>
      <c r="H18" s="50">
        <f t="shared" si="2"/>
        <v>0</v>
      </c>
      <c r="I18" s="50">
        <f t="shared" si="2"/>
        <v>0</v>
      </c>
      <c r="J18" s="50">
        <f t="shared" si="2"/>
        <v>0</v>
      </c>
      <c r="K18" s="50">
        <f>D18+E18+F18+G18+H18+I18+J18</f>
        <v>100000</v>
      </c>
      <c r="L18" s="21"/>
    </row>
    <row r="19" spans="1:15" s="20" customFormat="1" x14ac:dyDescent="0.2">
      <c r="C19" s="65"/>
    </row>
    <row r="20" spans="1:15" s="20" customFormat="1" ht="28.5" x14ac:dyDescent="0.2">
      <c r="A20" s="54"/>
      <c r="B20" s="57" t="s">
        <v>25</v>
      </c>
      <c r="C20" s="58" t="s">
        <v>36</v>
      </c>
      <c r="D20" s="19" t="s">
        <v>9</v>
      </c>
      <c r="E20" s="19" t="s">
        <v>10</v>
      </c>
      <c r="F20" s="19" t="s">
        <v>11</v>
      </c>
      <c r="G20" s="19" t="s">
        <v>12</v>
      </c>
      <c r="H20" s="19" t="s">
        <v>13</v>
      </c>
      <c r="I20" s="19" t="s">
        <v>14</v>
      </c>
      <c r="J20" s="19" t="s">
        <v>15</v>
      </c>
      <c r="K20" s="53"/>
      <c r="L20" s="155"/>
    </row>
    <row r="21" spans="1:15" s="20" customFormat="1" ht="15" x14ac:dyDescent="0.25">
      <c r="A21" s="59" t="s">
        <v>37</v>
      </c>
      <c r="B21" s="60" t="s">
        <v>17</v>
      </c>
      <c r="C21" s="61" t="s">
        <v>38</v>
      </c>
      <c r="D21" s="49" t="s">
        <v>20</v>
      </c>
      <c r="E21" s="49" t="s">
        <v>20</v>
      </c>
      <c r="F21" s="49" t="s">
        <v>20</v>
      </c>
      <c r="G21" s="49">
        <v>0</v>
      </c>
      <c r="H21" s="49" t="s">
        <v>20</v>
      </c>
      <c r="I21" s="49" t="s">
        <v>20</v>
      </c>
      <c r="J21" s="49">
        <v>0</v>
      </c>
      <c r="K21" s="49">
        <f>D21+E21+F21+G21+H21+I21+J21</f>
        <v>0</v>
      </c>
      <c r="L21" s="156"/>
    </row>
    <row r="22" spans="1:15" s="20" customFormat="1" ht="28.5" x14ac:dyDescent="0.25">
      <c r="A22" s="62"/>
      <c r="B22" s="60" t="s">
        <v>21</v>
      </c>
      <c r="C22" s="61" t="s">
        <v>39</v>
      </c>
      <c r="D22" s="49" t="s">
        <v>20</v>
      </c>
      <c r="E22" s="49" t="s">
        <v>20</v>
      </c>
      <c r="F22" s="274">
        <f>633446.62+27360</f>
        <v>660806.62</v>
      </c>
      <c r="G22" s="49">
        <v>742000</v>
      </c>
      <c r="H22" s="49" t="s">
        <v>20</v>
      </c>
      <c r="I22" s="49" t="s">
        <v>20</v>
      </c>
      <c r="J22" s="49">
        <v>3300</v>
      </c>
      <c r="K22" s="49">
        <f>D22+E22+F22+G22+H22+I22+J22</f>
        <v>1406106.62</v>
      </c>
      <c r="L22" s="156"/>
      <c r="O22" s="20" t="s">
        <v>88</v>
      </c>
    </row>
    <row r="23" spans="1:15" s="20" customFormat="1" ht="44.25" customHeight="1" x14ac:dyDescent="0.2">
      <c r="A23" s="18" t="s">
        <v>37</v>
      </c>
      <c r="B23" s="63"/>
      <c r="C23" s="64" t="s">
        <v>40</v>
      </c>
      <c r="D23" s="50">
        <f>SUM(D21:D22)</f>
        <v>0</v>
      </c>
      <c r="E23" s="50">
        <f t="shared" ref="E23:J23" si="3">SUM(E21:E22)</f>
        <v>0</v>
      </c>
      <c r="F23" s="50">
        <f>SUM(F21:F22)</f>
        <v>660806.62</v>
      </c>
      <c r="G23" s="50">
        <f t="shared" si="3"/>
        <v>742000</v>
      </c>
      <c r="H23" s="50">
        <f t="shared" si="3"/>
        <v>0</v>
      </c>
      <c r="I23" s="50">
        <f t="shared" si="3"/>
        <v>0</v>
      </c>
      <c r="J23" s="50">
        <f t="shared" si="3"/>
        <v>3300</v>
      </c>
      <c r="K23" s="50">
        <f>D23+E23+F23+G23+H23+I23+J23</f>
        <v>1406106.62</v>
      </c>
      <c r="L23" s="21"/>
    </row>
    <row r="24" spans="1:15" s="20" customFormat="1" x14ac:dyDescent="0.2">
      <c r="C24" s="65"/>
    </row>
    <row r="25" spans="1:15" s="20" customFormat="1" ht="28.5" x14ac:dyDescent="0.2">
      <c r="A25" s="54"/>
      <c r="B25" s="57" t="s">
        <v>27</v>
      </c>
      <c r="C25" s="58" t="s">
        <v>209</v>
      </c>
      <c r="D25" s="19" t="s">
        <v>9</v>
      </c>
      <c r="E25" s="19" t="s">
        <v>10</v>
      </c>
      <c r="F25" s="19" t="s">
        <v>11</v>
      </c>
      <c r="G25" s="19" t="s">
        <v>12</v>
      </c>
      <c r="H25" s="19" t="s">
        <v>13</v>
      </c>
      <c r="I25" s="19" t="s">
        <v>14</v>
      </c>
      <c r="J25" s="19" t="s">
        <v>15</v>
      </c>
      <c r="K25" s="53"/>
      <c r="L25" s="155"/>
    </row>
    <row r="26" spans="1:15" s="20" customFormat="1" ht="28.5" customHeight="1" x14ac:dyDescent="0.25">
      <c r="A26" s="59" t="s">
        <v>37</v>
      </c>
      <c r="B26" s="60" t="s">
        <v>17</v>
      </c>
      <c r="C26" s="61" t="s">
        <v>208</v>
      </c>
      <c r="D26" s="49" t="s">
        <v>20</v>
      </c>
      <c r="E26" s="49" t="s">
        <v>20</v>
      </c>
      <c r="F26" s="49" t="s">
        <v>20</v>
      </c>
      <c r="G26" s="49">
        <v>0</v>
      </c>
      <c r="H26" s="49" t="s">
        <v>20</v>
      </c>
      <c r="I26" s="49" t="s">
        <v>20</v>
      </c>
      <c r="J26" s="49">
        <v>0</v>
      </c>
      <c r="K26" s="49">
        <f>D26+E26+F26+G26+H26+I26+J26</f>
        <v>0</v>
      </c>
      <c r="L26" s="156"/>
    </row>
    <row r="27" spans="1:15" s="20" customFormat="1" ht="15.75" customHeight="1" x14ac:dyDescent="0.25">
      <c r="A27" s="59"/>
      <c r="B27" s="60" t="s">
        <v>21</v>
      </c>
      <c r="C27" s="61" t="s">
        <v>237</v>
      </c>
      <c r="D27" s="49" t="s">
        <v>20</v>
      </c>
      <c r="E27" s="49" t="s">
        <v>20</v>
      </c>
      <c r="F27" s="49">
        <v>0</v>
      </c>
      <c r="G27" s="49">
        <v>0</v>
      </c>
      <c r="H27" s="49" t="s">
        <v>20</v>
      </c>
      <c r="I27" s="49" t="s">
        <v>20</v>
      </c>
      <c r="J27" s="49">
        <v>0</v>
      </c>
      <c r="K27" s="49">
        <f>D27+E27+F27+G27+H27+I27+J27</f>
        <v>0</v>
      </c>
      <c r="L27" s="156"/>
    </row>
    <row r="28" spans="1:15" s="20" customFormat="1" ht="28.5" x14ac:dyDescent="0.2">
      <c r="A28" s="18" t="s">
        <v>37</v>
      </c>
      <c r="B28" s="63"/>
      <c r="C28" s="64" t="s">
        <v>210</v>
      </c>
      <c r="D28" s="50">
        <f>SUM(D26:D27)</f>
        <v>0</v>
      </c>
      <c r="E28" s="50">
        <f t="shared" ref="E28:J28" si="4">SUM(E26:E27)</f>
        <v>0</v>
      </c>
      <c r="F28" s="50">
        <f t="shared" si="4"/>
        <v>0</v>
      </c>
      <c r="G28" s="50">
        <f t="shared" si="4"/>
        <v>0</v>
      </c>
      <c r="H28" s="50">
        <f t="shared" si="4"/>
        <v>0</v>
      </c>
      <c r="I28" s="50">
        <f t="shared" si="4"/>
        <v>0</v>
      </c>
      <c r="J28" s="50">
        <f t="shared" si="4"/>
        <v>0</v>
      </c>
      <c r="K28" s="50">
        <f>D28+E28+F28+G28+H28+I28+J28</f>
        <v>0</v>
      </c>
      <c r="L28" s="21"/>
    </row>
    <row r="29" spans="1:15" s="20" customFormat="1" x14ac:dyDescent="0.2">
      <c r="C29" s="65"/>
    </row>
    <row r="30" spans="1:15" s="20" customFormat="1" x14ac:dyDescent="0.2">
      <c r="A30" s="54"/>
      <c r="B30" s="57" t="s">
        <v>41</v>
      </c>
      <c r="C30" s="58" t="s">
        <v>42</v>
      </c>
      <c r="D30" s="19" t="s">
        <v>9</v>
      </c>
      <c r="E30" s="19" t="s">
        <v>10</v>
      </c>
      <c r="F30" s="19" t="s">
        <v>11</v>
      </c>
      <c r="G30" s="19" t="s">
        <v>12</v>
      </c>
      <c r="H30" s="19" t="s">
        <v>13</v>
      </c>
      <c r="I30" s="19" t="s">
        <v>14</v>
      </c>
      <c r="J30" s="19" t="s">
        <v>15</v>
      </c>
      <c r="K30" s="53"/>
      <c r="L30" s="155"/>
    </row>
    <row r="31" spans="1:15" s="20" customFormat="1" ht="15" x14ac:dyDescent="0.25">
      <c r="A31" s="59" t="s">
        <v>43</v>
      </c>
      <c r="B31" s="60" t="s">
        <v>17</v>
      </c>
      <c r="C31" s="61" t="s">
        <v>44</v>
      </c>
      <c r="D31" s="49" t="s">
        <v>20</v>
      </c>
      <c r="E31" s="49" t="s">
        <v>20</v>
      </c>
      <c r="F31" s="49">
        <v>0</v>
      </c>
      <c r="G31" s="49">
        <v>0</v>
      </c>
      <c r="H31" s="49" t="s">
        <v>20</v>
      </c>
      <c r="I31" s="49" t="s">
        <v>20</v>
      </c>
      <c r="J31" s="49" t="s">
        <v>20</v>
      </c>
      <c r="K31" s="49">
        <f>D31+E31+F31+G31+H31+I31+J31</f>
        <v>0</v>
      </c>
      <c r="L31" s="156"/>
    </row>
    <row r="32" spans="1:15" s="20" customFormat="1" ht="15" x14ac:dyDescent="0.2">
      <c r="A32" s="18" t="s">
        <v>43</v>
      </c>
      <c r="B32" s="63"/>
      <c r="C32" s="64" t="s">
        <v>45</v>
      </c>
      <c r="D32" s="50">
        <f>SUM(D31)</f>
        <v>0</v>
      </c>
      <c r="E32" s="50">
        <f t="shared" ref="E32:J32" si="5">SUM(E31)</f>
        <v>0</v>
      </c>
      <c r="F32" s="50">
        <f t="shared" si="5"/>
        <v>0</v>
      </c>
      <c r="G32" s="50">
        <f t="shared" si="5"/>
        <v>0</v>
      </c>
      <c r="H32" s="50">
        <f t="shared" si="5"/>
        <v>0</v>
      </c>
      <c r="I32" s="50">
        <f t="shared" si="5"/>
        <v>0</v>
      </c>
      <c r="J32" s="50">
        <f t="shared" si="5"/>
        <v>0</v>
      </c>
      <c r="K32" s="50">
        <f>D32+E32+F32+G32+H32+I32+J32</f>
        <v>0</v>
      </c>
      <c r="L32" s="21"/>
    </row>
    <row r="33" spans="1:13" s="20" customFormat="1" x14ac:dyDescent="0.2">
      <c r="C33" s="65"/>
    </row>
    <row r="34" spans="1:13" s="20" customFormat="1" ht="28.5" x14ac:dyDescent="0.2">
      <c r="A34" s="54"/>
      <c r="B34" s="57" t="s">
        <v>46</v>
      </c>
      <c r="C34" s="58" t="s">
        <v>47</v>
      </c>
      <c r="D34" s="19" t="s">
        <v>9</v>
      </c>
      <c r="E34" s="19" t="s">
        <v>10</v>
      </c>
      <c r="F34" s="19" t="s">
        <v>11</v>
      </c>
      <c r="G34" s="19" t="s">
        <v>12</v>
      </c>
      <c r="H34" s="19" t="s">
        <v>13</v>
      </c>
      <c r="I34" s="19" t="s">
        <v>14</v>
      </c>
      <c r="J34" s="19" t="s">
        <v>15</v>
      </c>
      <c r="K34" s="53"/>
      <c r="L34" s="155"/>
    </row>
    <row r="35" spans="1:13" s="20" customFormat="1" ht="15" x14ac:dyDescent="0.25">
      <c r="A35" s="59" t="s">
        <v>48</v>
      </c>
      <c r="B35" s="60" t="s">
        <v>21</v>
      </c>
      <c r="C35" s="61" t="s">
        <v>49</v>
      </c>
      <c r="D35" s="49" t="s">
        <v>20</v>
      </c>
      <c r="E35" s="49" t="s">
        <v>20</v>
      </c>
      <c r="F35" s="49">
        <v>0</v>
      </c>
      <c r="G35" s="49">
        <v>0</v>
      </c>
      <c r="H35" s="49" t="s">
        <v>20</v>
      </c>
      <c r="I35" s="49" t="s">
        <v>20</v>
      </c>
      <c r="J35" s="49" t="s">
        <v>20</v>
      </c>
      <c r="K35" s="49">
        <f>D35+E35+F35+G35+H35+I35+J35</f>
        <v>0</v>
      </c>
      <c r="L35" s="156"/>
    </row>
    <row r="36" spans="1:13" s="20" customFormat="1" ht="15" x14ac:dyDescent="0.25">
      <c r="A36" s="62"/>
      <c r="B36" s="60" t="s">
        <v>23</v>
      </c>
      <c r="C36" s="61" t="s">
        <v>50</v>
      </c>
      <c r="D36" s="49" t="s">
        <v>20</v>
      </c>
      <c r="E36" s="49" t="s">
        <v>20</v>
      </c>
      <c r="F36" s="49">
        <f>3400+10000</f>
        <v>13400</v>
      </c>
      <c r="G36" s="49">
        <v>0</v>
      </c>
      <c r="H36" s="49" t="s">
        <v>20</v>
      </c>
      <c r="I36" s="49" t="s">
        <v>20</v>
      </c>
      <c r="J36" s="49" t="s">
        <v>20</v>
      </c>
      <c r="K36" s="49">
        <f>D36+E36+F36+G36+H36+I36+J36</f>
        <v>13400</v>
      </c>
      <c r="L36" s="156"/>
    </row>
    <row r="37" spans="1:13" s="20" customFormat="1" ht="42.75" customHeight="1" x14ac:dyDescent="0.2">
      <c r="A37" s="18" t="s">
        <v>48</v>
      </c>
      <c r="B37" s="63"/>
      <c r="C37" s="64" t="s">
        <v>51</v>
      </c>
      <c r="D37" s="50">
        <f>SUM(D35:D36)</f>
        <v>0</v>
      </c>
      <c r="E37" s="50">
        <f t="shared" ref="E37:J37" si="6">SUM(E35:E36)</f>
        <v>0</v>
      </c>
      <c r="F37" s="50">
        <f t="shared" si="6"/>
        <v>13400</v>
      </c>
      <c r="G37" s="50">
        <f t="shared" si="6"/>
        <v>0</v>
      </c>
      <c r="H37" s="50">
        <f t="shared" si="6"/>
        <v>0</v>
      </c>
      <c r="I37" s="50">
        <f t="shared" si="6"/>
        <v>0</v>
      </c>
      <c r="J37" s="50">
        <f t="shared" si="6"/>
        <v>0</v>
      </c>
      <c r="K37" s="50">
        <f>D37+E37+F37+G37+H37+I37+J37</f>
        <v>13400</v>
      </c>
      <c r="L37" s="21"/>
    </row>
    <row r="38" spans="1:13" s="20" customFormat="1" x14ac:dyDescent="0.2">
      <c r="C38" s="65"/>
    </row>
    <row r="39" spans="1:13" s="20" customFormat="1" x14ac:dyDescent="0.2">
      <c r="A39" s="54"/>
      <c r="B39" s="57" t="s">
        <v>33</v>
      </c>
      <c r="C39" s="58" t="s">
        <v>52</v>
      </c>
      <c r="D39" s="19" t="s">
        <v>9</v>
      </c>
      <c r="E39" s="19" t="s">
        <v>10</v>
      </c>
      <c r="F39" s="19" t="s">
        <v>11</v>
      </c>
      <c r="G39" s="19" t="s">
        <v>12</v>
      </c>
      <c r="H39" s="19" t="s">
        <v>13</v>
      </c>
      <c r="I39" s="19" t="s">
        <v>14</v>
      </c>
      <c r="J39" s="19" t="s">
        <v>15</v>
      </c>
      <c r="K39" s="53"/>
      <c r="L39" s="155"/>
    </row>
    <row r="40" spans="1:13" s="20" customFormat="1" ht="15" x14ac:dyDescent="0.25">
      <c r="A40" s="59" t="s">
        <v>53</v>
      </c>
      <c r="B40" s="60" t="s">
        <v>21</v>
      </c>
      <c r="C40" s="61" t="s">
        <v>54</v>
      </c>
      <c r="D40" s="49" t="s">
        <v>20</v>
      </c>
      <c r="E40" s="49" t="s">
        <v>20</v>
      </c>
      <c r="F40" s="49" t="s">
        <v>20</v>
      </c>
      <c r="G40" s="49">
        <v>0</v>
      </c>
      <c r="H40" s="49" t="s">
        <v>20</v>
      </c>
      <c r="I40" s="49" t="s">
        <v>20</v>
      </c>
      <c r="J40" s="49" t="s">
        <v>20</v>
      </c>
      <c r="K40" s="49">
        <f>D40+E40+F40+G40+H40+I40+J40</f>
        <v>0</v>
      </c>
      <c r="L40" s="156"/>
    </row>
    <row r="41" spans="1:13" s="20" customFormat="1" ht="15" x14ac:dyDescent="0.2">
      <c r="A41" s="18" t="s">
        <v>53</v>
      </c>
      <c r="B41" s="63"/>
      <c r="C41" s="64" t="s">
        <v>55</v>
      </c>
      <c r="D41" s="50">
        <f>SUM(D40)</f>
        <v>0</v>
      </c>
      <c r="E41" s="50">
        <f t="shared" ref="E41:J41" si="7">SUM(E40)</f>
        <v>0</v>
      </c>
      <c r="F41" s="50">
        <f t="shared" si="7"/>
        <v>0</v>
      </c>
      <c r="G41" s="50">
        <f t="shared" si="7"/>
        <v>0</v>
      </c>
      <c r="H41" s="50">
        <f t="shared" si="7"/>
        <v>0</v>
      </c>
      <c r="I41" s="50">
        <f t="shared" si="7"/>
        <v>0</v>
      </c>
      <c r="J41" s="50">
        <f t="shared" si="7"/>
        <v>0</v>
      </c>
      <c r="K41" s="50">
        <f>D41+E41+F41+G41+H41+I41+J41</f>
        <v>0</v>
      </c>
      <c r="L41" s="21"/>
    </row>
    <row r="42" spans="1:13" s="20" customFormat="1" x14ac:dyDescent="0.2">
      <c r="C42" s="65"/>
    </row>
    <row r="43" spans="1:13" s="20" customFormat="1" ht="28.5" x14ac:dyDescent="0.2">
      <c r="A43" s="54"/>
      <c r="B43" s="57" t="s">
        <v>56</v>
      </c>
      <c r="C43" s="58" t="s">
        <v>57</v>
      </c>
      <c r="D43" s="19" t="s">
        <v>9</v>
      </c>
      <c r="E43" s="19" t="s">
        <v>10</v>
      </c>
      <c r="F43" s="19" t="s">
        <v>11</v>
      </c>
      <c r="G43" s="19" t="s">
        <v>12</v>
      </c>
      <c r="H43" s="19" t="s">
        <v>13</v>
      </c>
      <c r="I43" s="19" t="s">
        <v>14</v>
      </c>
      <c r="J43" s="19" t="s">
        <v>15</v>
      </c>
      <c r="K43" s="53"/>
      <c r="L43" s="155"/>
    </row>
    <row r="44" spans="1:13" s="20" customFormat="1" ht="28.5" x14ac:dyDescent="0.2">
      <c r="A44" s="54"/>
      <c r="B44" s="60" t="s">
        <v>41</v>
      </c>
      <c r="C44" s="61" t="s">
        <v>243</v>
      </c>
      <c r="D44" s="49" t="s">
        <v>20</v>
      </c>
      <c r="E44" s="49" t="s">
        <v>20</v>
      </c>
      <c r="F44" s="49" t="s">
        <v>20</v>
      </c>
      <c r="G44" s="274">
        <f>7500+169.33</f>
        <v>7669.33</v>
      </c>
      <c r="H44" s="49" t="s">
        <v>20</v>
      </c>
      <c r="I44" s="49" t="s">
        <v>20</v>
      </c>
      <c r="J44" s="49" t="s">
        <v>20</v>
      </c>
      <c r="K44" s="49">
        <f>D44+E44+F44+G44+H44+I44+J44</f>
        <v>7669.33</v>
      </c>
      <c r="L44" s="155"/>
    </row>
    <row r="45" spans="1:13" s="20" customFormat="1" ht="31.5" customHeight="1" x14ac:dyDescent="0.2">
      <c r="A45" s="54"/>
      <c r="B45" s="60" t="s">
        <v>29</v>
      </c>
      <c r="C45" s="61" t="s">
        <v>207</v>
      </c>
      <c r="D45" s="49" t="s">
        <v>20</v>
      </c>
      <c r="E45" s="49" t="s">
        <v>20</v>
      </c>
      <c r="F45" s="49" t="s">
        <v>20</v>
      </c>
      <c r="G45" s="49">
        <v>0</v>
      </c>
      <c r="H45" s="49" t="s">
        <v>20</v>
      </c>
      <c r="I45" s="49" t="s">
        <v>20</v>
      </c>
      <c r="J45" s="49" t="s">
        <v>20</v>
      </c>
      <c r="K45" s="49">
        <f>D45+E45+F45+G45+H45+I45+J45</f>
        <v>0</v>
      </c>
      <c r="L45" s="156"/>
    </row>
    <row r="46" spans="1:13" s="20" customFormat="1" ht="28.5" x14ac:dyDescent="0.45">
      <c r="A46" s="59" t="s">
        <v>58</v>
      </c>
      <c r="B46" s="60" t="s">
        <v>31</v>
      </c>
      <c r="C46" s="61" t="s">
        <v>59</v>
      </c>
      <c r="D46" s="49" t="s">
        <v>20</v>
      </c>
      <c r="E46" s="49" t="s">
        <v>20</v>
      </c>
      <c r="F46" s="49" t="s">
        <v>20</v>
      </c>
      <c r="G46" s="49">
        <f>12200-12200</f>
        <v>0</v>
      </c>
      <c r="H46" s="49" t="s">
        <v>20</v>
      </c>
      <c r="I46" s="49" t="s">
        <v>20</v>
      </c>
      <c r="J46" s="49" t="s">
        <v>20</v>
      </c>
      <c r="K46" s="49">
        <f>D46+E46+F46+G46+H46+I46+J46</f>
        <v>0</v>
      </c>
      <c r="L46" s="156"/>
      <c r="M46" s="16" t="s">
        <v>88</v>
      </c>
    </row>
    <row r="47" spans="1:13" s="20" customFormat="1" ht="28.5" x14ac:dyDescent="0.2">
      <c r="A47" s="18" t="s">
        <v>58</v>
      </c>
      <c r="B47" s="63"/>
      <c r="C47" s="64" t="s">
        <v>60</v>
      </c>
      <c r="D47" s="50">
        <f>SUM(D44:D46)</f>
        <v>0</v>
      </c>
      <c r="E47" s="50">
        <f t="shared" ref="E47:K47" si="8">SUM(E44:E46)</f>
        <v>0</v>
      </c>
      <c r="F47" s="50">
        <f t="shared" si="8"/>
        <v>0</v>
      </c>
      <c r="G47" s="50">
        <f t="shared" si="8"/>
        <v>7669.33</v>
      </c>
      <c r="H47" s="50">
        <f t="shared" si="8"/>
        <v>0</v>
      </c>
      <c r="I47" s="50">
        <f t="shared" si="8"/>
        <v>0</v>
      </c>
      <c r="J47" s="50">
        <f t="shared" si="8"/>
        <v>0</v>
      </c>
      <c r="K47" s="50">
        <f t="shared" si="8"/>
        <v>7669.33</v>
      </c>
      <c r="L47" s="21"/>
      <c r="M47" s="20" t="s">
        <v>88</v>
      </c>
    </row>
    <row r="48" spans="1:13" s="20" customFormat="1" x14ac:dyDescent="0.2">
      <c r="C48" s="65"/>
    </row>
    <row r="49" spans="1:12" s="20" customFormat="1" ht="28.5" x14ac:dyDescent="0.2">
      <c r="A49" s="54"/>
      <c r="B49" s="57" t="s">
        <v>61</v>
      </c>
      <c r="C49" s="58" t="s">
        <v>62</v>
      </c>
      <c r="D49" s="19" t="s">
        <v>9</v>
      </c>
      <c r="E49" s="19" t="s">
        <v>10</v>
      </c>
      <c r="F49" s="19" t="s">
        <v>11</v>
      </c>
      <c r="G49" s="19" t="s">
        <v>12</v>
      </c>
      <c r="H49" s="19" t="s">
        <v>13</v>
      </c>
      <c r="I49" s="19" t="s">
        <v>14</v>
      </c>
      <c r="J49" s="19" t="s">
        <v>15</v>
      </c>
      <c r="K49" s="53"/>
      <c r="L49" s="155"/>
    </row>
    <row r="50" spans="1:12" s="20" customFormat="1" x14ac:dyDescent="0.2">
      <c r="A50" s="54"/>
      <c r="B50" s="60" t="s">
        <v>17</v>
      </c>
      <c r="C50" s="61" t="s">
        <v>242</v>
      </c>
      <c r="D50" s="49" t="s">
        <v>20</v>
      </c>
      <c r="E50" s="49" t="s">
        <v>20</v>
      </c>
      <c r="F50" s="49">
        <v>91500</v>
      </c>
      <c r="G50" s="49">
        <v>0</v>
      </c>
      <c r="H50" s="49" t="s">
        <v>20</v>
      </c>
      <c r="I50" s="49" t="s">
        <v>20</v>
      </c>
      <c r="J50" s="49" t="s">
        <v>20</v>
      </c>
      <c r="K50" s="49">
        <f>D50+E50+F50+G50+H50+I50+J50</f>
        <v>91500</v>
      </c>
      <c r="L50" s="155"/>
    </row>
    <row r="51" spans="1:12" s="20" customFormat="1" ht="28.5" x14ac:dyDescent="0.25">
      <c r="A51" s="59" t="s">
        <v>63</v>
      </c>
      <c r="B51" s="60" t="s">
        <v>21</v>
      </c>
      <c r="C51" s="61" t="s">
        <v>64</v>
      </c>
      <c r="D51" s="49" t="s">
        <v>20</v>
      </c>
      <c r="E51" s="49" t="s">
        <v>20</v>
      </c>
      <c r="F51" s="49" t="s">
        <v>20</v>
      </c>
      <c r="G51" s="49">
        <v>0</v>
      </c>
      <c r="H51" s="49" t="s">
        <v>20</v>
      </c>
      <c r="I51" s="49" t="s">
        <v>20</v>
      </c>
      <c r="J51" s="49" t="s">
        <v>20</v>
      </c>
      <c r="K51" s="49">
        <f>D51+E51+F51+G51+H51+I51+J51</f>
        <v>0</v>
      </c>
      <c r="L51" s="156"/>
    </row>
    <row r="52" spans="1:12" s="20" customFormat="1" ht="15" x14ac:dyDescent="0.25">
      <c r="A52" s="62"/>
      <c r="B52" s="60" t="s">
        <v>23</v>
      </c>
      <c r="C52" s="61" t="s">
        <v>65</v>
      </c>
      <c r="D52" s="49" t="s">
        <v>20</v>
      </c>
      <c r="E52" s="49" t="s">
        <v>20</v>
      </c>
      <c r="F52" s="275">
        <v>0</v>
      </c>
      <c r="G52" s="275">
        <f>125000+25000</f>
        <v>150000</v>
      </c>
      <c r="H52" s="49" t="s">
        <v>20</v>
      </c>
      <c r="I52" s="49" t="s">
        <v>20</v>
      </c>
      <c r="J52" s="49" t="s">
        <v>20</v>
      </c>
      <c r="K52" s="49">
        <f>D52+E52+F52+G52+H52+I52+J52</f>
        <v>150000</v>
      </c>
      <c r="L52" s="156"/>
    </row>
    <row r="53" spans="1:12" s="20" customFormat="1" ht="28.5" x14ac:dyDescent="0.2">
      <c r="A53" s="18" t="s">
        <v>63</v>
      </c>
      <c r="B53" s="63"/>
      <c r="C53" s="64" t="s">
        <v>66</v>
      </c>
      <c r="D53" s="50">
        <f>SUM(D50:D52)</f>
        <v>0</v>
      </c>
      <c r="E53" s="50">
        <f t="shared" ref="E53:K53" si="9">SUM(E50:E52)</f>
        <v>0</v>
      </c>
      <c r="F53" s="50">
        <f t="shared" si="9"/>
        <v>91500</v>
      </c>
      <c r="G53" s="50">
        <f t="shared" si="9"/>
        <v>150000</v>
      </c>
      <c r="H53" s="50">
        <f t="shared" si="9"/>
        <v>0</v>
      </c>
      <c r="I53" s="50">
        <f t="shared" si="9"/>
        <v>0</v>
      </c>
      <c r="J53" s="50">
        <f t="shared" si="9"/>
        <v>0</v>
      </c>
      <c r="K53" s="50">
        <f t="shared" si="9"/>
        <v>241500</v>
      </c>
      <c r="L53" s="21"/>
    </row>
    <row r="54" spans="1:12" s="20" customFormat="1" ht="15" x14ac:dyDescent="0.2">
      <c r="A54" s="18"/>
      <c r="B54" s="66"/>
      <c r="C54" s="67"/>
      <c r="D54" s="21"/>
      <c r="E54" s="21"/>
      <c r="F54" s="21"/>
      <c r="G54" s="21"/>
      <c r="H54" s="21"/>
      <c r="I54" s="21"/>
      <c r="J54" s="21"/>
      <c r="K54" s="21"/>
      <c r="L54" s="21"/>
    </row>
    <row r="55" spans="1:12" s="20" customFormat="1" ht="28.5" x14ac:dyDescent="0.2">
      <c r="A55" s="18"/>
      <c r="B55" s="57" t="s">
        <v>211</v>
      </c>
      <c r="C55" s="58" t="s">
        <v>212</v>
      </c>
      <c r="D55" s="19" t="s">
        <v>9</v>
      </c>
      <c r="E55" s="19" t="s">
        <v>10</v>
      </c>
      <c r="F55" s="19" t="s">
        <v>11</v>
      </c>
      <c r="G55" s="19" t="s">
        <v>12</v>
      </c>
      <c r="H55" s="19" t="s">
        <v>13</v>
      </c>
      <c r="I55" s="19" t="s">
        <v>14</v>
      </c>
      <c r="J55" s="19" t="s">
        <v>15</v>
      </c>
      <c r="K55" s="53"/>
      <c r="L55" s="155"/>
    </row>
    <row r="56" spans="1:12" s="20" customFormat="1" x14ac:dyDescent="0.2">
      <c r="A56" s="18"/>
      <c r="B56" s="60" t="s">
        <v>21</v>
      </c>
      <c r="C56" s="61" t="s">
        <v>213</v>
      </c>
      <c r="D56" s="49" t="s">
        <v>20</v>
      </c>
      <c r="E56" s="49" t="s">
        <v>20</v>
      </c>
      <c r="F56" s="49">
        <v>0</v>
      </c>
      <c r="G56" s="49">
        <v>100000</v>
      </c>
      <c r="H56" s="49" t="s">
        <v>20</v>
      </c>
      <c r="I56" s="49" t="s">
        <v>20</v>
      </c>
      <c r="J56" s="49" t="s">
        <v>20</v>
      </c>
      <c r="K56" s="49">
        <f>D56+E56+F56+G56+H56+I56+J56</f>
        <v>100000</v>
      </c>
      <c r="L56" s="156"/>
    </row>
    <row r="57" spans="1:12" s="20" customFormat="1" ht="28.5" x14ac:dyDescent="0.2">
      <c r="A57" s="18"/>
      <c r="B57" s="63"/>
      <c r="C57" s="64" t="s">
        <v>214</v>
      </c>
      <c r="D57" s="50">
        <f t="shared" ref="D57:J57" si="10">SUM(D55:D56)</f>
        <v>0</v>
      </c>
      <c r="E57" s="50">
        <f t="shared" si="10"/>
        <v>0</v>
      </c>
      <c r="F57" s="50">
        <f t="shared" si="10"/>
        <v>0</v>
      </c>
      <c r="G57" s="50">
        <f t="shared" si="10"/>
        <v>100000</v>
      </c>
      <c r="H57" s="50">
        <f t="shared" si="10"/>
        <v>0</v>
      </c>
      <c r="I57" s="50">
        <f t="shared" si="10"/>
        <v>0</v>
      </c>
      <c r="J57" s="50">
        <f t="shared" si="10"/>
        <v>0</v>
      </c>
      <c r="K57" s="50">
        <f>D57+E57+F57+G57+H57+I57+J57</f>
        <v>100000</v>
      </c>
      <c r="L57" s="21"/>
    </row>
    <row r="58" spans="1:12" s="20" customFormat="1" ht="5.25" customHeight="1" x14ac:dyDescent="0.2">
      <c r="A58" s="18"/>
      <c r="B58" s="66"/>
      <c r="C58" s="67"/>
      <c r="D58" s="21"/>
      <c r="E58" s="21"/>
      <c r="F58" s="21"/>
      <c r="G58" s="21"/>
      <c r="H58" s="21"/>
      <c r="I58" s="21"/>
      <c r="J58" s="21"/>
      <c r="K58" s="21"/>
      <c r="L58" s="21"/>
    </row>
    <row r="59" spans="1:12" s="20" customFormat="1" ht="28.5" x14ac:dyDescent="0.2">
      <c r="A59" s="54"/>
      <c r="B59" s="57" t="s">
        <v>67</v>
      </c>
      <c r="C59" s="58" t="s">
        <v>68</v>
      </c>
      <c r="D59" s="19" t="s">
        <v>9</v>
      </c>
      <c r="E59" s="19" t="s">
        <v>10</v>
      </c>
      <c r="F59" s="19" t="s">
        <v>11</v>
      </c>
      <c r="G59" s="19" t="s">
        <v>12</v>
      </c>
      <c r="H59" s="19" t="s">
        <v>13</v>
      </c>
      <c r="I59" s="19" t="s">
        <v>14</v>
      </c>
      <c r="J59" s="19" t="s">
        <v>15</v>
      </c>
      <c r="K59" s="53"/>
      <c r="L59" s="155"/>
    </row>
    <row r="60" spans="1:12" s="20" customFormat="1" ht="30" customHeight="1" x14ac:dyDescent="0.2">
      <c r="A60" s="54"/>
      <c r="B60" s="60" t="s">
        <v>17</v>
      </c>
      <c r="C60" s="61" t="s">
        <v>244</v>
      </c>
      <c r="D60" s="49" t="s">
        <v>20</v>
      </c>
      <c r="E60" s="49" t="s">
        <v>20</v>
      </c>
      <c r="F60" s="49" t="s">
        <v>20</v>
      </c>
      <c r="G60" s="49">
        <v>62000</v>
      </c>
      <c r="H60" s="49" t="s">
        <v>20</v>
      </c>
      <c r="I60" s="49" t="s">
        <v>20</v>
      </c>
      <c r="J60" s="49" t="s">
        <v>20</v>
      </c>
      <c r="K60" s="49">
        <f>D60+E60+F60+G60+H60+I60+J60</f>
        <v>62000</v>
      </c>
      <c r="L60" s="155"/>
    </row>
    <row r="61" spans="1:12" s="20" customFormat="1" ht="42.75" x14ac:dyDescent="0.25">
      <c r="A61" s="59" t="s">
        <v>69</v>
      </c>
      <c r="B61" s="60" t="s">
        <v>21</v>
      </c>
      <c r="C61" s="61" t="s">
        <v>70</v>
      </c>
      <c r="D61" s="49" t="s">
        <v>20</v>
      </c>
      <c r="E61" s="49" t="s">
        <v>20</v>
      </c>
      <c r="F61" s="49" t="s">
        <v>20</v>
      </c>
      <c r="G61" s="49">
        <f>62000-62000</f>
        <v>0</v>
      </c>
      <c r="H61" s="49" t="s">
        <v>20</v>
      </c>
      <c r="I61" s="49" t="s">
        <v>20</v>
      </c>
      <c r="J61" s="49" t="s">
        <v>20</v>
      </c>
      <c r="K61" s="49">
        <f>D61+E61+F61+G61+H61+I61+J61</f>
        <v>0</v>
      </c>
      <c r="L61" s="156"/>
    </row>
    <row r="62" spans="1:12" s="20" customFormat="1" ht="28.5" x14ac:dyDescent="0.2">
      <c r="A62" s="18" t="s">
        <v>69</v>
      </c>
      <c r="B62" s="63"/>
      <c r="C62" s="64" t="s">
        <v>71</v>
      </c>
      <c r="D62" s="50">
        <f>SUM(D60:D61)</f>
        <v>0</v>
      </c>
      <c r="E62" s="50">
        <f t="shared" ref="E62:K62" si="11">SUM(E60:E61)</f>
        <v>0</v>
      </c>
      <c r="F62" s="50">
        <f t="shared" si="11"/>
        <v>0</v>
      </c>
      <c r="G62" s="50">
        <f t="shared" si="11"/>
        <v>62000</v>
      </c>
      <c r="H62" s="50">
        <f t="shared" si="11"/>
        <v>0</v>
      </c>
      <c r="I62" s="50">
        <f t="shared" si="11"/>
        <v>0</v>
      </c>
      <c r="J62" s="50">
        <f t="shared" si="11"/>
        <v>0</v>
      </c>
      <c r="K62" s="50">
        <f t="shared" si="11"/>
        <v>62000</v>
      </c>
      <c r="L62" s="21"/>
    </row>
    <row r="63" spans="1:12" s="20" customFormat="1" x14ac:dyDescent="0.2">
      <c r="C63" s="65"/>
    </row>
    <row r="64" spans="1:12" s="20" customFormat="1" x14ac:dyDescent="0.2">
      <c r="A64" s="54"/>
      <c r="B64" s="57" t="s">
        <v>72</v>
      </c>
      <c r="C64" s="58" t="s">
        <v>73</v>
      </c>
      <c r="D64" s="19" t="s">
        <v>9</v>
      </c>
      <c r="E64" s="19" t="s">
        <v>10</v>
      </c>
      <c r="F64" s="19" t="s">
        <v>11</v>
      </c>
      <c r="G64" s="19" t="s">
        <v>12</v>
      </c>
      <c r="H64" s="19" t="s">
        <v>13</v>
      </c>
      <c r="I64" s="19" t="s">
        <v>14</v>
      </c>
      <c r="J64" s="19" t="s">
        <v>15</v>
      </c>
      <c r="K64" s="53"/>
      <c r="L64" s="155"/>
    </row>
    <row r="65" spans="1:14" s="20" customFormat="1" ht="15" x14ac:dyDescent="0.25">
      <c r="A65" s="59" t="s">
        <v>74</v>
      </c>
      <c r="B65" s="60" t="s">
        <v>17</v>
      </c>
      <c r="C65" s="61" t="s">
        <v>75</v>
      </c>
      <c r="D65" s="49" t="s">
        <v>20</v>
      </c>
      <c r="E65" s="49" t="s">
        <v>20</v>
      </c>
      <c r="F65" s="49" t="s">
        <v>20</v>
      </c>
      <c r="G65" s="49" t="s">
        <v>20</v>
      </c>
      <c r="H65" s="49" t="s">
        <v>20</v>
      </c>
      <c r="I65" s="49" t="s">
        <v>20</v>
      </c>
      <c r="J65" s="49">
        <v>60128.639999999999</v>
      </c>
      <c r="K65" s="49">
        <f>D65+E65+F65+G65+H65+I65+J65</f>
        <v>60128.639999999999</v>
      </c>
      <c r="L65" s="156"/>
      <c r="M65" s="20" t="s">
        <v>88</v>
      </c>
      <c r="N65" s="152" t="s">
        <v>88</v>
      </c>
    </row>
    <row r="66" spans="1:14" s="20" customFormat="1" ht="15" x14ac:dyDescent="0.25">
      <c r="A66" s="62"/>
      <c r="B66" s="60" t="s">
        <v>21</v>
      </c>
      <c r="C66" s="61" t="s">
        <v>76</v>
      </c>
      <c r="D66" s="49" t="s">
        <v>20</v>
      </c>
      <c r="E66" s="49" t="s">
        <v>20</v>
      </c>
      <c r="F66" s="49" t="s">
        <v>20</v>
      </c>
      <c r="G66" s="49" t="s">
        <v>20</v>
      </c>
      <c r="H66" s="49" t="s">
        <v>20</v>
      </c>
      <c r="I66" s="49" t="s">
        <v>20</v>
      </c>
      <c r="J66" s="49">
        <v>0</v>
      </c>
      <c r="K66" s="49">
        <f>D66+E66+F66+G66+H66+I66+J66</f>
        <v>0</v>
      </c>
      <c r="L66" s="156"/>
    </row>
    <row r="67" spans="1:14" s="20" customFormat="1" ht="15" x14ac:dyDescent="0.25">
      <c r="A67" s="62"/>
      <c r="B67" s="60" t="s">
        <v>23</v>
      </c>
      <c r="C67" s="61" t="s">
        <v>77</v>
      </c>
      <c r="D67" s="49" t="s">
        <v>20</v>
      </c>
      <c r="E67" s="49" t="s">
        <v>20</v>
      </c>
      <c r="F67" s="49" t="s">
        <v>20</v>
      </c>
      <c r="G67" s="49" t="s">
        <v>20</v>
      </c>
      <c r="H67" s="49" t="s">
        <v>20</v>
      </c>
      <c r="I67" s="49" t="s">
        <v>20</v>
      </c>
      <c r="J67" s="274">
        <v>3463956.4</v>
      </c>
      <c r="K67" s="49">
        <f>D67+E67+F67+G67+H67+I67+J67</f>
        <v>3463956.4</v>
      </c>
      <c r="L67" s="156"/>
      <c r="M67" s="20" t="s">
        <v>88</v>
      </c>
      <c r="N67" s="152" t="s">
        <v>88</v>
      </c>
    </row>
    <row r="68" spans="1:14" s="20" customFormat="1" ht="28.5" x14ac:dyDescent="0.2">
      <c r="A68" s="18" t="s">
        <v>74</v>
      </c>
      <c r="B68" s="63"/>
      <c r="C68" s="64" t="s">
        <v>78</v>
      </c>
      <c r="D68" s="50">
        <f t="shared" ref="D68:I68" si="12">SUM(D65:D67)</f>
        <v>0</v>
      </c>
      <c r="E68" s="50">
        <f t="shared" si="12"/>
        <v>0</v>
      </c>
      <c r="F68" s="50">
        <f t="shared" si="12"/>
        <v>0</v>
      </c>
      <c r="G68" s="50">
        <f t="shared" si="12"/>
        <v>0</v>
      </c>
      <c r="H68" s="50">
        <f t="shared" si="12"/>
        <v>0</v>
      </c>
      <c r="I68" s="50">
        <f t="shared" si="12"/>
        <v>0</v>
      </c>
      <c r="J68" s="50">
        <f>SUM(J65:J67)</f>
        <v>3524085.04</v>
      </c>
      <c r="K68" s="50">
        <f>D68+E68+F68+G68+H68+I68+J68</f>
        <v>3524085.04</v>
      </c>
      <c r="L68" s="21"/>
    </row>
    <row r="69" spans="1:14" s="20" customFormat="1" ht="11.25" customHeight="1" x14ac:dyDescent="0.2">
      <c r="C69" s="65"/>
    </row>
    <row r="70" spans="1:14" s="20" customFormat="1" ht="15" hidden="1" x14ac:dyDescent="0.2">
      <c r="A70" s="68"/>
      <c r="B70" s="69"/>
      <c r="C70" s="70"/>
      <c r="D70" s="22"/>
      <c r="E70" s="22"/>
      <c r="F70" s="22"/>
      <c r="G70" s="22"/>
      <c r="H70" s="22"/>
      <c r="I70" s="22"/>
      <c r="J70" s="22"/>
      <c r="K70" s="22"/>
      <c r="L70" s="22"/>
    </row>
    <row r="71" spans="1:14" s="20" customFormat="1" ht="20.25" customHeight="1" x14ac:dyDescent="0.2">
      <c r="A71" s="68"/>
      <c r="B71" s="290" t="s">
        <v>79</v>
      </c>
      <c r="C71" s="290"/>
      <c r="D71" s="51">
        <f t="shared" ref="D71:I71" si="13">D68+D62+D53+D47+D41+D37+D32+D23+D14+D28+D57+D18</f>
        <v>253190</v>
      </c>
      <c r="E71" s="51">
        <f t="shared" si="13"/>
        <v>1280046.92</v>
      </c>
      <c r="F71" s="256">
        <f t="shared" si="13"/>
        <v>21079724.420000006</v>
      </c>
      <c r="G71" s="256">
        <f t="shared" si="13"/>
        <v>3085998.05</v>
      </c>
      <c r="H71" s="51">
        <f t="shared" si="13"/>
        <v>0</v>
      </c>
      <c r="I71" s="51">
        <f t="shared" si="13"/>
        <v>84176.07</v>
      </c>
      <c r="J71" s="51">
        <f>J68+J62+J53+J47+J41+J37+J32+J23+J14+J28+J57+J18</f>
        <v>3601885.04</v>
      </c>
      <c r="K71" s="51">
        <f>K68+K62+K53+K47+K41+K37+K32+K23+K14+K28+K57+K18</f>
        <v>29385020.500000007</v>
      </c>
      <c r="L71" s="21"/>
    </row>
    <row r="73" spans="1:14" x14ac:dyDescent="0.2">
      <c r="D73" s="23"/>
      <c r="E73" s="23"/>
      <c r="F73" s="23"/>
      <c r="G73" s="23"/>
      <c r="H73" s="23"/>
      <c r="I73" s="23"/>
      <c r="J73" s="23"/>
      <c r="K73" s="23"/>
      <c r="L73" s="23"/>
      <c r="M73" s="23"/>
    </row>
    <row r="74" spans="1:14" x14ac:dyDescent="0.2">
      <c r="D74" s="23"/>
      <c r="E74" s="23"/>
      <c r="F74" s="23"/>
      <c r="G74" s="23"/>
      <c r="H74" s="23"/>
      <c r="I74" s="23"/>
      <c r="J74" s="23"/>
      <c r="K74" s="23"/>
      <c r="L74" s="23"/>
      <c r="M74" s="23"/>
    </row>
    <row r="75" spans="1:14" x14ac:dyDescent="0.2">
      <c r="L75" s="24"/>
      <c r="M75" s="23"/>
    </row>
    <row r="76" spans="1:14" x14ac:dyDescent="0.2">
      <c r="D76" s="23"/>
      <c r="E76" s="23"/>
      <c r="F76" s="23"/>
      <c r="G76" s="23"/>
      <c r="H76" s="23"/>
      <c r="I76" s="23"/>
      <c r="J76" s="23"/>
      <c r="K76" s="23"/>
      <c r="L76" s="23"/>
      <c r="M76" s="23"/>
    </row>
    <row r="77" spans="1:14" x14ac:dyDescent="0.2">
      <c r="L77" s="23"/>
    </row>
    <row r="78" spans="1:14" x14ac:dyDescent="0.2">
      <c r="K78" s="71" t="s">
        <v>88</v>
      </c>
    </row>
    <row r="79" spans="1:14" x14ac:dyDescent="0.2">
      <c r="K79" s="25" t="s">
        <v>88</v>
      </c>
    </row>
    <row r="81" spans="6:6" x14ac:dyDescent="0.2">
      <c r="F81" s="25" t="s">
        <v>88</v>
      </c>
    </row>
  </sheetData>
  <mergeCells count="3">
    <mergeCell ref="B2:C3"/>
    <mergeCell ref="B71:C71"/>
    <mergeCell ref="A1:K1"/>
  </mergeCells>
  <printOptions horizontalCentered="1"/>
  <pageMargins left="0.7" right="0.7" top="0.75" bottom="0.75" header="0.3" footer="0.3"/>
  <pageSetup paperSize="9" scale="62" fitToHeight="0" orientation="landscape" r:id="rId1"/>
  <headerFooter alignWithMargins="0"/>
  <rowBreaks count="2" manualBreakCount="2">
    <brk id="33" max="10" man="1"/>
    <brk id="62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L79"/>
  <sheetViews>
    <sheetView zoomScale="70" zoomScaleNormal="70" zoomScaleSheetLayoutView="93" workbookViewId="0">
      <pane ySplit="3" topLeftCell="A4" activePane="bottomLeft" state="frozen"/>
      <selection activeCell="E66" sqref="E66"/>
      <selection pane="bottomLeft" sqref="A1:K1"/>
    </sheetView>
  </sheetViews>
  <sheetFormatPr defaultRowHeight="14.25" x14ac:dyDescent="0.2"/>
  <cols>
    <col min="1" max="1" width="5.5703125" style="25" customWidth="1"/>
    <col min="2" max="2" width="14.140625" style="25" customWidth="1"/>
    <col min="3" max="3" width="48.140625" style="23" customWidth="1"/>
    <col min="4" max="4" width="15.7109375" style="25" customWidth="1"/>
    <col min="5" max="5" width="18.85546875" style="25" customWidth="1"/>
    <col min="6" max="6" width="20.28515625" style="25" customWidth="1"/>
    <col min="7" max="7" width="19.28515625" style="25" customWidth="1"/>
    <col min="8" max="10" width="15.85546875" style="25" customWidth="1"/>
    <col min="11" max="11" width="21.140625" style="25" customWidth="1"/>
    <col min="12" max="12" width="30.28515625" style="25" customWidth="1"/>
    <col min="13" max="16384" width="9.140625" style="25"/>
  </cols>
  <sheetData>
    <row r="1" spans="1:12" s="20" customFormat="1" ht="49.9" customHeight="1" x14ac:dyDescent="0.2">
      <c r="A1" s="291" t="s">
        <v>258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72"/>
    </row>
    <row r="2" spans="1:12" s="20" customFormat="1" ht="60" x14ac:dyDescent="0.2">
      <c r="B2" s="289" t="s">
        <v>0</v>
      </c>
      <c r="C2" s="289"/>
      <c r="D2" s="17" t="s">
        <v>1</v>
      </c>
      <c r="E2" s="17" t="s">
        <v>2</v>
      </c>
      <c r="F2" s="17" t="s">
        <v>3</v>
      </c>
      <c r="G2" s="17" t="s">
        <v>4</v>
      </c>
      <c r="H2" s="17" t="s">
        <v>5</v>
      </c>
      <c r="I2" s="17" t="s">
        <v>6</v>
      </c>
      <c r="J2" s="17" t="s">
        <v>7</v>
      </c>
      <c r="K2" s="263" t="s">
        <v>8</v>
      </c>
    </row>
    <row r="3" spans="1:12" s="20" customFormat="1" ht="15" x14ac:dyDescent="0.2">
      <c r="B3" s="289"/>
      <c r="C3" s="289"/>
      <c r="D3" s="263" t="s">
        <v>9</v>
      </c>
      <c r="E3" s="263" t="s">
        <v>10</v>
      </c>
      <c r="F3" s="263" t="s">
        <v>11</v>
      </c>
      <c r="G3" s="263" t="s">
        <v>12</v>
      </c>
      <c r="H3" s="263" t="s">
        <v>13</v>
      </c>
      <c r="I3" s="263" t="s">
        <v>14</v>
      </c>
      <c r="J3" s="263" t="s">
        <v>15</v>
      </c>
      <c r="K3" s="263" t="s">
        <v>16</v>
      </c>
    </row>
    <row r="4" spans="1:12" s="20" customFormat="1" x14ac:dyDescent="0.2">
      <c r="A4" s="54"/>
      <c r="B4" s="55"/>
      <c r="C4" s="56"/>
      <c r="D4" s="18" t="s">
        <v>1</v>
      </c>
      <c r="E4" s="18" t="s">
        <v>2</v>
      </c>
      <c r="F4" s="18" t="s">
        <v>3</v>
      </c>
      <c r="G4" s="18" t="s">
        <v>4</v>
      </c>
      <c r="H4" s="18" t="s">
        <v>5</v>
      </c>
      <c r="I4" s="18" t="s">
        <v>6</v>
      </c>
      <c r="J4" s="18" t="s">
        <v>7</v>
      </c>
      <c r="K4" s="52"/>
    </row>
    <row r="5" spans="1:12" s="20" customFormat="1" ht="28.5" x14ac:dyDescent="0.2">
      <c r="A5" s="54"/>
      <c r="B5" s="57" t="s">
        <v>17</v>
      </c>
      <c r="C5" s="58" t="s">
        <v>18</v>
      </c>
      <c r="D5" s="19" t="s">
        <v>9</v>
      </c>
      <c r="E5" s="19" t="s">
        <v>10</v>
      </c>
      <c r="F5" s="19" t="s">
        <v>11</v>
      </c>
      <c r="G5" s="19" t="s">
        <v>12</v>
      </c>
      <c r="H5" s="19" t="s">
        <v>13</v>
      </c>
      <c r="I5" s="19" t="s">
        <v>14</v>
      </c>
      <c r="J5" s="158" t="s">
        <v>15</v>
      </c>
      <c r="K5" s="160"/>
    </row>
    <row r="6" spans="1:12" s="20" customFormat="1" ht="15" x14ac:dyDescent="0.25">
      <c r="A6" s="59" t="s">
        <v>16</v>
      </c>
      <c r="B6" s="60" t="s">
        <v>17</v>
      </c>
      <c r="C6" s="61" t="s">
        <v>19</v>
      </c>
      <c r="D6" s="49" t="s">
        <v>20</v>
      </c>
      <c r="E6" s="49">
        <v>908971.64</v>
      </c>
      <c r="F6" s="49">
        <v>13133034.109999999</v>
      </c>
      <c r="G6" s="49">
        <v>1669000.24</v>
      </c>
      <c r="H6" s="49" t="s">
        <v>20</v>
      </c>
      <c r="I6" s="49" t="s">
        <v>20</v>
      </c>
      <c r="J6" s="159">
        <v>2000</v>
      </c>
      <c r="K6" s="161">
        <f>D6+E6+F6+G6+H6+I6+J6</f>
        <v>15713005.99</v>
      </c>
    </row>
    <row r="7" spans="1:12" s="20" customFormat="1" ht="15" x14ac:dyDescent="0.25">
      <c r="A7" s="62"/>
      <c r="B7" s="60" t="s">
        <v>21</v>
      </c>
      <c r="C7" s="61" t="s">
        <v>22</v>
      </c>
      <c r="D7" s="49" t="s">
        <v>20</v>
      </c>
      <c r="E7" s="49" t="s">
        <v>20</v>
      </c>
      <c r="F7" s="49">
        <v>23000</v>
      </c>
      <c r="G7" s="49" t="s">
        <v>20</v>
      </c>
      <c r="H7" s="49" t="s">
        <v>20</v>
      </c>
      <c r="I7" s="49" t="s">
        <v>20</v>
      </c>
      <c r="J7" s="159" t="s">
        <v>20</v>
      </c>
      <c r="K7" s="161">
        <f t="shared" ref="K7:K13" si="0">D7+E7+F7+G7+H7+I7+J7</f>
        <v>23000</v>
      </c>
    </row>
    <row r="8" spans="1:12" s="20" customFormat="1" ht="28.5" x14ac:dyDescent="0.25">
      <c r="A8" s="62"/>
      <c r="B8" s="60" t="s">
        <v>23</v>
      </c>
      <c r="C8" s="61" t="s">
        <v>24</v>
      </c>
      <c r="D8" s="49">
        <v>270000</v>
      </c>
      <c r="E8" s="49">
        <v>9000</v>
      </c>
      <c r="F8" s="49">
        <v>2625707.94</v>
      </c>
      <c r="G8" s="49" t="s">
        <v>20</v>
      </c>
      <c r="H8" s="49" t="s">
        <v>20</v>
      </c>
      <c r="I8" s="49">
        <v>6000</v>
      </c>
      <c r="J8" s="159">
        <v>67500</v>
      </c>
      <c r="K8" s="161">
        <f t="shared" si="0"/>
        <v>2978207.94</v>
      </c>
    </row>
    <row r="9" spans="1:12" s="20" customFormat="1" ht="15" x14ac:dyDescent="0.25">
      <c r="A9" s="62"/>
      <c r="B9" s="60" t="s">
        <v>25</v>
      </c>
      <c r="C9" s="61" t="s">
        <v>26</v>
      </c>
      <c r="D9" s="49" t="s">
        <v>20</v>
      </c>
      <c r="E9" s="49">
        <v>301000</v>
      </c>
      <c r="F9" s="49">
        <v>4500</v>
      </c>
      <c r="G9" s="49" t="s">
        <v>20</v>
      </c>
      <c r="H9" s="49" t="s">
        <v>20</v>
      </c>
      <c r="I9" s="49" t="s">
        <v>20</v>
      </c>
      <c r="J9" s="159">
        <v>5000</v>
      </c>
      <c r="K9" s="161">
        <f t="shared" si="0"/>
        <v>310500</v>
      </c>
    </row>
    <row r="10" spans="1:12" s="20" customFormat="1" ht="15" x14ac:dyDescent="0.25">
      <c r="A10" s="62"/>
      <c r="B10" s="60" t="s">
        <v>27</v>
      </c>
      <c r="C10" s="61" t="s">
        <v>28</v>
      </c>
      <c r="D10" s="49" t="s">
        <v>20</v>
      </c>
      <c r="E10" s="49" t="s">
        <v>20</v>
      </c>
      <c r="F10" s="49">
        <v>524000</v>
      </c>
      <c r="G10" s="49" t="s">
        <v>20</v>
      </c>
      <c r="H10" s="49" t="s">
        <v>20</v>
      </c>
      <c r="I10" s="49" t="s">
        <v>20</v>
      </c>
      <c r="J10" s="159">
        <v>0</v>
      </c>
      <c r="K10" s="161">
        <f t="shared" si="0"/>
        <v>524000</v>
      </c>
    </row>
    <row r="11" spans="1:12" s="20" customFormat="1" ht="15" x14ac:dyDescent="0.25">
      <c r="A11" s="62"/>
      <c r="B11" s="60" t="s">
        <v>29</v>
      </c>
      <c r="C11" s="61" t="s">
        <v>30</v>
      </c>
      <c r="D11" s="49" t="s">
        <v>20</v>
      </c>
      <c r="E11" s="49" t="s">
        <v>20</v>
      </c>
      <c r="F11" s="49">
        <v>1367725.63</v>
      </c>
      <c r="G11" s="49" t="s">
        <v>20</v>
      </c>
      <c r="H11" s="49" t="s">
        <v>20</v>
      </c>
      <c r="I11" s="49" t="s">
        <v>20</v>
      </c>
      <c r="J11" s="159">
        <v>0</v>
      </c>
      <c r="K11" s="161">
        <f t="shared" si="0"/>
        <v>1367725.63</v>
      </c>
    </row>
    <row r="12" spans="1:12" s="20" customFormat="1" ht="15" x14ac:dyDescent="0.25">
      <c r="A12" s="62"/>
      <c r="B12" s="60" t="s">
        <v>31</v>
      </c>
      <c r="C12" s="61" t="s">
        <v>32</v>
      </c>
      <c r="D12" s="49">
        <v>190</v>
      </c>
      <c r="E12" s="49">
        <v>425</v>
      </c>
      <c r="F12" s="49">
        <v>115000</v>
      </c>
      <c r="G12" s="49" t="s">
        <v>20</v>
      </c>
      <c r="H12" s="49" t="s">
        <v>20</v>
      </c>
      <c r="I12" s="49">
        <v>75676.070000000007</v>
      </c>
      <c r="J12" s="159" t="s">
        <v>20</v>
      </c>
      <c r="K12" s="161">
        <f t="shared" si="0"/>
        <v>191291.07</v>
      </c>
    </row>
    <row r="13" spans="1:12" s="20" customFormat="1" ht="15" x14ac:dyDescent="0.25">
      <c r="A13" s="62"/>
      <c r="B13" s="60" t="s">
        <v>33</v>
      </c>
      <c r="C13" s="61" t="s">
        <v>34</v>
      </c>
      <c r="D13" s="49" t="s">
        <v>20</v>
      </c>
      <c r="E13" s="49">
        <v>0</v>
      </c>
      <c r="F13" s="49">
        <v>0</v>
      </c>
      <c r="G13" s="49">
        <v>8300</v>
      </c>
      <c r="H13" s="49">
        <v>0</v>
      </c>
      <c r="I13" s="49" t="s">
        <v>20</v>
      </c>
      <c r="J13" s="159">
        <v>0</v>
      </c>
      <c r="K13" s="161">
        <f t="shared" si="0"/>
        <v>8300</v>
      </c>
    </row>
    <row r="14" spans="1:12" s="20" customFormat="1" ht="28.5" x14ac:dyDescent="0.2">
      <c r="A14" s="18" t="s">
        <v>16</v>
      </c>
      <c r="B14" s="63"/>
      <c r="C14" s="64" t="s">
        <v>35</v>
      </c>
      <c r="D14" s="50">
        <f t="shared" ref="D14:J14" si="1">SUM(D6:D13)</f>
        <v>270190</v>
      </c>
      <c r="E14" s="50">
        <f t="shared" si="1"/>
        <v>1219396.6400000001</v>
      </c>
      <c r="F14" s="50">
        <f t="shared" si="1"/>
        <v>17792967.68</v>
      </c>
      <c r="G14" s="50">
        <f t="shared" si="1"/>
        <v>1677300.24</v>
      </c>
      <c r="H14" s="50">
        <f t="shared" si="1"/>
        <v>0</v>
      </c>
      <c r="I14" s="50">
        <f t="shared" si="1"/>
        <v>81676.070000000007</v>
      </c>
      <c r="J14" s="50">
        <f t="shared" si="1"/>
        <v>74500</v>
      </c>
      <c r="K14" s="199">
        <f>D14+E14+F14+G14+H14+I14+J14</f>
        <v>21116030.629999999</v>
      </c>
    </row>
    <row r="15" spans="1:12" s="20" customFormat="1" x14ac:dyDescent="0.2">
      <c r="C15" s="65"/>
    </row>
    <row r="16" spans="1:12" s="20" customFormat="1" x14ac:dyDescent="0.2">
      <c r="B16" s="57" t="s">
        <v>233</v>
      </c>
      <c r="C16" s="58" t="s">
        <v>234</v>
      </c>
      <c r="D16" s="202" t="s">
        <v>9</v>
      </c>
      <c r="E16" s="19" t="s">
        <v>10</v>
      </c>
      <c r="F16" s="19" t="s">
        <v>11</v>
      </c>
      <c r="G16" s="19" t="s">
        <v>12</v>
      </c>
      <c r="H16" s="19" t="s">
        <v>13</v>
      </c>
      <c r="I16" s="19" t="s">
        <v>14</v>
      </c>
      <c r="J16" s="19" t="s">
        <v>15</v>
      </c>
      <c r="K16" s="53"/>
    </row>
    <row r="17" spans="1:11" s="20" customFormat="1" x14ac:dyDescent="0.2">
      <c r="B17" s="60" t="s">
        <v>41</v>
      </c>
      <c r="C17" s="61" t="s">
        <v>236</v>
      </c>
      <c r="D17" s="49" t="s">
        <v>20</v>
      </c>
      <c r="E17" s="49" t="s">
        <v>20</v>
      </c>
      <c r="F17" s="49" t="s">
        <v>20</v>
      </c>
      <c r="G17" s="49">
        <v>100000</v>
      </c>
      <c r="H17" s="49" t="s">
        <v>20</v>
      </c>
      <c r="I17" s="49" t="s">
        <v>20</v>
      </c>
      <c r="J17" s="49">
        <v>0</v>
      </c>
      <c r="K17" s="49">
        <f>D17+E17+F17+G17+H17+I17+J17</f>
        <v>100000</v>
      </c>
    </row>
    <row r="18" spans="1:11" s="20" customFormat="1" ht="28.5" x14ac:dyDescent="0.2">
      <c r="B18" s="63"/>
      <c r="C18" s="64" t="s">
        <v>235</v>
      </c>
      <c r="D18" s="50">
        <f t="shared" ref="D18:J18" si="2">SUM(D17:D17)</f>
        <v>0</v>
      </c>
      <c r="E18" s="50">
        <f t="shared" si="2"/>
        <v>0</v>
      </c>
      <c r="F18" s="50">
        <f t="shared" si="2"/>
        <v>0</v>
      </c>
      <c r="G18" s="50">
        <f t="shared" si="2"/>
        <v>100000</v>
      </c>
      <c r="H18" s="50">
        <f t="shared" si="2"/>
        <v>0</v>
      </c>
      <c r="I18" s="50">
        <f t="shared" si="2"/>
        <v>0</v>
      </c>
      <c r="J18" s="50">
        <f t="shared" si="2"/>
        <v>0</v>
      </c>
      <c r="K18" s="50">
        <f>D18+E18+F18+G18+H18+I18+J18</f>
        <v>100000</v>
      </c>
    </row>
    <row r="19" spans="1:11" s="20" customFormat="1" x14ac:dyDescent="0.2">
      <c r="A19" s="54"/>
      <c r="B19" s="55"/>
      <c r="C19" s="56"/>
      <c r="D19" s="18" t="s">
        <v>1</v>
      </c>
      <c r="E19" s="18" t="s">
        <v>2</v>
      </c>
      <c r="F19" s="18" t="s">
        <v>3</v>
      </c>
      <c r="G19" s="18" t="s">
        <v>4</v>
      </c>
      <c r="H19" s="18" t="s">
        <v>5</v>
      </c>
      <c r="I19" s="18" t="s">
        <v>6</v>
      </c>
      <c r="J19" s="18" t="s">
        <v>7</v>
      </c>
      <c r="K19" s="52"/>
    </row>
    <row r="20" spans="1:11" s="20" customFormat="1" ht="28.5" x14ac:dyDescent="0.2">
      <c r="A20" s="54"/>
      <c r="B20" s="57" t="s">
        <v>25</v>
      </c>
      <c r="C20" s="58" t="s">
        <v>36</v>
      </c>
      <c r="D20" s="19" t="s">
        <v>9</v>
      </c>
      <c r="E20" s="19" t="s">
        <v>10</v>
      </c>
      <c r="F20" s="19" t="s">
        <v>11</v>
      </c>
      <c r="G20" s="19" t="s">
        <v>12</v>
      </c>
      <c r="H20" s="19" t="s">
        <v>13</v>
      </c>
      <c r="I20" s="19" t="s">
        <v>14</v>
      </c>
      <c r="J20" s="19" t="s">
        <v>15</v>
      </c>
      <c r="K20" s="53"/>
    </row>
    <row r="21" spans="1:11" s="20" customFormat="1" ht="15" x14ac:dyDescent="0.25">
      <c r="A21" s="59" t="s">
        <v>37</v>
      </c>
      <c r="B21" s="60" t="s">
        <v>17</v>
      </c>
      <c r="C21" s="61" t="s">
        <v>38</v>
      </c>
      <c r="D21" s="49" t="s">
        <v>20</v>
      </c>
      <c r="E21" s="49" t="s">
        <v>20</v>
      </c>
      <c r="F21" s="49" t="s">
        <v>20</v>
      </c>
      <c r="G21" s="49" t="s">
        <v>20</v>
      </c>
      <c r="H21" s="49" t="s">
        <v>20</v>
      </c>
      <c r="I21" s="49" t="s">
        <v>20</v>
      </c>
      <c r="J21" s="49">
        <v>0</v>
      </c>
      <c r="K21" s="49">
        <f>D21+E21+F21+G21+H21+I21+J21</f>
        <v>0</v>
      </c>
    </row>
    <row r="22" spans="1:11" s="20" customFormat="1" ht="28.5" x14ac:dyDescent="0.25">
      <c r="A22" s="62"/>
      <c r="B22" s="60" t="s">
        <v>21</v>
      </c>
      <c r="C22" s="61" t="s">
        <v>39</v>
      </c>
      <c r="D22" s="49" t="s">
        <v>20</v>
      </c>
      <c r="E22" s="49" t="s">
        <v>20</v>
      </c>
      <c r="F22" s="49">
        <v>635510.52</v>
      </c>
      <c r="G22" s="49">
        <v>672000</v>
      </c>
      <c r="H22" s="49" t="s">
        <v>20</v>
      </c>
      <c r="I22" s="49" t="s">
        <v>20</v>
      </c>
      <c r="J22" s="49">
        <v>3300</v>
      </c>
      <c r="K22" s="49">
        <f>D22+E22+F22+G22+H22+I22+J22</f>
        <v>1310810.52</v>
      </c>
    </row>
    <row r="23" spans="1:11" s="20" customFormat="1" ht="28.5" x14ac:dyDescent="0.2">
      <c r="A23" s="18" t="s">
        <v>37</v>
      </c>
      <c r="B23" s="63"/>
      <c r="C23" s="64" t="s">
        <v>40</v>
      </c>
      <c r="D23" s="50">
        <f>SUM(D21:D22)</f>
        <v>0</v>
      </c>
      <c r="E23" s="50">
        <f t="shared" ref="E23:J23" si="3">SUM(E21:E22)</f>
        <v>0</v>
      </c>
      <c r="F23" s="50">
        <f t="shared" si="3"/>
        <v>635510.52</v>
      </c>
      <c r="G23" s="50">
        <f t="shared" si="3"/>
        <v>672000</v>
      </c>
      <c r="H23" s="50">
        <f t="shared" si="3"/>
        <v>0</v>
      </c>
      <c r="I23" s="50">
        <f t="shared" si="3"/>
        <v>0</v>
      </c>
      <c r="J23" s="50">
        <f t="shared" si="3"/>
        <v>3300</v>
      </c>
      <c r="K23" s="50">
        <f>D23+E23+F23+G23+H23+I23+J23</f>
        <v>1310810.52</v>
      </c>
    </row>
    <row r="24" spans="1:11" s="20" customFormat="1" ht="15" x14ac:dyDescent="0.2">
      <c r="A24" s="18"/>
      <c r="B24" s="66"/>
      <c r="C24" s="67"/>
      <c r="D24" s="21"/>
      <c r="E24" s="21"/>
      <c r="F24" s="21"/>
      <c r="G24" s="21"/>
      <c r="H24" s="21"/>
      <c r="I24" s="21"/>
      <c r="J24" s="21"/>
      <c r="K24" s="21"/>
    </row>
    <row r="25" spans="1:11" s="20" customFormat="1" ht="28.5" x14ac:dyDescent="0.2">
      <c r="A25" s="54"/>
      <c r="B25" s="57" t="s">
        <v>27</v>
      </c>
      <c r="C25" s="58" t="s">
        <v>209</v>
      </c>
      <c r="D25" s="19" t="s">
        <v>9</v>
      </c>
      <c r="E25" s="19" t="s">
        <v>10</v>
      </c>
      <c r="F25" s="19" t="s">
        <v>11</v>
      </c>
      <c r="G25" s="19" t="s">
        <v>12</v>
      </c>
      <c r="H25" s="19" t="s">
        <v>13</v>
      </c>
      <c r="I25" s="19" t="s">
        <v>14</v>
      </c>
      <c r="J25" s="19" t="s">
        <v>15</v>
      </c>
      <c r="K25" s="53"/>
    </row>
    <row r="26" spans="1:11" s="20" customFormat="1" ht="28.5" customHeight="1" x14ac:dyDescent="0.25">
      <c r="A26" s="59" t="s">
        <v>37</v>
      </c>
      <c r="B26" s="60" t="s">
        <v>17</v>
      </c>
      <c r="C26" s="61" t="s">
        <v>208</v>
      </c>
      <c r="D26" s="49" t="s">
        <v>20</v>
      </c>
      <c r="E26" s="49" t="s">
        <v>20</v>
      </c>
      <c r="F26" s="49" t="s">
        <v>20</v>
      </c>
      <c r="G26" s="49" t="s">
        <v>20</v>
      </c>
      <c r="H26" s="49" t="s">
        <v>20</v>
      </c>
      <c r="I26" s="49" t="s">
        <v>20</v>
      </c>
      <c r="J26" s="49">
        <v>0</v>
      </c>
      <c r="K26" s="49">
        <f>D26+E26+F26+G26+H26+I26+J26</f>
        <v>0</v>
      </c>
    </row>
    <row r="27" spans="1:11" s="20" customFormat="1" ht="28.5" x14ac:dyDescent="0.2">
      <c r="A27" s="18" t="s">
        <v>37</v>
      </c>
      <c r="B27" s="63"/>
      <c r="C27" s="64" t="s">
        <v>210</v>
      </c>
      <c r="D27" s="50">
        <f>SUM(D26)</f>
        <v>0</v>
      </c>
      <c r="E27" s="50">
        <f t="shared" ref="E27:K27" si="4">SUM(E26)</f>
        <v>0</v>
      </c>
      <c r="F27" s="50">
        <f t="shared" si="4"/>
        <v>0</v>
      </c>
      <c r="G27" s="50">
        <f t="shared" si="4"/>
        <v>0</v>
      </c>
      <c r="H27" s="50">
        <f t="shared" si="4"/>
        <v>0</v>
      </c>
      <c r="I27" s="50">
        <f t="shared" si="4"/>
        <v>0</v>
      </c>
      <c r="J27" s="50">
        <f t="shared" si="4"/>
        <v>0</v>
      </c>
      <c r="K27" s="50">
        <f t="shared" si="4"/>
        <v>0</v>
      </c>
    </row>
    <row r="28" spans="1:11" s="20" customFormat="1" ht="15" x14ac:dyDescent="0.2">
      <c r="A28" s="18"/>
      <c r="B28" s="66"/>
      <c r="C28" s="67"/>
      <c r="D28" s="21"/>
      <c r="E28" s="21"/>
      <c r="F28" s="21"/>
      <c r="G28" s="21"/>
      <c r="H28" s="21"/>
      <c r="I28" s="21"/>
      <c r="J28" s="21"/>
      <c r="K28" s="21"/>
    </row>
    <row r="29" spans="1:11" s="20" customFormat="1" x14ac:dyDescent="0.2">
      <c r="A29" s="54"/>
      <c r="B29" s="57" t="s">
        <v>41</v>
      </c>
      <c r="C29" s="58" t="s">
        <v>42</v>
      </c>
      <c r="D29" s="19" t="s">
        <v>9</v>
      </c>
      <c r="E29" s="19" t="s">
        <v>10</v>
      </c>
      <c r="F29" s="19" t="s">
        <v>11</v>
      </c>
      <c r="G29" s="19" t="s">
        <v>12</v>
      </c>
      <c r="H29" s="19" t="s">
        <v>13</v>
      </c>
      <c r="I29" s="19" t="s">
        <v>14</v>
      </c>
      <c r="J29" s="19" t="s">
        <v>15</v>
      </c>
      <c r="K29" s="53"/>
    </row>
    <row r="30" spans="1:11" s="20" customFormat="1" ht="15" x14ac:dyDescent="0.25">
      <c r="A30" s="59" t="s">
        <v>43</v>
      </c>
      <c r="B30" s="60" t="s">
        <v>17</v>
      </c>
      <c r="C30" s="61" t="s">
        <v>44</v>
      </c>
      <c r="D30" s="49" t="s">
        <v>20</v>
      </c>
      <c r="E30" s="49" t="s">
        <v>20</v>
      </c>
      <c r="F30" s="49" t="s">
        <v>20</v>
      </c>
      <c r="G30" s="49">
        <v>0</v>
      </c>
      <c r="H30" s="49" t="s">
        <v>20</v>
      </c>
      <c r="I30" s="49" t="s">
        <v>20</v>
      </c>
      <c r="J30" s="49" t="s">
        <v>20</v>
      </c>
      <c r="K30" s="49">
        <f>D30+E30+F30+G30+H30+I30+J30</f>
        <v>0</v>
      </c>
    </row>
    <row r="31" spans="1:11" s="20" customFormat="1" ht="15" x14ac:dyDescent="0.2">
      <c r="A31" s="18" t="s">
        <v>43</v>
      </c>
      <c r="B31" s="63"/>
      <c r="C31" s="64" t="s">
        <v>45</v>
      </c>
      <c r="D31" s="50">
        <f>SUM(D30)</f>
        <v>0</v>
      </c>
      <c r="E31" s="50">
        <f t="shared" ref="E31:J31" si="5">SUM(E30)</f>
        <v>0</v>
      </c>
      <c r="F31" s="50">
        <f t="shared" si="5"/>
        <v>0</v>
      </c>
      <c r="G31" s="50">
        <f t="shared" si="5"/>
        <v>0</v>
      </c>
      <c r="H31" s="50">
        <f t="shared" si="5"/>
        <v>0</v>
      </c>
      <c r="I31" s="50">
        <f t="shared" si="5"/>
        <v>0</v>
      </c>
      <c r="J31" s="50">
        <f t="shared" si="5"/>
        <v>0</v>
      </c>
      <c r="K31" s="50">
        <f>D31+E31+F31+G31+H31+I31+J31</f>
        <v>0</v>
      </c>
    </row>
    <row r="32" spans="1:11" s="20" customFormat="1" ht="10.15" customHeight="1" x14ac:dyDescent="0.2">
      <c r="C32" s="65"/>
    </row>
    <row r="33" spans="1:11" s="20" customFormat="1" hidden="1" x14ac:dyDescent="0.2">
      <c r="A33" s="54"/>
      <c r="B33" s="55"/>
      <c r="C33" s="56"/>
      <c r="D33" s="18" t="s">
        <v>1</v>
      </c>
      <c r="E33" s="18" t="s">
        <v>2</v>
      </c>
      <c r="F33" s="18" t="s">
        <v>3</v>
      </c>
      <c r="G33" s="18" t="s">
        <v>4</v>
      </c>
      <c r="H33" s="18" t="s">
        <v>5</v>
      </c>
      <c r="I33" s="18" t="s">
        <v>6</v>
      </c>
      <c r="J33" s="18" t="s">
        <v>7</v>
      </c>
      <c r="K33" s="52"/>
    </row>
    <row r="34" spans="1:11" s="20" customFormat="1" ht="28.5" x14ac:dyDescent="0.2">
      <c r="A34" s="54"/>
      <c r="B34" s="57" t="s">
        <v>46</v>
      </c>
      <c r="C34" s="58" t="s">
        <v>47</v>
      </c>
      <c r="D34" s="19" t="s">
        <v>9</v>
      </c>
      <c r="E34" s="19" t="s">
        <v>10</v>
      </c>
      <c r="F34" s="19" t="s">
        <v>11</v>
      </c>
      <c r="G34" s="19" t="s">
        <v>12</v>
      </c>
      <c r="H34" s="19" t="s">
        <v>13</v>
      </c>
      <c r="I34" s="19" t="s">
        <v>14</v>
      </c>
      <c r="J34" s="19" t="s">
        <v>15</v>
      </c>
      <c r="K34" s="53"/>
    </row>
    <row r="35" spans="1:11" s="20" customFormat="1" ht="15" x14ac:dyDescent="0.25">
      <c r="A35" s="59" t="s">
        <v>48</v>
      </c>
      <c r="B35" s="60" t="s">
        <v>21</v>
      </c>
      <c r="C35" s="61" t="s">
        <v>49</v>
      </c>
      <c r="D35" s="49" t="s">
        <v>20</v>
      </c>
      <c r="E35" s="49" t="s">
        <v>20</v>
      </c>
      <c r="F35" s="49" t="s">
        <v>20</v>
      </c>
      <c r="G35" s="49">
        <v>0</v>
      </c>
      <c r="H35" s="49" t="s">
        <v>20</v>
      </c>
      <c r="I35" s="49" t="s">
        <v>20</v>
      </c>
      <c r="J35" s="49" t="s">
        <v>20</v>
      </c>
      <c r="K35" s="49">
        <f>D35+E35+F35+G35+H35+I35+J35</f>
        <v>0</v>
      </c>
    </row>
    <row r="36" spans="1:11" s="20" customFormat="1" ht="15" x14ac:dyDescent="0.25">
      <c r="A36" s="62"/>
      <c r="B36" s="60" t="s">
        <v>23</v>
      </c>
      <c r="C36" s="61" t="s">
        <v>50</v>
      </c>
      <c r="D36" s="49" t="s">
        <v>20</v>
      </c>
      <c r="E36" s="49" t="s">
        <v>20</v>
      </c>
      <c r="F36" s="49">
        <v>14000</v>
      </c>
      <c r="G36" s="49">
        <v>0</v>
      </c>
      <c r="H36" s="49" t="s">
        <v>20</v>
      </c>
      <c r="I36" s="49" t="s">
        <v>20</v>
      </c>
      <c r="J36" s="49" t="s">
        <v>20</v>
      </c>
      <c r="K36" s="49">
        <f>D36+E36+F36+G36+H36+I36+J36</f>
        <v>14000</v>
      </c>
    </row>
    <row r="37" spans="1:11" s="20" customFormat="1" ht="41.25" customHeight="1" x14ac:dyDescent="0.2">
      <c r="A37" s="18" t="s">
        <v>48</v>
      </c>
      <c r="B37" s="63"/>
      <c r="C37" s="64" t="s">
        <v>51</v>
      </c>
      <c r="D37" s="50">
        <f>SUM(D35:D36)</f>
        <v>0</v>
      </c>
      <c r="E37" s="50">
        <f t="shared" ref="E37:J37" si="6">SUM(E35:E36)</f>
        <v>0</v>
      </c>
      <c r="F37" s="50">
        <f t="shared" si="6"/>
        <v>14000</v>
      </c>
      <c r="G37" s="50">
        <f t="shared" si="6"/>
        <v>0</v>
      </c>
      <c r="H37" s="50">
        <f t="shared" si="6"/>
        <v>0</v>
      </c>
      <c r="I37" s="50">
        <f t="shared" si="6"/>
        <v>0</v>
      </c>
      <c r="J37" s="50">
        <f t="shared" si="6"/>
        <v>0</v>
      </c>
      <c r="K37" s="50">
        <f>D37+E37+F37+G37+H37+I37+J37</f>
        <v>14000</v>
      </c>
    </row>
    <row r="38" spans="1:11" s="20" customFormat="1" x14ac:dyDescent="0.2">
      <c r="C38" s="65"/>
    </row>
    <row r="39" spans="1:11" s="20" customFormat="1" hidden="1" x14ac:dyDescent="0.2">
      <c r="A39" s="54"/>
      <c r="B39" s="55"/>
      <c r="C39" s="56"/>
      <c r="D39" s="18" t="s">
        <v>1</v>
      </c>
      <c r="E39" s="18" t="s">
        <v>2</v>
      </c>
      <c r="F39" s="18" t="s">
        <v>3</v>
      </c>
      <c r="G39" s="18" t="s">
        <v>4</v>
      </c>
      <c r="H39" s="18" t="s">
        <v>5</v>
      </c>
      <c r="I39" s="18" t="s">
        <v>6</v>
      </c>
      <c r="J39" s="18" t="s">
        <v>7</v>
      </c>
      <c r="K39" s="52"/>
    </row>
    <row r="40" spans="1:11" s="20" customFormat="1" x14ac:dyDescent="0.2">
      <c r="A40" s="54"/>
      <c r="B40" s="57" t="s">
        <v>33</v>
      </c>
      <c r="C40" s="58" t="s">
        <v>52</v>
      </c>
      <c r="D40" s="19" t="s">
        <v>9</v>
      </c>
      <c r="E40" s="19" t="s">
        <v>10</v>
      </c>
      <c r="F40" s="19" t="s">
        <v>11</v>
      </c>
      <c r="G40" s="19" t="s">
        <v>12</v>
      </c>
      <c r="H40" s="19" t="s">
        <v>13</v>
      </c>
      <c r="I40" s="19" t="s">
        <v>14</v>
      </c>
      <c r="J40" s="19" t="s">
        <v>15</v>
      </c>
      <c r="K40" s="53"/>
    </row>
    <row r="41" spans="1:11" s="20" customFormat="1" ht="15" x14ac:dyDescent="0.25">
      <c r="A41" s="59" t="s">
        <v>53</v>
      </c>
      <c r="B41" s="60" t="s">
        <v>21</v>
      </c>
      <c r="C41" s="61" t="s">
        <v>54</v>
      </c>
      <c r="D41" s="49" t="s">
        <v>20</v>
      </c>
      <c r="E41" s="49" t="s">
        <v>20</v>
      </c>
      <c r="F41" s="49" t="s">
        <v>20</v>
      </c>
      <c r="G41" s="49">
        <v>0</v>
      </c>
      <c r="H41" s="49" t="s">
        <v>20</v>
      </c>
      <c r="I41" s="49" t="s">
        <v>20</v>
      </c>
      <c r="J41" s="49" t="s">
        <v>20</v>
      </c>
      <c r="K41" s="49">
        <f>D41+E41+F41+G41+H41+I41+J41</f>
        <v>0</v>
      </c>
    </row>
    <row r="42" spans="1:11" s="20" customFormat="1" ht="15" x14ac:dyDescent="0.2">
      <c r="A42" s="18" t="s">
        <v>53</v>
      </c>
      <c r="B42" s="63"/>
      <c r="C42" s="64" t="s">
        <v>55</v>
      </c>
      <c r="D42" s="50">
        <f>SUM(D41)</f>
        <v>0</v>
      </c>
      <c r="E42" s="50">
        <f t="shared" ref="E42:J42" si="7">SUM(E41)</f>
        <v>0</v>
      </c>
      <c r="F42" s="50">
        <f t="shared" si="7"/>
        <v>0</v>
      </c>
      <c r="G42" s="50">
        <f t="shared" si="7"/>
        <v>0</v>
      </c>
      <c r="H42" s="50">
        <f t="shared" si="7"/>
        <v>0</v>
      </c>
      <c r="I42" s="50">
        <f t="shared" si="7"/>
        <v>0</v>
      </c>
      <c r="J42" s="50">
        <f t="shared" si="7"/>
        <v>0</v>
      </c>
      <c r="K42" s="50">
        <f>D42+E42+F42+G42+H42+I42+J42</f>
        <v>0</v>
      </c>
    </row>
    <row r="43" spans="1:11" s="20" customFormat="1" x14ac:dyDescent="0.2">
      <c r="C43" s="65"/>
    </row>
    <row r="44" spans="1:11" s="20" customFormat="1" x14ac:dyDescent="0.2">
      <c r="A44" s="54"/>
      <c r="B44" s="55"/>
      <c r="C44" s="56"/>
      <c r="D44" s="18" t="s">
        <v>1</v>
      </c>
      <c r="E44" s="18" t="s">
        <v>2</v>
      </c>
      <c r="F44" s="18" t="s">
        <v>3</v>
      </c>
      <c r="G44" s="18" t="s">
        <v>4</v>
      </c>
      <c r="H44" s="18" t="s">
        <v>5</v>
      </c>
      <c r="I44" s="18" t="s">
        <v>6</v>
      </c>
      <c r="J44" s="18" t="s">
        <v>7</v>
      </c>
      <c r="K44" s="52"/>
    </row>
    <row r="45" spans="1:11" s="20" customFormat="1" ht="28.5" x14ac:dyDescent="0.2">
      <c r="A45" s="54"/>
      <c r="B45" s="57" t="s">
        <v>56</v>
      </c>
      <c r="C45" s="58" t="s">
        <v>57</v>
      </c>
      <c r="D45" s="19" t="s">
        <v>9</v>
      </c>
      <c r="E45" s="19" t="s">
        <v>10</v>
      </c>
      <c r="F45" s="19" t="s">
        <v>11</v>
      </c>
      <c r="G45" s="19" t="s">
        <v>12</v>
      </c>
      <c r="H45" s="19" t="s">
        <v>13</v>
      </c>
      <c r="I45" s="19" t="s">
        <v>14</v>
      </c>
      <c r="J45" s="19" t="s">
        <v>15</v>
      </c>
      <c r="K45" s="53"/>
    </row>
    <row r="46" spans="1:11" s="20" customFormat="1" ht="28.5" x14ac:dyDescent="0.2">
      <c r="A46" s="54"/>
      <c r="B46" s="60" t="s">
        <v>41</v>
      </c>
      <c r="C46" s="61" t="s">
        <v>243</v>
      </c>
      <c r="D46" s="49" t="s">
        <v>20</v>
      </c>
      <c r="E46" s="49" t="s">
        <v>20</v>
      </c>
      <c r="F46" s="49" t="s">
        <v>20</v>
      </c>
      <c r="G46" s="49">
        <v>4000</v>
      </c>
      <c r="H46" s="49" t="s">
        <v>20</v>
      </c>
      <c r="I46" s="49" t="s">
        <v>20</v>
      </c>
      <c r="J46" s="49" t="s">
        <v>20</v>
      </c>
      <c r="K46" s="49">
        <f>D46+E46+F46+G46+H46+I46+J46</f>
        <v>4000</v>
      </c>
    </row>
    <row r="47" spans="1:11" s="20" customFormat="1" ht="28.5" x14ac:dyDescent="0.25">
      <c r="A47" s="59" t="s">
        <v>58</v>
      </c>
      <c r="B47" s="60" t="s">
        <v>31</v>
      </c>
      <c r="C47" s="61" t="s">
        <v>59</v>
      </c>
      <c r="D47" s="49" t="s">
        <v>20</v>
      </c>
      <c r="E47" s="49" t="s">
        <v>20</v>
      </c>
      <c r="F47" s="49" t="s">
        <v>20</v>
      </c>
      <c r="G47" s="49">
        <f>11100-11100</f>
        <v>0</v>
      </c>
      <c r="H47" s="49" t="s">
        <v>20</v>
      </c>
      <c r="I47" s="49" t="s">
        <v>20</v>
      </c>
      <c r="J47" s="49" t="s">
        <v>20</v>
      </c>
      <c r="K47" s="49">
        <f>D47+E47+F47+G47+H47+I47+J47</f>
        <v>0</v>
      </c>
    </row>
    <row r="48" spans="1:11" s="20" customFormat="1" ht="28.5" x14ac:dyDescent="0.2">
      <c r="A48" s="18" t="s">
        <v>58</v>
      </c>
      <c r="B48" s="63"/>
      <c r="C48" s="64" t="s">
        <v>60</v>
      </c>
      <c r="D48" s="50">
        <f>SUM(D46:D47)</f>
        <v>0</v>
      </c>
      <c r="E48" s="50">
        <f t="shared" ref="E48:K48" si="8">SUM(E46:E47)</f>
        <v>0</v>
      </c>
      <c r="F48" s="50">
        <f t="shared" si="8"/>
        <v>0</v>
      </c>
      <c r="G48" s="50">
        <f t="shared" si="8"/>
        <v>4000</v>
      </c>
      <c r="H48" s="50">
        <f t="shared" si="8"/>
        <v>0</v>
      </c>
      <c r="I48" s="50">
        <f t="shared" si="8"/>
        <v>0</v>
      </c>
      <c r="J48" s="50">
        <f t="shared" si="8"/>
        <v>0</v>
      </c>
      <c r="K48" s="50">
        <f t="shared" si="8"/>
        <v>4000</v>
      </c>
    </row>
    <row r="49" spans="1:12" s="20" customFormat="1" x14ac:dyDescent="0.2">
      <c r="C49" s="65"/>
    </row>
    <row r="50" spans="1:12" s="20" customFormat="1" x14ac:dyDescent="0.2">
      <c r="A50" s="54"/>
      <c r="B50" s="55"/>
      <c r="C50" s="56"/>
      <c r="D50" s="18" t="s">
        <v>1</v>
      </c>
      <c r="E50" s="18" t="s">
        <v>2</v>
      </c>
      <c r="F50" s="18" t="s">
        <v>3</v>
      </c>
      <c r="G50" s="18" t="s">
        <v>4</v>
      </c>
      <c r="H50" s="18" t="s">
        <v>5</v>
      </c>
      <c r="I50" s="18" t="s">
        <v>6</v>
      </c>
      <c r="J50" s="18" t="s">
        <v>7</v>
      </c>
      <c r="K50" s="52"/>
    </row>
    <row r="51" spans="1:12" s="20" customFormat="1" ht="28.5" x14ac:dyDescent="0.2">
      <c r="A51" s="54"/>
      <c r="B51" s="57" t="s">
        <v>61</v>
      </c>
      <c r="C51" s="58" t="s">
        <v>62</v>
      </c>
      <c r="D51" s="19" t="s">
        <v>9</v>
      </c>
      <c r="E51" s="19" t="s">
        <v>10</v>
      </c>
      <c r="F51" s="19" t="s">
        <v>11</v>
      </c>
      <c r="G51" s="19" t="s">
        <v>12</v>
      </c>
      <c r="H51" s="19" t="s">
        <v>13</v>
      </c>
      <c r="I51" s="19" t="s">
        <v>14</v>
      </c>
      <c r="J51" s="19" t="s">
        <v>15</v>
      </c>
      <c r="K51" s="53"/>
    </row>
    <row r="52" spans="1:12" s="20" customFormat="1" x14ac:dyDescent="0.2">
      <c r="A52" s="54"/>
      <c r="B52" s="60" t="s">
        <v>17</v>
      </c>
      <c r="C52" s="61" t="s">
        <v>242</v>
      </c>
      <c r="D52" s="49" t="s">
        <v>20</v>
      </c>
      <c r="E52" s="49" t="s">
        <v>20</v>
      </c>
      <c r="F52" s="49">
        <f>50000+41500</f>
        <v>91500</v>
      </c>
      <c r="G52" s="49">
        <v>0</v>
      </c>
      <c r="H52" s="49" t="s">
        <v>20</v>
      </c>
      <c r="I52" s="49" t="s">
        <v>20</v>
      </c>
      <c r="J52" s="49" t="s">
        <v>20</v>
      </c>
      <c r="K52" s="49">
        <f>D52+E52+F52+G52+H52+I52+J52</f>
        <v>91500</v>
      </c>
      <c r="L52" s="155"/>
    </row>
    <row r="53" spans="1:12" s="20" customFormat="1" ht="28.5" x14ac:dyDescent="0.25">
      <c r="A53" s="59" t="s">
        <v>63</v>
      </c>
      <c r="B53" s="60" t="s">
        <v>21</v>
      </c>
      <c r="C53" s="61" t="s">
        <v>64</v>
      </c>
      <c r="D53" s="49" t="s">
        <v>20</v>
      </c>
      <c r="E53" s="49" t="s">
        <v>20</v>
      </c>
      <c r="F53" s="49" t="s">
        <v>20</v>
      </c>
      <c r="G53" s="49">
        <v>0</v>
      </c>
      <c r="H53" s="49" t="s">
        <v>20</v>
      </c>
      <c r="I53" s="49" t="s">
        <v>20</v>
      </c>
      <c r="J53" s="49" t="s">
        <v>20</v>
      </c>
      <c r="K53" s="49">
        <f>D53+E53+F53+G53+H53+I53+J53</f>
        <v>0</v>
      </c>
    </row>
    <row r="54" spans="1:12" s="20" customFormat="1" ht="15" x14ac:dyDescent="0.25">
      <c r="A54" s="62"/>
      <c r="B54" s="60" t="s">
        <v>23</v>
      </c>
      <c r="C54" s="61" t="s">
        <v>65</v>
      </c>
      <c r="D54" s="49" t="s">
        <v>20</v>
      </c>
      <c r="E54" s="49" t="s">
        <v>20</v>
      </c>
      <c r="F54" s="49">
        <v>0</v>
      </c>
      <c r="G54" s="49">
        <v>100000</v>
      </c>
      <c r="H54" s="49" t="s">
        <v>20</v>
      </c>
      <c r="I54" s="49" t="s">
        <v>20</v>
      </c>
      <c r="J54" s="49" t="s">
        <v>20</v>
      </c>
      <c r="K54" s="49">
        <f>D54+E54+F54+G54+H54+I54+J54</f>
        <v>100000</v>
      </c>
    </row>
    <row r="55" spans="1:12" s="20" customFormat="1" ht="28.5" x14ac:dyDescent="0.2">
      <c r="A55" s="18" t="s">
        <v>63</v>
      </c>
      <c r="B55" s="63"/>
      <c r="C55" s="64" t="s">
        <v>66</v>
      </c>
      <c r="D55" s="50">
        <f>SUM(D53:D54)</f>
        <v>0</v>
      </c>
      <c r="E55" s="50">
        <f>SUM(E53:E54)</f>
        <v>0</v>
      </c>
      <c r="F55" s="50">
        <f>SUM(F52:F54)</f>
        <v>91500</v>
      </c>
      <c r="G55" s="50">
        <f>SUM(G52:G54)</f>
        <v>100000</v>
      </c>
      <c r="H55" s="50">
        <f>SUM(H52:H54)</f>
        <v>0</v>
      </c>
      <c r="I55" s="50">
        <f>SUM(I52:I54)</f>
        <v>0</v>
      </c>
      <c r="J55" s="50">
        <f>SUM(J52:J54)</f>
        <v>0</v>
      </c>
      <c r="K55" s="50">
        <f>D55+E55+F55+G55+H55+I55+J55</f>
        <v>191500</v>
      </c>
    </row>
    <row r="56" spans="1:12" s="20" customFormat="1" x14ac:dyDescent="0.2">
      <c r="C56" s="65"/>
    </row>
    <row r="57" spans="1:12" s="20" customFormat="1" ht="28.5" x14ac:dyDescent="0.2">
      <c r="B57" s="57" t="s">
        <v>211</v>
      </c>
      <c r="C57" s="58" t="s">
        <v>212</v>
      </c>
      <c r="D57" s="19" t="s">
        <v>9</v>
      </c>
      <c r="E57" s="19" t="s">
        <v>10</v>
      </c>
      <c r="F57" s="19" t="s">
        <v>11</v>
      </c>
      <c r="G57" s="19" t="s">
        <v>12</v>
      </c>
      <c r="H57" s="19" t="s">
        <v>13</v>
      </c>
      <c r="I57" s="19" t="s">
        <v>14</v>
      </c>
      <c r="J57" s="19" t="s">
        <v>15</v>
      </c>
      <c r="K57" s="53"/>
    </row>
    <row r="58" spans="1:12" s="20" customFormat="1" x14ac:dyDescent="0.2">
      <c r="B58" s="60" t="s">
        <v>21</v>
      </c>
      <c r="C58" s="61" t="s">
        <v>213</v>
      </c>
      <c r="D58" s="49" t="s">
        <v>20</v>
      </c>
      <c r="E58" s="49" t="s">
        <v>20</v>
      </c>
      <c r="F58" s="49" t="s">
        <v>20</v>
      </c>
      <c r="G58" s="49">
        <v>100000</v>
      </c>
      <c r="H58" s="49" t="s">
        <v>20</v>
      </c>
      <c r="I58" s="49" t="s">
        <v>20</v>
      </c>
      <c r="J58" s="49" t="s">
        <v>20</v>
      </c>
      <c r="K58" s="49">
        <f>D58+E58+F58+G58+H58+I58+J58</f>
        <v>100000</v>
      </c>
    </row>
    <row r="59" spans="1:12" s="20" customFormat="1" ht="28.5" x14ac:dyDescent="0.2">
      <c r="B59" s="63"/>
      <c r="C59" s="64" t="s">
        <v>214</v>
      </c>
      <c r="D59" s="50">
        <f t="shared" ref="D59:J59" si="9">SUM(D57:D58)</f>
        <v>0</v>
      </c>
      <c r="E59" s="50">
        <f t="shared" si="9"/>
        <v>0</v>
      </c>
      <c r="F59" s="50">
        <f t="shared" si="9"/>
        <v>0</v>
      </c>
      <c r="G59" s="50">
        <f t="shared" si="9"/>
        <v>100000</v>
      </c>
      <c r="H59" s="50">
        <f t="shared" si="9"/>
        <v>0</v>
      </c>
      <c r="I59" s="50">
        <f t="shared" si="9"/>
        <v>0</v>
      </c>
      <c r="J59" s="50">
        <f t="shared" si="9"/>
        <v>0</v>
      </c>
      <c r="K59" s="50">
        <f>D59+E59+F59+G59+H59+I59+J59</f>
        <v>100000</v>
      </c>
    </row>
    <row r="60" spans="1:12" s="20" customFormat="1" x14ac:dyDescent="0.2">
      <c r="C60" s="65"/>
    </row>
    <row r="61" spans="1:12" s="20" customFormat="1" ht="28.5" x14ac:dyDescent="0.2">
      <c r="A61" s="54"/>
      <c r="B61" s="57" t="s">
        <v>67</v>
      </c>
      <c r="C61" s="58" t="s">
        <v>68</v>
      </c>
      <c r="D61" s="19" t="s">
        <v>9</v>
      </c>
      <c r="E61" s="19" t="s">
        <v>10</v>
      </c>
      <c r="F61" s="19" t="s">
        <v>11</v>
      </c>
      <c r="G61" s="19" t="s">
        <v>12</v>
      </c>
      <c r="H61" s="19" t="s">
        <v>13</v>
      </c>
      <c r="I61" s="19" t="s">
        <v>14</v>
      </c>
      <c r="J61" s="19" t="s">
        <v>15</v>
      </c>
      <c r="K61" s="53"/>
    </row>
    <row r="62" spans="1:12" s="20" customFormat="1" ht="28.5" x14ac:dyDescent="0.2">
      <c r="A62" s="54"/>
      <c r="B62" s="60" t="s">
        <v>17</v>
      </c>
      <c r="C62" s="61" t="s">
        <v>244</v>
      </c>
      <c r="D62" s="49" t="s">
        <v>20</v>
      </c>
      <c r="E62" s="49" t="s">
        <v>20</v>
      </c>
      <c r="F62" s="49" t="s">
        <v>20</v>
      </c>
      <c r="G62" s="49">
        <v>62000</v>
      </c>
      <c r="H62" s="49" t="s">
        <v>20</v>
      </c>
      <c r="I62" s="49" t="s">
        <v>20</v>
      </c>
      <c r="J62" s="49" t="s">
        <v>20</v>
      </c>
      <c r="K62" s="49">
        <f>D62+E62+F62+G62+H62+I62+J62</f>
        <v>62000</v>
      </c>
    </row>
    <row r="63" spans="1:12" s="20" customFormat="1" ht="42.75" x14ac:dyDescent="0.25">
      <c r="A63" s="59" t="s">
        <v>69</v>
      </c>
      <c r="B63" s="60" t="s">
        <v>21</v>
      </c>
      <c r="C63" s="61" t="s">
        <v>70</v>
      </c>
      <c r="D63" s="49" t="s">
        <v>20</v>
      </c>
      <c r="E63" s="49" t="s">
        <v>20</v>
      </c>
      <c r="F63" s="49" t="s">
        <v>20</v>
      </c>
      <c r="G63" s="49">
        <f>62000-62000</f>
        <v>0</v>
      </c>
      <c r="H63" s="49" t="s">
        <v>20</v>
      </c>
      <c r="I63" s="49" t="s">
        <v>20</v>
      </c>
      <c r="J63" s="49" t="s">
        <v>20</v>
      </c>
      <c r="K63" s="49">
        <f>D63+E63+F63+G63+H63+I63+J63</f>
        <v>0</v>
      </c>
    </row>
    <row r="64" spans="1:12" s="20" customFormat="1" ht="28.5" x14ac:dyDescent="0.2">
      <c r="A64" s="18" t="s">
        <v>69</v>
      </c>
      <c r="B64" s="63"/>
      <c r="C64" s="64" t="s">
        <v>71</v>
      </c>
      <c r="D64" s="50">
        <f>SUM(D62:D63)</f>
        <v>0</v>
      </c>
      <c r="E64" s="50">
        <f t="shared" ref="E64:K64" si="10">SUM(E62:E63)</f>
        <v>0</v>
      </c>
      <c r="F64" s="50">
        <f t="shared" si="10"/>
        <v>0</v>
      </c>
      <c r="G64" s="50">
        <f t="shared" si="10"/>
        <v>62000</v>
      </c>
      <c r="H64" s="50">
        <f t="shared" si="10"/>
        <v>0</v>
      </c>
      <c r="I64" s="50">
        <f t="shared" si="10"/>
        <v>0</v>
      </c>
      <c r="J64" s="50">
        <f t="shared" si="10"/>
        <v>0</v>
      </c>
      <c r="K64" s="50">
        <f t="shared" si="10"/>
        <v>62000</v>
      </c>
    </row>
    <row r="65" spans="1:11" s="20" customFormat="1" x14ac:dyDescent="0.2">
      <c r="C65" s="65"/>
    </row>
    <row r="66" spans="1:11" s="20" customFormat="1" ht="1.1499999999999999" customHeight="1" x14ac:dyDescent="0.2">
      <c r="A66" s="54"/>
      <c r="B66" s="55"/>
      <c r="C66" s="56"/>
      <c r="D66" s="18" t="s">
        <v>1</v>
      </c>
      <c r="E66" s="18" t="s">
        <v>2</v>
      </c>
      <c r="F66" s="18" t="s">
        <v>3</v>
      </c>
      <c r="G66" s="18" t="s">
        <v>4</v>
      </c>
      <c r="H66" s="18" t="s">
        <v>5</v>
      </c>
      <c r="I66" s="18" t="s">
        <v>6</v>
      </c>
      <c r="J66" s="18" t="s">
        <v>7</v>
      </c>
      <c r="K66" s="52"/>
    </row>
    <row r="67" spans="1:11" s="20" customFormat="1" x14ac:dyDescent="0.2">
      <c r="A67" s="54"/>
      <c r="B67" s="57" t="s">
        <v>72</v>
      </c>
      <c r="C67" s="58" t="s">
        <v>73</v>
      </c>
      <c r="D67" s="19" t="s">
        <v>9</v>
      </c>
      <c r="E67" s="19" t="s">
        <v>10</v>
      </c>
      <c r="F67" s="19" t="s">
        <v>11</v>
      </c>
      <c r="G67" s="19" t="s">
        <v>12</v>
      </c>
      <c r="H67" s="19" t="s">
        <v>13</v>
      </c>
      <c r="I67" s="19" t="s">
        <v>14</v>
      </c>
      <c r="J67" s="19" t="s">
        <v>15</v>
      </c>
      <c r="K67" s="53"/>
    </row>
    <row r="68" spans="1:11" s="20" customFormat="1" ht="15" x14ac:dyDescent="0.25">
      <c r="A68" s="59" t="s">
        <v>74</v>
      </c>
      <c r="B68" s="60" t="s">
        <v>17</v>
      </c>
      <c r="C68" s="61" t="s">
        <v>75</v>
      </c>
      <c r="D68" s="49" t="s">
        <v>20</v>
      </c>
      <c r="E68" s="49" t="s">
        <v>20</v>
      </c>
      <c r="F68" s="49" t="s">
        <v>20</v>
      </c>
      <c r="G68" s="49" t="s">
        <v>20</v>
      </c>
      <c r="H68" s="49" t="s">
        <v>20</v>
      </c>
      <c r="I68" s="49" t="s">
        <v>20</v>
      </c>
      <c r="J68" s="49">
        <v>60000</v>
      </c>
      <c r="K68" s="49">
        <f>D68+E68+F68+G68+H68+I68+J68</f>
        <v>60000</v>
      </c>
    </row>
    <row r="69" spans="1:11" s="20" customFormat="1" ht="15" x14ac:dyDescent="0.25">
      <c r="A69" s="62"/>
      <c r="B69" s="60" t="s">
        <v>21</v>
      </c>
      <c r="C69" s="61" t="s">
        <v>76</v>
      </c>
      <c r="D69" s="49" t="s">
        <v>20</v>
      </c>
      <c r="E69" s="49" t="s">
        <v>20</v>
      </c>
      <c r="F69" s="49" t="s">
        <v>20</v>
      </c>
      <c r="G69" s="49" t="s">
        <v>20</v>
      </c>
      <c r="H69" s="49" t="s">
        <v>20</v>
      </c>
      <c r="I69" s="49" t="s">
        <v>20</v>
      </c>
      <c r="J69" s="49">
        <v>0</v>
      </c>
      <c r="K69" s="49">
        <f>D69+E69+F69+G69+H69+I69+J69</f>
        <v>0</v>
      </c>
    </row>
    <row r="70" spans="1:11" s="20" customFormat="1" ht="15" x14ac:dyDescent="0.25">
      <c r="A70" s="62"/>
      <c r="B70" s="60" t="s">
        <v>23</v>
      </c>
      <c r="C70" s="61" t="s">
        <v>77</v>
      </c>
      <c r="D70" s="49" t="s">
        <v>20</v>
      </c>
      <c r="E70" s="49" t="s">
        <v>20</v>
      </c>
      <c r="F70" s="49" t="s">
        <v>20</v>
      </c>
      <c r="G70" s="49" t="s">
        <v>20</v>
      </c>
      <c r="H70" s="49" t="s">
        <v>20</v>
      </c>
      <c r="I70" s="49" t="s">
        <v>20</v>
      </c>
      <c r="J70" s="49">
        <v>0</v>
      </c>
      <c r="K70" s="49">
        <f>D70+E70+F70+G70+H70+I70+J70</f>
        <v>0</v>
      </c>
    </row>
    <row r="71" spans="1:11" s="20" customFormat="1" ht="28.5" x14ac:dyDescent="0.2">
      <c r="A71" s="18" t="s">
        <v>74</v>
      </c>
      <c r="B71" s="63"/>
      <c r="C71" s="64" t="s">
        <v>78</v>
      </c>
      <c r="D71" s="50">
        <f>SUM(D68:D70)</f>
        <v>0</v>
      </c>
      <c r="E71" s="50">
        <f t="shared" ref="E71:J71" si="11">SUM(E68:E70)</f>
        <v>0</v>
      </c>
      <c r="F71" s="50">
        <f t="shared" si="11"/>
        <v>0</v>
      </c>
      <c r="G71" s="50">
        <f t="shared" si="11"/>
        <v>0</v>
      </c>
      <c r="H71" s="50">
        <f t="shared" si="11"/>
        <v>0</v>
      </c>
      <c r="I71" s="50">
        <f t="shared" si="11"/>
        <v>0</v>
      </c>
      <c r="J71" s="50">
        <f t="shared" si="11"/>
        <v>60000</v>
      </c>
      <c r="K71" s="50">
        <f>D71+E71+F71+G71+H71+I71+J71</f>
        <v>60000</v>
      </c>
    </row>
    <row r="72" spans="1:11" s="20" customFormat="1" ht="12" customHeight="1" x14ac:dyDescent="0.2">
      <c r="C72" s="65"/>
    </row>
    <row r="73" spans="1:11" s="20" customFormat="1" ht="15" hidden="1" x14ac:dyDescent="0.2">
      <c r="A73" s="68"/>
      <c r="B73" s="69"/>
      <c r="C73" s="70"/>
      <c r="D73" s="22"/>
      <c r="E73" s="22"/>
      <c r="F73" s="22"/>
      <c r="G73" s="22"/>
      <c r="H73" s="22"/>
      <c r="I73" s="22"/>
      <c r="J73" s="22"/>
      <c r="K73" s="22"/>
    </row>
    <row r="74" spans="1:11" s="20" customFormat="1" ht="15" x14ac:dyDescent="0.2">
      <c r="A74" s="68"/>
      <c r="B74" s="290" t="s">
        <v>79</v>
      </c>
      <c r="C74" s="290"/>
      <c r="D74" s="51">
        <f t="shared" ref="D74:K74" si="12">D71+D64+D55+D48+D42+D37+D31+D23+D14+D27+D59+D18</f>
        <v>270190</v>
      </c>
      <c r="E74" s="51">
        <f t="shared" si="12"/>
        <v>1219396.6400000001</v>
      </c>
      <c r="F74" s="51">
        <f t="shared" si="12"/>
        <v>18533978.199999999</v>
      </c>
      <c r="G74" s="51">
        <f t="shared" si="12"/>
        <v>2715300.24</v>
      </c>
      <c r="H74" s="51">
        <f t="shared" si="12"/>
        <v>0</v>
      </c>
      <c r="I74" s="51">
        <f t="shared" si="12"/>
        <v>81676.070000000007</v>
      </c>
      <c r="J74" s="51">
        <f t="shared" si="12"/>
        <v>137800</v>
      </c>
      <c r="K74" s="51">
        <f t="shared" si="12"/>
        <v>22958341.149999999</v>
      </c>
    </row>
    <row r="76" spans="1:11" x14ac:dyDescent="0.2">
      <c r="D76" s="23"/>
      <c r="E76" s="23"/>
      <c r="F76" s="23"/>
      <c r="G76" s="23"/>
      <c r="H76" s="23"/>
      <c r="I76" s="23"/>
      <c r="J76" s="23"/>
      <c r="K76" s="23"/>
    </row>
    <row r="77" spans="1:11" x14ac:dyDescent="0.2">
      <c r="D77" s="23"/>
      <c r="E77" s="23"/>
      <c r="F77" s="23"/>
      <c r="G77" s="23"/>
      <c r="H77" s="23"/>
      <c r="I77" s="23"/>
      <c r="J77" s="23"/>
      <c r="K77" s="23"/>
    </row>
    <row r="79" spans="1:11" x14ac:dyDescent="0.2">
      <c r="D79" s="23"/>
      <c r="E79" s="23"/>
      <c r="F79" s="23"/>
      <c r="G79" s="23"/>
      <c r="H79" s="23"/>
      <c r="I79" s="23"/>
      <c r="J79" s="23"/>
      <c r="K79" s="23"/>
    </row>
  </sheetData>
  <mergeCells count="3">
    <mergeCell ref="B2:C3"/>
    <mergeCell ref="B74:C74"/>
    <mergeCell ref="A1:K1"/>
  </mergeCells>
  <printOptions horizontalCentered="1"/>
  <pageMargins left="0.23622047244094491" right="0.23622047244094491" top="0.35433070866141736" bottom="0.74803149606299213" header="0.31496062992125984" footer="0.31496062992125984"/>
  <pageSetup paperSize="9" scale="69" fitToHeight="0" orientation="landscape" r:id="rId1"/>
  <headerFooter alignWithMargins="0"/>
  <rowBreaks count="2" manualBreakCount="2">
    <brk id="32" max="10" man="1"/>
    <brk id="60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77"/>
  <sheetViews>
    <sheetView zoomScaleNormal="100" zoomScaleSheetLayoutView="93" workbookViewId="0">
      <pane ySplit="3" topLeftCell="A58" activePane="bottomLeft" state="frozen"/>
      <selection activeCell="E66" sqref="E66"/>
      <selection pane="bottomLeft" sqref="A1:K1"/>
    </sheetView>
  </sheetViews>
  <sheetFormatPr defaultRowHeight="14.25" x14ac:dyDescent="0.2"/>
  <cols>
    <col min="1" max="1" width="5.5703125" style="25" customWidth="1"/>
    <col min="2" max="2" width="14.140625" style="25" customWidth="1"/>
    <col min="3" max="3" width="48.140625" style="23" customWidth="1"/>
    <col min="4" max="4" width="15.7109375" style="25" customWidth="1"/>
    <col min="5" max="5" width="18.85546875" style="25" customWidth="1"/>
    <col min="6" max="6" width="20.28515625" style="25" customWidth="1"/>
    <col min="7" max="7" width="19.28515625" style="25" customWidth="1"/>
    <col min="8" max="10" width="15.85546875" style="25" customWidth="1"/>
    <col min="11" max="11" width="21.140625" style="25" customWidth="1"/>
    <col min="12" max="16384" width="9.140625" style="25"/>
  </cols>
  <sheetData>
    <row r="1" spans="1:11" s="20" customFormat="1" ht="45" customHeight="1" x14ac:dyDescent="0.2">
      <c r="A1" s="291" t="s">
        <v>257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</row>
    <row r="2" spans="1:11" s="20" customFormat="1" ht="60" x14ac:dyDescent="0.2">
      <c r="B2" s="289" t="s">
        <v>0</v>
      </c>
      <c r="C2" s="289"/>
      <c r="D2" s="17" t="s">
        <v>1</v>
      </c>
      <c r="E2" s="17" t="s">
        <v>2</v>
      </c>
      <c r="F2" s="17" t="s">
        <v>3</v>
      </c>
      <c r="G2" s="17" t="s">
        <v>4</v>
      </c>
      <c r="H2" s="17" t="s">
        <v>5</v>
      </c>
      <c r="I2" s="17" t="s">
        <v>6</v>
      </c>
      <c r="J2" s="17" t="s">
        <v>7</v>
      </c>
      <c r="K2" s="261" t="s">
        <v>8</v>
      </c>
    </row>
    <row r="3" spans="1:11" s="20" customFormat="1" ht="15" x14ac:dyDescent="0.2">
      <c r="B3" s="289"/>
      <c r="C3" s="289"/>
      <c r="D3" s="261" t="s">
        <v>9</v>
      </c>
      <c r="E3" s="261" t="s">
        <v>10</v>
      </c>
      <c r="F3" s="261" t="s">
        <v>11</v>
      </c>
      <c r="G3" s="261" t="s">
        <v>12</v>
      </c>
      <c r="H3" s="261" t="s">
        <v>13</v>
      </c>
      <c r="I3" s="261" t="s">
        <v>14</v>
      </c>
      <c r="J3" s="261" t="s">
        <v>15</v>
      </c>
      <c r="K3" s="261" t="s">
        <v>16</v>
      </c>
    </row>
    <row r="4" spans="1:11" s="20" customFormat="1" x14ac:dyDescent="0.2">
      <c r="A4" s="54"/>
      <c r="B4" s="55"/>
      <c r="C4" s="56"/>
      <c r="D4" s="18" t="s">
        <v>1</v>
      </c>
      <c r="E4" s="18" t="s">
        <v>2</v>
      </c>
      <c r="F4" s="18" t="s">
        <v>3</v>
      </c>
      <c r="G4" s="18" t="s">
        <v>4</v>
      </c>
      <c r="H4" s="18" t="s">
        <v>5</v>
      </c>
      <c r="I4" s="18" t="s">
        <v>6</v>
      </c>
      <c r="J4" s="18" t="s">
        <v>7</v>
      </c>
      <c r="K4" s="52"/>
    </row>
    <row r="5" spans="1:11" s="20" customFormat="1" ht="28.5" x14ac:dyDescent="0.2">
      <c r="A5" s="54"/>
      <c r="B5" s="57" t="s">
        <v>17</v>
      </c>
      <c r="C5" s="58" t="s">
        <v>18</v>
      </c>
      <c r="D5" s="19" t="s">
        <v>9</v>
      </c>
      <c r="E5" s="19" t="s">
        <v>10</v>
      </c>
      <c r="F5" s="19" t="s">
        <v>11</v>
      </c>
      <c r="G5" s="19" t="s">
        <v>12</v>
      </c>
      <c r="H5" s="19" t="s">
        <v>13</v>
      </c>
      <c r="I5" s="19" t="s">
        <v>14</v>
      </c>
      <c r="J5" s="19" t="s">
        <v>15</v>
      </c>
      <c r="K5" s="53"/>
    </row>
    <row r="6" spans="1:11" s="20" customFormat="1" ht="15" x14ac:dyDescent="0.25">
      <c r="A6" s="59" t="s">
        <v>16</v>
      </c>
      <c r="B6" s="60" t="s">
        <v>17</v>
      </c>
      <c r="C6" s="61" t="s">
        <v>19</v>
      </c>
      <c r="D6" s="49" t="s">
        <v>20</v>
      </c>
      <c r="E6" s="49">
        <v>918640</v>
      </c>
      <c r="F6" s="49">
        <v>13221788.109999999</v>
      </c>
      <c r="G6" s="49">
        <v>1669000.24</v>
      </c>
      <c r="H6" s="49" t="s">
        <v>20</v>
      </c>
      <c r="I6" s="49" t="s">
        <v>20</v>
      </c>
      <c r="J6" s="49">
        <v>2000</v>
      </c>
      <c r="K6" s="49">
        <f t="shared" ref="K6:K12" si="0">D6+E6+F6+G6+H6+I6+J6</f>
        <v>15811428.35</v>
      </c>
    </row>
    <row r="7" spans="1:11" s="20" customFormat="1" ht="15" x14ac:dyDescent="0.25">
      <c r="A7" s="62"/>
      <c r="B7" s="60" t="s">
        <v>21</v>
      </c>
      <c r="C7" s="61" t="s">
        <v>22</v>
      </c>
      <c r="D7" s="49" t="s">
        <v>20</v>
      </c>
      <c r="E7" s="49" t="s">
        <v>20</v>
      </c>
      <c r="F7" s="49">
        <v>23000</v>
      </c>
      <c r="G7" s="49">
        <v>0</v>
      </c>
      <c r="H7" s="49" t="s">
        <v>20</v>
      </c>
      <c r="I7" s="49" t="s">
        <v>20</v>
      </c>
      <c r="J7" s="49" t="s">
        <v>20</v>
      </c>
      <c r="K7" s="49">
        <f t="shared" si="0"/>
        <v>23000</v>
      </c>
    </row>
    <row r="8" spans="1:11" s="20" customFormat="1" ht="28.5" x14ac:dyDescent="0.25">
      <c r="A8" s="62"/>
      <c r="B8" s="60" t="s">
        <v>23</v>
      </c>
      <c r="C8" s="61" t="s">
        <v>24</v>
      </c>
      <c r="D8" s="49">
        <v>253000</v>
      </c>
      <c r="E8" s="49">
        <v>9000</v>
      </c>
      <c r="F8" s="49">
        <v>2686707.94</v>
      </c>
      <c r="G8" s="49" t="s">
        <v>20</v>
      </c>
      <c r="H8" s="49" t="s">
        <v>20</v>
      </c>
      <c r="I8" s="49">
        <v>6000</v>
      </c>
      <c r="J8" s="49">
        <v>67500</v>
      </c>
      <c r="K8" s="49">
        <f t="shared" si="0"/>
        <v>3022207.94</v>
      </c>
    </row>
    <row r="9" spans="1:11" s="20" customFormat="1" ht="15" x14ac:dyDescent="0.25">
      <c r="A9" s="62"/>
      <c r="B9" s="60" t="s">
        <v>25</v>
      </c>
      <c r="C9" s="61" t="s">
        <v>26</v>
      </c>
      <c r="D9" s="49" t="s">
        <v>20</v>
      </c>
      <c r="E9" s="49">
        <v>301000</v>
      </c>
      <c r="F9" s="49">
        <v>4500</v>
      </c>
      <c r="G9" s="49" t="s">
        <v>20</v>
      </c>
      <c r="H9" s="49" t="s">
        <v>20</v>
      </c>
      <c r="I9" s="49" t="s">
        <v>20</v>
      </c>
      <c r="J9" s="49">
        <v>5000</v>
      </c>
      <c r="K9" s="49">
        <f t="shared" si="0"/>
        <v>310500</v>
      </c>
    </row>
    <row r="10" spans="1:11" s="20" customFormat="1" ht="15" x14ac:dyDescent="0.25">
      <c r="A10" s="62"/>
      <c r="B10" s="60" t="s">
        <v>27</v>
      </c>
      <c r="C10" s="61" t="s">
        <v>28</v>
      </c>
      <c r="D10" s="49" t="s">
        <v>20</v>
      </c>
      <c r="E10" s="49" t="s">
        <v>20</v>
      </c>
      <c r="F10" s="49">
        <v>404000</v>
      </c>
      <c r="G10" s="49" t="s">
        <v>20</v>
      </c>
      <c r="H10" s="49" t="s">
        <v>20</v>
      </c>
      <c r="I10" s="49" t="s">
        <v>20</v>
      </c>
      <c r="J10" s="49">
        <v>0</v>
      </c>
      <c r="K10" s="49">
        <f t="shared" si="0"/>
        <v>404000</v>
      </c>
    </row>
    <row r="11" spans="1:11" s="20" customFormat="1" ht="15" x14ac:dyDescent="0.25">
      <c r="A11" s="62"/>
      <c r="B11" s="60" t="s">
        <v>29</v>
      </c>
      <c r="C11" s="61" t="s">
        <v>30</v>
      </c>
      <c r="D11" s="49" t="s">
        <v>20</v>
      </c>
      <c r="E11" s="49" t="s">
        <v>20</v>
      </c>
      <c r="F11" s="49">
        <v>1474872.55</v>
      </c>
      <c r="G11" s="49" t="s">
        <v>20</v>
      </c>
      <c r="H11" s="49" t="s">
        <v>20</v>
      </c>
      <c r="I11" s="49" t="s">
        <v>20</v>
      </c>
      <c r="J11" s="49">
        <v>0</v>
      </c>
      <c r="K11" s="49">
        <f t="shared" si="0"/>
        <v>1474872.55</v>
      </c>
    </row>
    <row r="12" spans="1:11" s="20" customFormat="1" ht="15" x14ac:dyDescent="0.25">
      <c r="A12" s="62"/>
      <c r="B12" s="60" t="s">
        <v>31</v>
      </c>
      <c r="C12" s="61" t="s">
        <v>32</v>
      </c>
      <c r="D12" s="49">
        <v>190</v>
      </c>
      <c r="E12" s="49">
        <v>425</v>
      </c>
      <c r="F12" s="49">
        <v>115000</v>
      </c>
      <c r="G12" s="49" t="s">
        <v>20</v>
      </c>
      <c r="H12" s="49" t="s">
        <v>20</v>
      </c>
      <c r="I12" s="49">
        <v>75676.070000000007</v>
      </c>
      <c r="J12" s="49" t="s">
        <v>20</v>
      </c>
      <c r="K12" s="49">
        <f t="shared" si="0"/>
        <v>191291.07</v>
      </c>
    </row>
    <row r="13" spans="1:11" s="20" customFormat="1" ht="15" x14ac:dyDescent="0.25">
      <c r="A13" s="62"/>
      <c r="B13" s="60" t="s">
        <v>33</v>
      </c>
      <c r="C13" s="61" t="s">
        <v>34</v>
      </c>
      <c r="D13" s="49" t="s">
        <v>20</v>
      </c>
      <c r="E13" s="49">
        <v>0</v>
      </c>
      <c r="F13" s="49">
        <v>0</v>
      </c>
      <c r="G13" s="49">
        <v>8300</v>
      </c>
      <c r="H13" s="49">
        <v>0</v>
      </c>
      <c r="I13" s="49" t="s">
        <v>20</v>
      </c>
      <c r="J13" s="49">
        <v>0</v>
      </c>
      <c r="K13" s="49">
        <f>D13+E13+F13+G13+H13+I13+J13</f>
        <v>8300</v>
      </c>
    </row>
    <row r="14" spans="1:11" s="20" customFormat="1" ht="28.5" x14ac:dyDescent="0.2">
      <c r="A14" s="18" t="s">
        <v>16</v>
      </c>
      <c r="B14" s="63"/>
      <c r="C14" s="64" t="s">
        <v>35</v>
      </c>
      <c r="D14" s="50">
        <f>SUM(D6:D13)</f>
        <v>253190</v>
      </c>
      <c r="E14" s="50">
        <f t="shared" ref="E14:J14" si="1">SUM(E6:E13)</f>
        <v>1229065</v>
      </c>
      <c r="F14" s="50">
        <f t="shared" si="1"/>
        <v>17929868.599999998</v>
      </c>
      <c r="G14" s="50">
        <f t="shared" si="1"/>
        <v>1677300.24</v>
      </c>
      <c r="H14" s="50">
        <f t="shared" si="1"/>
        <v>0</v>
      </c>
      <c r="I14" s="50">
        <f t="shared" si="1"/>
        <v>81676.070000000007</v>
      </c>
      <c r="J14" s="50">
        <f t="shared" si="1"/>
        <v>74500</v>
      </c>
      <c r="K14" s="50">
        <f>D14+E14+F14+G14+H14+I14+J14</f>
        <v>21245599.909999996</v>
      </c>
    </row>
    <row r="15" spans="1:11" s="20" customFormat="1" x14ac:dyDescent="0.2">
      <c r="C15" s="65"/>
    </row>
    <row r="16" spans="1:11" s="20" customFormat="1" x14ac:dyDescent="0.2">
      <c r="B16" s="57" t="s">
        <v>233</v>
      </c>
      <c r="C16" s="58" t="s">
        <v>234</v>
      </c>
      <c r="D16" s="202" t="s">
        <v>9</v>
      </c>
      <c r="E16" s="19" t="s">
        <v>10</v>
      </c>
      <c r="F16" s="19" t="s">
        <v>11</v>
      </c>
      <c r="G16" s="19" t="s">
        <v>12</v>
      </c>
      <c r="H16" s="19" t="s">
        <v>13</v>
      </c>
      <c r="I16" s="19" t="s">
        <v>14</v>
      </c>
      <c r="J16" s="19" t="s">
        <v>15</v>
      </c>
      <c r="K16" s="53"/>
    </row>
    <row r="17" spans="1:11" s="20" customFormat="1" x14ac:dyDescent="0.2">
      <c r="B17" s="60" t="s">
        <v>41</v>
      </c>
      <c r="C17" s="61" t="s">
        <v>236</v>
      </c>
      <c r="D17" s="49" t="s">
        <v>20</v>
      </c>
      <c r="E17" s="49" t="s">
        <v>20</v>
      </c>
      <c r="F17" s="49" t="s">
        <v>20</v>
      </c>
      <c r="G17" s="49">
        <v>100000</v>
      </c>
      <c r="H17" s="49" t="s">
        <v>20</v>
      </c>
      <c r="I17" s="49" t="s">
        <v>20</v>
      </c>
      <c r="J17" s="49">
        <v>0</v>
      </c>
      <c r="K17" s="49">
        <f>D17+E17+F17+G17+H17+I17+J17</f>
        <v>100000</v>
      </c>
    </row>
    <row r="18" spans="1:11" s="20" customFormat="1" ht="28.5" x14ac:dyDescent="0.2">
      <c r="B18" s="63"/>
      <c r="C18" s="64" t="s">
        <v>235</v>
      </c>
      <c r="D18" s="50">
        <f t="shared" ref="D18:J18" si="2">SUM(D17:D17)</f>
        <v>0</v>
      </c>
      <c r="E18" s="50">
        <f t="shared" si="2"/>
        <v>0</v>
      </c>
      <c r="F18" s="50">
        <f t="shared" si="2"/>
        <v>0</v>
      </c>
      <c r="G18" s="50">
        <f t="shared" si="2"/>
        <v>100000</v>
      </c>
      <c r="H18" s="50">
        <f t="shared" si="2"/>
        <v>0</v>
      </c>
      <c r="I18" s="50">
        <f t="shared" si="2"/>
        <v>0</v>
      </c>
      <c r="J18" s="50">
        <f t="shared" si="2"/>
        <v>0</v>
      </c>
      <c r="K18" s="50">
        <f>D18+E18+F18+G18+H18+I18+J18</f>
        <v>100000</v>
      </c>
    </row>
    <row r="19" spans="1:11" s="20" customFormat="1" x14ac:dyDescent="0.2">
      <c r="A19" s="54"/>
      <c r="B19" s="55"/>
      <c r="C19" s="56"/>
      <c r="D19" s="18" t="s">
        <v>1</v>
      </c>
      <c r="E19" s="18" t="s">
        <v>2</v>
      </c>
      <c r="F19" s="18" t="s">
        <v>3</v>
      </c>
      <c r="G19" s="18" t="s">
        <v>4</v>
      </c>
      <c r="H19" s="18" t="s">
        <v>5</v>
      </c>
      <c r="I19" s="18" t="s">
        <v>6</v>
      </c>
      <c r="J19" s="18" t="s">
        <v>7</v>
      </c>
      <c r="K19" s="52"/>
    </row>
    <row r="20" spans="1:11" s="20" customFormat="1" ht="28.5" x14ac:dyDescent="0.2">
      <c r="A20" s="54"/>
      <c r="B20" s="57" t="s">
        <v>25</v>
      </c>
      <c r="C20" s="58" t="s">
        <v>36</v>
      </c>
      <c r="D20" s="19" t="s">
        <v>9</v>
      </c>
      <c r="E20" s="19" t="s">
        <v>10</v>
      </c>
      <c r="F20" s="19" t="s">
        <v>11</v>
      </c>
      <c r="G20" s="19" t="s">
        <v>12</v>
      </c>
      <c r="H20" s="19" t="s">
        <v>13</v>
      </c>
      <c r="I20" s="19" t="s">
        <v>14</v>
      </c>
      <c r="J20" s="19" t="s">
        <v>15</v>
      </c>
      <c r="K20" s="53"/>
    </row>
    <row r="21" spans="1:11" s="20" customFormat="1" ht="15" x14ac:dyDescent="0.25">
      <c r="A21" s="59" t="s">
        <v>37</v>
      </c>
      <c r="B21" s="60" t="s">
        <v>17</v>
      </c>
      <c r="C21" s="61" t="s">
        <v>38</v>
      </c>
      <c r="D21" s="49" t="s">
        <v>20</v>
      </c>
      <c r="E21" s="49" t="s">
        <v>20</v>
      </c>
      <c r="F21" s="49" t="s">
        <v>20</v>
      </c>
      <c r="G21" s="49" t="s">
        <v>20</v>
      </c>
      <c r="H21" s="49" t="s">
        <v>20</v>
      </c>
      <c r="I21" s="49" t="s">
        <v>20</v>
      </c>
      <c r="J21" s="49">
        <v>0</v>
      </c>
      <c r="K21" s="49">
        <f>D21+E21+F21+G21+H21+I21+J21</f>
        <v>0</v>
      </c>
    </row>
    <row r="22" spans="1:11" s="20" customFormat="1" ht="28.5" x14ac:dyDescent="0.25">
      <c r="A22" s="62"/>
      <c r="B22" s="60" t="s">
        <v>21</v>
      </c>
      <c r="C22" s="61" t="s">
        <v>39</v>
      </c>
      <c r="D22" s="49" t="s">
        <v>20</v>
      </c>
      <c r="E22" s="49" t="s">
        <v>20</v>
      </c>
      <c r="F22" s="49">
        <v>664441.24</v>
      </c>
      <c r="G22" s="49">
        <v>642000</v>
      </c>
      <c r="H22" s="49" t="s">
        <v>20</v>
      </c>
      <c r="I22" s="49" t="s">
        <v>20</v>
      </c>
      <c r="J22" s="49">
        <v>3300</v>
      </c>
      <c r="K22" s="49">
        <f>D22+E22+F22+G22+H22+I22+J22</f>
        <v>1309741.24</v>
      </c>
    </row>
    <row r="23" spans="1:11" s="20" customFormat="1" ht="28.5" x14ac:dyDescent="0.2">
      <c r="A23" s="18" t="s">
        <v>37</v>
      </c>
      <c r="B23" s="63"/>
      <c r="C23" s="64" t="s">
        <v>40</v>
      </c>
      <c r="D23" s="50">
        <f>SUM(D21:D22)</f>
        <v>0</v>
      </c>
      <c r="E23" s="50">
        <f t="shared" ref="E23:J23" si="3">SUM(E21:E22)</f>
        <v>0</v>
      </c>
      <c r="F23" s="50">
        <f t="shared" si="3"/>
        <v>664441.24</v>
      </c>
      <c r="G23" s="50">
        <f t="shared" si="3"/>
        <v>642000</v>
      </c>
      <c r="H23" s="50">
        <f t="shared" si="3"/>
        <v>0</v>
      </c>
      <c r="I23" s="50">
        <f t="shared" si="3"/>
        <v>0</v>
      </c>
      <c r="J23" s="50">
        <f t="shared" si="3"/>
        <v>3300</v>
      </c>
      <c r="K23" s="50">
        <f>D23+E23+F23+G23+H23+I23+J23</f>
        <v>1309741.24</v>
      </c>
    </row>
    <row r="24" spans="1:11" s="20" customFormat="1" x14ac:dyDescent="0.2">
      <c r="C24" s="65"/>
    </row>
    <row r="25" spans="1:11" s="20" customFormat="1" x14ac:dyDescent="0.2">
      <c r="A25" s="54"/>
      <c r="B25" s="55"/>
      <c r="C25" s="56"/>
      <c r="D25" s="18" t="s">
        <v>1</v>
      </c>
      <c r="E25" s="18" t="s">
        <v>2</v>
      </c>
      <c r="F25" s="18" t="s">
        <v>3</v>
      </c>
      <c r="G25" s="18" t="s">
        <v>4</v>
      </c>
      <c r="H25" s="18" t="s">
        <v>5</v>
      </c>
      <c r="I25" s="18" t="s">
        <v>6</v>
      </c>
      <c r="J25" s="18" t="s">
        <v>7</v>
      </c>
      <c r="K25" s="52"/>
    </row>
    <row r="26" spans="1:11" s="20" customFormat="1" x14ac:dyDescent="0.2">
      <c r="A26" s="54"/>
      <c r="B26" s="57" t="s">
        <v>41</v>
      </c>
      <c r="C26" s="58" t="s">
        <v>42</v>
      </c>
      <c r="D26" s="19" t="s">
        <v>9</v>
      </c>
      <c r="E26" s="19" t="s">
        <v>10</v>
      </c>
      <c r="F26" s="19" t="s">
        <v>11</v>
      </c>
      <c r="G26" s="19" t="s">
        <v>12</v>
      </c>
      <c r="H26" s="19" t="s">
        <v>13</v>
      </c>
      <c r="I26" s="19" t="s">
        <v>14</v>
      </c>
      <c r="J26" s="19" t="s">
        <v>15</v>
      </c>
      <c r="K26" s="53"/>
    </row>
    <row r="27" spans="1:11" s="20" customFormat="1" ht="15" x14ac:dyDescent="0.25">
      <c r="A27" s="59" t="s">
        <v>43</v>
      </c>
      <c r="B27" s="60" t="s">
        <v>17</v>
      </c>
      <c r="C27" s="61" t="s">
        <v>44</v>
      </c>
      <c r="D27" s="49" t="s">
        <v>20</v>
      </c>
      <c r="E27" s="49" t="s">
        <v>20</v>
      </c>
      <c r="F27" s="49" t="s">
        <v>20</v>
      </c>
      <c r="G27" s="49">
        <v>0</v>
      </c>
      <c r="H27" s="49" t="s">
        <v>20</v>
      </c>
      <c r="I27" s="49" t="s">
        <v>20</v>
      </c>
      <c r="J27" s="49" t="s">
        <v>20</v>
      </c>
      <c r="K27" s="49">
        <v>0</v>
      </c>
    </row>
    <row r="28" spans="1:11" s="20" customFormat="1" ht="15" x14ac:dyDescent="0.2">
      <c r="A28" s="18" t="s">
        <v>43</v>
      </c>
      <c r="B28" s="63"/>
      <c r="C28" s="64" t="s">
        <v>45</v>
      </c>
      <c r="D28" s="50">
        <f>SUM(D27)</f>
        <v>0</v>
      </c>
      <c r="E28" s="50">
        <f t="shared" ref="E28:J28" si="4">SUM(E27)</f>
        <v>0</v>
      </c>
      <c r="F28" s="50">
        <f t="shared" si="4"/>
        <v>0</v>
      </c>
      <c r="G28" s="50">
        <f t="shared" si="4"/>
        <v>0</v>
      </c>
      <c r="H28" s="50">
        <f t="shared" si="4"/>
        <v>0</v>
      </c>
      <c r="I28" s="50">
        <f t="shared" si="4"/>
        <v>0</v>
      </c>
      <c r="J28" s="50">
        <f t="shared" si="4"/>
        <v>0</v>
      </c>
      <c r="K28" s="50">
        <v>0</v>
      </c>
    </row>
    <row r="29" spans="1:11" s="20" customFormat="1" ht="8.25" customHeight="1" x14ac:dyDescent="0.2">
      <c r="C29" s="65"/>
    </row>
    <row r="30" spans="1:11" s="20" customFormat="1" hidden="1" x14ac:dyDescent="0.2">
      <c r="A30" s="54"/>
      <c r="B30" s="55"/>
      <c r="C30" s="56"/>
      <c r="D30" s="18" t="s">
        <v>1</v>
      </c>
      <c r="E30" s="18" t="s">
        <v>2</v>
      </c>
      <c r="F30" s="18" t="s">
        <v>3</v>
      </c>
      <c r="G30" s="18" t="s">
        <v>4</v>
      </c>
      <c r="H30" s="18" t="s">
        <v>5</v>
      </c>
      <c r="I30" s="18" t="s">
        <v>6</v>
      </c>
      <c r="J30" s="18" t="s">
        <v>7</v>
      </c>
      <c r="K30" s="52"/>
    </row>
    <row r="31" spans="1:11" s="20" customFormat="1" ht="28.5" x14ac:dyDescent="0.2">
      <c r="A31" s="54"/>
      <c r="B31" s="57" t="s">
        <v>46</v>
      </c>
      <c r="C31" s="58" t="s">
        <v>47</v>
      </c>
      <c r="D31" s="19" t="s">
        <v>9</v>
      </c>
      <c r="E31" s="19" t="s">
        <v>10</v>
      </c>
      <c r="F31" s="19" t="s">
        <v>11</v>
      </c>
      <c r="G31" s="19" t="s">
        <v>12</v>
      </c>
      <c r="H31" s="19" t="s">
        <v>13</v>
      </c>
      <c r="I31" s="19" t="s">
        <v>14</v>
      </c>
      <c r="J31" s="19" t="s">
        <v>15</v>
      </c>
      <c r="K31" s="53"/>
    </row>
    <row r="32" spans="1:11" s="20" customFormat="1" ht="15" x14ac:dyDescent="0.25">
      <c r="A32" s="59" t="s">
        <v>48</v>
      </c>
      <c r="B32" s="60" t="s">
        <v>21</v>
      </c>
      <c r="C32" s="61" t="s">
        <v>49</v>
      </c>
      <c r="D32" s="49" t="s">
        <v>20</v>
      </c>
      <c r="E32" s="49" t="s">
        <v>20</v>
      </c>
      <c r="F32" s="49" t="s">
        <v>20</v>
      </c>
      <c r="G32" s="49">
        <v>0</v>
      </c>
      <c r="H32" s="49" t="s">
        <v>20</v>
      </c>
      <c r="I32" s="49" t="s">
        <v>20</v>
      </c>
      <c r="J32" s="49" t="s">
        <v>20</v>
      </c>
      <c r="K32" s="49">
        <f>D32+E32+F32+G32+H32+I32+J32</f>
        <v>0</v>
      </c>
    </row>
    <row r="33" spans="1:11" s="20" customFormat="1" ht="15" x14ac:dyDescent="0.25">
      <c r="A33" s="62"/>
      <c r="B33" s="60" t="s">
        <v>23</v>
      </c>
      <c r="C33" s="61" t="s">
        <v>50</v>
      </c>
      <c r="D33" s="49" t="s">
        <v>20</v>
      </c>
      <c r="E33" s="49" t="s">
        <v>20</v>
      </c>
      <c r="F33" s="49">
        <v>14000</v>
      </c>
      <c r="G33" s="49">
        <v>0</v>
      </c>
      <c r="H33" s="49" t="s">
        <v>20</v>
      </c>
      <c r="I33" s="49" t="s">
        <v>20</v>
      </c>
      <c r="J33" s="49" t="s">
        <v>20</v>
      </c>
      <c r="K33" s="49">
        <f>D33+E33+F33+G33+H33+I33+J33</f>
        <v>14000</v>
      </c>
    </row>
    <row r="34" spans="1:11" s="20" customFormat="1" ht="28.5" x14ac:dyDescent="0.2">
      <c r="A34" s="18" t="s">
        <v>48</v>
      </c>
      <c r="B34" s="63"/>
      <c r="C34" s="64" t="s">
        <v>51</v>
      </c>
      <c r="D34" s="50">
        <f>SUM(D32:D33)</f>
        <v>0</v>
      </c>
      <c r="E34" s="50">
        <f t="shared" ref="E34:J34" si="5">SUM(E32:E33)</f>
        <v>0</v>
      </c>
      <c r="F34" s="50">
        <f t="shared" si="5"/>
        <v>14000</v>
      </c>
      <c r="G34" s="50">
        <f t="shared" si="5"/>
        <v>0</v>
      </c>
      <c r="H34" s="50">
        <f t="shared" si="5"/>
        <v>0</v>
      </c>
      <c r="I34" s="50">
        <f t="shared" si="5"/>
        <v>0</v>
      </c>
      <c r="J34" s="50">
        <f t="shared" si="5"/>
        <v>0</v>
      </c>
      <c r="K34" s="50">
        <f>D34+E34+F34+G34+H34+I34+J34</f>
        <v>14000</v>
      </c>
    </row>
    <row r="35" spans="1:11" s="20" customFormat="1" x14ac:dyDescent="0.2">
      <c r="C35" s="65"/>
    </row>
    <row r="36" spans="1:11" s="20" customFormat="1" x14ac:dyDescent="0.2">
      <c r="A36" s="54"/>
      <c r="B36" s="57" t="s">
        <v>33</v>
      </c>
      <c r="C36" s="58" t="s">
        <v>52</v>
      </c>
      <c r="D36" s="19" t="s">
        <v>9</v>
      </c>
      <c r="E36" s="19" t="s">
        <v>10</v>
      </c>
      <c r="F36" s="19" t="s">
        <v>11</v>
      </c>
      <c r="G36" s="19" t="s">
        <v>12</v>
      </c>
      <c r="H36" s="19" t="s">
        <v>13</v>
      </c>
      <c r="I36" s="19" t="s">
        <v>14</v>
      </c>
      <c r="J36" s="19" t="s">
        <v>15</v>
      </c>
      <c r="K36" s="53"/>
    </row>
    <row r="37" spans="1:11" s="20" customFormat="1" ht="15" x14ac:dyDescent="0.25">
      <c r="A37" s="59" t="s">
        <v>53</v>
      </c>
      <c r="B37" s="60" t="s">
        <v>21</v>
      </c>
      <c r="C37" s="61" t="s">
        <v>54</v>
      </c>
      <c r="D37" s="49" t="s">
        <v>20</v>
      </c>
      <c r="E37" s="49" t="s">
        <v>20</v>
      </c>
      <c r="F37" s="49" t="s">
        <v>20</v>
      </c>
      <c r="G37" s="49">
        <v>0</v>
      </c>
      <c r="H37" s="49" t="s">
        <v>20</v>
      </c>
      <c r="I37" s="49" t="s">
        <v>20</v>
      </c>
      <c r="J37" s="49" t="s">
        <v>20</v>
      </c>
      <c r="K37" s="49">
        <f>D37+E37+F37+G37+H37+I37+J37</f>
        <v>0</v>
      </c>
    </row>
    <row r="38" spans="1:11" s="20" customFormat="1" ht="15" x14ac:dyDescent="0.2">
      <c r="A38" s="18" t="s">
        <v>53</v>
      </c>
      <c r="B38" s="63"/>
      <c r="C38" s="64" t="s">
        <v>55</v>
      </c>
      <c r="D38" s="50">
        <f>SUM(D37)</f>
        <v>0</v>
      </c>
      <c r="E38" s="50">
        <f t="shared" ref="E38:J38" si="6">SUM(E37)</f>
        <v>0</v>
      </c>
      <c r="F38" s="50">
        <f t="shared" si="6"/>
        <v>0</v>
      </c>
      <c r="G38" s="50">
        <f t="shared" si="6"/>
        <v>0</v>
      </c>
      <c r="H38" s="50">
        <f t="shared" si="6"/>
        <v>0</v>
      </c>
      <c r="I38" s="50">
        <f t="shared" si="6"/>
        <v>0</v>
      </c>
      <c r="J38" s="50">
        <f t="shared" si="6"/>
        <v>0</v>
      </c>
      <c r="K38" s="50">
        <f>D38+E38+F38+G38+H38+I38+J38</f>
        <v>0</v>
      </c>
    </row>
    <row r="39" spans="1:11" s="20" customFormat="1" x14ac:dyDescent="0.2">
      <c r="C39" s="65"/>
    </row>
    <row r="40" spans="1:11" s="20" customFormat="1" x14ac:dyDescent="0.2">
      <c r="A40" s="54"/>
      <c r="B40" s="55"/>
      <c r="C40" s="56"/>
      <c r="D40" s="18" t="s">
        <v>1</v>
      </c>
      <c r="E40" s="18" t="s">
        <v>2</v>
      </c>
      <c r="F40" s="18" t="s">
        <v>3</v>
      </c>
      <c r="G40" s="18" t="s">
        <v>4</v>
      </c>
      <c r="H40" s="18" t="s">
        <v>5</v>
      </c>
      <c r="I40" s="18" t="s">
        <v>6</v>
      </c>
      <c r="J40" s="18" t="s">
        <v>7</v>
      </c>
      <c r="K40" s="52"/>
    </row>
    <row r="41" spans="1:11" s="20" customFormat="1" ht="28.5" x14ac:dyDescent="0.2">
      <c r="A41" s="54"/>
      <c r="B41" s="57" t="s">
        <v>56</v>
      </c>
      <c r="C41" s="58" t="s">
        <v>57</v>
      </c>
      <c r="D41" s="19" t="s">
        <v>9</v>
      </c>
      <c r="E41" s="19" t="s">
        <v>10</v>
      </c>
      <c r="F41" s="19" t="s">
        <v>11</v>
      </c>
      <c r="G41" s="19" t="s">
        <v>12</v>
      </c>
      <c r="H41" s="19" t="s">
        <v>13</v>
      </c>
      <c r="I41" s="19" t="s">
        <v>14</v>
      </c>
      <c r="J41" s="19" t="s">
        <v>15</v>
      </c>
      <c r="K41" s="53"/>
    </row>
    <row r="42" spans="1:11" s="20" customFormat="1" ht="28.5" x14ac:dyDescent="0.2">
      <c r="A42" s="54"/>
      <c r="B42" s="60" t="s">
        <v>41</v>
      </c>
      <c r="C42" s="61" t="s">
        <v>243</v>
      </c>
      <c r="D42" s="49" t="s">
        <v>20</v>
      </c>
      <c r="E42" s="49" t="s">
        <v>20</v>
      </c>
      <c r="F42" s="49" t="s">
        <v>20</v>
      </c>
      <c r="G42" s="49">
        <v>2000</v>
      </c>
      <c r="H42" s="49" t="s">
        <v>20</v>
      </c>
      <c r="I42" s="49" t="s">
        <v>20</v>
      </c>
      <c r="J42" s="49" t="s">
        <v>20</v>
      </c>
      <c r="K42" s="49">
        <f>D42+E42+F42+G42+H42+I42+J42</f>
        <v>2000</v>
      </c>
    </row>
    <row r="43" spans="1:11" s="20" customFormat="1" ht="28.5" x14ac:dyDescent="0.25">
      <c r="A43" s="59" t="s">
        <v>58</v>
      </c>
      <c r="B43" s="60" t="s">
        <v>31</v>
      </c>
      <c r="C43" s="61" t="s">
        <v>59</v>
      </c>
      <c r="D43" s="49" t="s">
        <v>20</v>
      </c>
      <c r="E43" s="49" t="s">
        <v>20</v>
      </c>
      <c r="F43" s="49" t="s">
        <v>20</v>
      </c>
      <c r="G43" s="49">
        <f>11500-11500</f>
        <v>0</v>
      </c>
      <c r="H43" s="49" t="s">
        <v>20</v>
      </c>
      <c r="I43" s="49" t="s">
        <v>20</v>
      </c>
      <c r="J43" s="49" t="s">
        <v>20</v>
      </c>
      <c r="K43" s="49">
        <f>D43+E43+F43+G43+H43+I43+J43</f>
        <v>0</v>
      </c>
    </row>
    <row r="44" spans="1:11" s="20" customFormat="1" ht="28.5" x14ac:dyDescent="0.2">
      <c r="A44" s="18" t="s">
        <v>58</v>
      </c>
      <c r="B44" s="63"/>
      <c r="C44" s="64" t="s">
        <v>60</v>
      </c>
      <c r="D44" s="50">
        <f>SUM(D42:D43)</f>
        <v>0</v>
      </c>
      <c r="E44" s="50">
        <f t="shared" ref="E44:K44" si="7">SUM(E42:E43)</f>
        <v>0</v>
      </c>
      <c r="F44" s="50">
        <f t="shared" si="7"/>
        <v>0</v>
      </c>
      <c r="G44" s="50">
        <f t="shared" si="7"/>
        <v>2000</v>
      </c>
      <c r="H44" s="50">
        <f t="shared" si="7"/>
        <v>0</v>
      </c>
      <c r="I44" s="50">
        <f t="shared" si="7"/>
        <v>0</v>
      </c>
      <c r="J44" s="50">
        <f t="shared" si="7"/>
        <v>0</v>
      </c>
      <c r="K44" s="50">
        <f t="shared" si="7"/>
        <v>2000</v>
      </c>
    </row>
    <row r="45" spans="1:11" s="20" customFormat="1" x14ac:dyDescent="0.2">
      <c r="C45" s="65"/>
    </row>
    <row r="46" spans="1:11" s="20" customFormat="1" x14ac:dyDescent="0.2">
      <c r="A46" s="54"/>
      <c r="B46" s="55"/>
      <c r="C46" s="56"/>
      <c r="D46" s="18" t="s">
        <v>1</v>
      </c>
      <c r="E46" s="18" t="s">
        <v>2</v>
      </c>
      <c r="F46" s="18" t="s">
        <v>3</v>
      </c>
      <c r="G46" s="18" t="s">
        <v>4</v>
      </c>
      <c r="H46" s="18" t="s">
        <v>5</v>
      </c>
      <c r="I46" s="18" t="s">
        <v>6</v>
      </c>
      <c r="J46" s="18" t="s">
        <v>7</v>
      </c>
      <c r="K46" s="52"/>
    </row>
    <row r="47" spans="1:11" s="20" customFormat="1" ht="28.5" x14ac:dyDescent="0.2">
      <c r="A47" s="54"/>
      <c r="B47" s="57" t="s">
        <v>61</v>
      </c>
      <c r="C47" s="58" t="s">
        <v>62</v>
      </c>
      <c r="D47" s="19" t="s">
        <v>9</v>
      </c>
      <c r="E47" s="19" t="s">
        <v>10</v>
      </c>
      <c r="F47" s="19" t="s">
        <v>11</v>
      </c>
      <c r="G47" s="19" t="s">
        <v>12</v>
      </c>
      <c r="H47" s="19" t="s">
        <v>13</v>
      </c>
      <c r="I47" s="19" t="s">
        <v>14</v>
      </c>
      <c r="J47" s="19" t="s">
        <v>15</v>
      </c>
      <c r="K47" s="53"/>
    </row>
    <row r="48" spans="1:11" s="20" customFormat="1" x14ac:dyDescent="0.2">
      <c r="A48" s="54"/>
      <c r="B48" s="60" t="s">
        <v>17</v>
      </c>
      <c r="C48" s="61" t="s">
        <v>242</v>
      </c>
      <c r="D48" s="49" t="s">
        <v>20</v>
      </c>
      <c r="E48" s="49" t="s">
        <v>20</v>
      </c>
      <c r="F48" s="49">
        <f>50000+41500</f>
        <v>91500</v>
      </c>
      <c r="G48" s="49">
        <v>0</v>
      </c>
      <c r="H48" s="49" t="s">
        <v>20</v>
      </c>
      <c r="I48" s="49" t="s">
        <v>20</v>
      </c>
      <c r="J48" s="49" t="s">
        <v>20</v>
      </c>
      <c r="K48" s="49">
        <f>D48+E48+F48+G48+H48+I48+J48</f>
        <v>91500</v>
      </c>
    </row>
    <row r="49" spans="1:12" s="20" customFormat="1" ht="28.5" x14ac:dyDescent="0.25">
      <c r="A49" s="59" t="s">
        <v>63</v>
      </c>
      <c r="B49" s="60" t="s">
        <v>21</v>
      </c>
      <c r="C49" s="61" t="s">
        <v>64</v>
      </c>
      <c r="D49" s="49" t="s">
        <v>20</v>
      </c>
      <c r="E49" s="49" t="s">
        <v>20</v>
      </c>
      <c r="F49" s="49" t="s">
        <v>20</v>
      </c>
      <c r="G49" s="49">
        <v>0</v>
      </c>
      <c r="H49" s="49" t="s">
        <v>20</v>
      </c>
      <c r="I49" s="49" t="s">
        <v>20</v>
      </c>
      <c r="J49" s="49" t="s">
        <v>20</v>
      </c>
      <c r="K49" s="49">
        <f>D49+E49+F49+G49+H49+I49+J49</f>
        <v>0</v>
      </c>
    </row>
    <row r="50" spans="1:12" s="20" customFormat="1" ht="15" x14ac:dyDescent="0.25">
      <c r="A50" s="62"/>
      <c r="B50" s="60" t="s">
        <v>23</v>
      </c>
      <c r="C50" s="61" t="s">
        <v>65</v>
      </c>
      <c r="D50" s="49" t="s">
        <v>20</v>
      </c>
      <c r="E50" s="49" t="s">
        <v>20</v>
      </c>
      <c r="F50" s="49">
        <v>0</v>
      </c>
      <c r="G50" s="49">
        <v>100000</v>
      </c>
      <c r="H50" s="49" t="s">
        <v>20</v>
      </c>
      <c r="I50" s="49" t="s">
        <v>20</v>
      </c>
      <c r="J50" s="49" t="s">
        <v>20</v>
      </c>
      <c r="K50" s="49">
        <f>D50+E50+F50+G50+H50+I50+J50</f>
        <v>100000</v>
      </c>
    </row>
    <row r="51" spans="1:12" s="20" customFormat="1" ht="28.5" x14ac:dyDescent="0.2">
      <c r="A51" s="18" t="s">
        <v>63</v>
      </c>
      <c r="B51" s="63"/>
      <c r="C51" s="64" t="s">
        <v>66</v>
      </c>
      <c r="D51" s="50">
        <f>SUM(D48:D50)</f>
        <v>0</v>
      </c>
      <c r="E51" s="50">
        <f t="shared" ref="E51:K51" si="8">SUM(E48:E50)</f>
        <v>0</v>
      </c>
      <c r="F51" s="50">
        <f t="shared" si="8"/>
        <v>91500</v>
      </c>
      <c r="G51" s="50">
        <f t="shared" si="8"/>
        <v>100000</v>
      </c>
      <c r="H51" s="50">
        <f t="shared" si="8"/>
        <v>0</v>
      </c>
      <c r="I51" s="50">
        <f t="shared" si="8"/>
        <v>0</v>
      </c>
      <c r="J51" s="50">
        <f t="shared" si="8"/>
        <v>0</v>
      </c>
      <c r="K51" s="50">
        <f t="shared" si="8"/>
        <v>191500</v>
      </c>
    </row>
    <row r="52" spans="1:12" s="20" customFormat="1" x14ac:dyDescent="0.2">
      <c r="C52" s="65"/>
    </row>
    <row r="53" spans="1:12" s="20" customFormat="1" ht="28.5" x14ac:dyDescent="0.2">
      <c r="B53" s="57" t="s">
        <v>211</v>
      </c>
      <c r="C53" s="58" t="s">
        <v>212</v>
      </c>
      <c r="D53" s="19" t="s">
        <v>9</v>
      </c>
      <c r="E53" s="19" t="s">
        <v>10</v>
      </c>
      <c r="F53" s="19" t="s">
        <v>11</v>
      </c>
      <c r="G53" s="19" t="s">
        <v>12</v>
      </c>
      <c r="H53" s="19" t="s">
        <v>13</v>
      </c>
      <c r="I53" s="19" t="s">
        <v>14</v>
      </c>
      <c r="J53" s="19" t="s">
        <v>15</v>
      </c>
      <c r="K53" s="53"/>
    </row>
    <row r="54" spans="1:12" s="20" customFormat="1" x14ac:dyDescent="0.2">
      <c r="B54" s="60" t="s">
        <v>21</v>
      </c>
      <c r="C54" s="61" t="s">
        <v>213</v>
      </c>
      <c r="D54" s="49" t="s">
        <v>20</v>
      </c>
      <c r="E54" s="49" t="s">
        <v>20</v>
      </c>
      <c r="F54" s="49" t="s">
        <v>20</v>
      </c>
      <c r="G54" s="49">
        <v>100000</v>
      </c>
      <c r="H54" s="49" t="s">
        <v>20</v>
      </c>
      <c r="I54" s="49" t="s">
        <v>20</v>
      </c>
      <c r="J54" s="49" t="s">
        <v>20</v>
      </c>
      <c r="K54" s="49">
        <f>D54+E54+F54+G54+H54+I54+J54</f>
        <v>100000</v>
      </c>
    </row>
    <row r="55" spans="1:12" s="20" customFormat="1" ht="28.5" x14ac:dyDescent="0.2">
      <c r="B55" s="63"/>
      <c r="C55" s="64" t="s">
        <v>214</v>
      </c>
      <c r="D55" s="50">
        <f t="shared" ref="D55:J55" si="9">SUM(D53:D54)</f>
        <v>0</v>
      </c>
      <c r="E55" s="50">
        <f t="shared" si="9"/>
        <v>0</v>
      </c>
      <c r="F55" s="50">
        <f t="shared" si="9"/>
        <v>0</v>
      </c>
      <c r="G55" s="50">
        <f t="shared" si="9"/>
        <v>100000</v>
      </c>
      <c r="H55" s="50">
        <f t="shared" si="9"/>
        <v>0</v>
      </c>
      <c r="I55" s="50">
        <f t="shared" si="9"/>
        <v>0</v>
      </c>
      <c r="J55" s="50">
        <f t="shared" si="9"/>
        <v>0</v>
      </c>
      <c r="K55" s="50">
        <f>D55+E55+F55+G55+H55+I55+J55</f>
        <v>100000</v>
      </c>
    </row>
    <row r="56" spans="1:12" s="20" customFormat="1" x14ac:dyDescent="0.2">
      <c r="C56" s="65"/>
    </row>
    <row r="57" spans="1:12" s="20" customFormat="1" ht="28.5" x14ac:dyDescent="0.2">
      <c r="A57" s="54"/>
      <c r="B57" s="57" t="s">
        <v>67</v>
      </c>
      <c r="C57" s="58" t="s">
        <v>68</v>
      </c>
      <c r="D57" s="19" t="s">
        <v>9</v>
      </c>
      <c r="E57" s="19" t="s">
        <v>10</v>
      </c>
      <c r="F57" s="19" t="s">
        <v>11</v>
      </c>
      <c r="G57" s="19" t="s">
        <v>12</v>
      </c>
      <c r="H57" s="19" t="s">
        <v>13</v>
      </c>
      <c r="I57" s="19" t="s">
        <v>14</v>
      </c>
      <c r="J57" s="19" t="s">
        <v>15</v>
      </c>
      <c r="K57" s="53"/>
      <c r="L57" s="20" t="s">
        <v>88</v>
      </c>
    </row>
    <row r="58" spans="1:12" s="20" customFormat="1" ht="28.5" x14ac:dyDescent="0.2">
      <c r="A58" s="54"/>
      <c r="B58" s="60" t="s">
        <v>17</v>
      </c>
      <c r="C58" s="61" t="s">
        <v>244</v>
      </c>
      <c r="D58" s="49" t="s">
        <v>20</v>
      </c>
      <c r="E58" s="49" t="s">
        <v>20</v>
      </c>
      <c r="F58" s="49" t="s">
        <v>20</v>
      </c>
      <c r="G58" s="49">
        <v>62000</v>
      </c>
      <c r="H58" s="49" t="s">
        <v>20</v>
      </c>
      <c r="I58" s="49" t="s">
        <v>20</v>
      </c>
      <c r="J58" s="49" t="s">
        <v>20</v>
      </c>
      <c r="K58" s="49">
        <f>D58+E58+F58+G58+H58+I58+J58</f>
        <v>62000</v>
      </c>
    </row>
    <row r="59" spans="1:12" s="20" customFormat="1" ht="42.75" x14ac:dyDescent="0.25">
      <c r="A59" s="59" t="s">
        <v>69</v>
      </c>
      <c r="B59" s="60" t="s">
        <v>21</v>
      </c>
      <c r="C59" s="61" t="s">
        <v>70</v>
      </c>
      <c r="D59" s="49" t="s">
        <v>20</v>
      </c>
      <c r="E59" s="49" t="s">
        <v>20</v>
      </c>
      <c r="F59" s="49" t="s">
        <v>20</v>
      </c>
      <c r="G59" s="49">
        <f>62000-62000</f>
        <v>0</v>
      </c>
      <c r="H59" s="49" t="s">
        <v>20</v>
      </c>
      <c r="I59" s="49" t="s">
        <v>20</v>
      </c>
      <c r="J59" s="49" t="s">
        <v>20</v>
      </c>
      <c r="K59" s="49">
        <f>D59+E59+F59+G59+H59+I59+J59</f>
        <v>0</v>
      </c>
    </row>
    <row r="60" spans="1:12" s="20" customFormat="1" ht="28.5" x14ac:dyDescent="0.2">
      <c r="A60" s="18" t="s">
        <v>69</v>
      </c>
      <c r="B60" s="63"/>
      <c r="C60" s="64" t="s">
        <v>71</v>
      </c>
      <c r="D60" s="50">
        <f>SUM(D58:D59)</f>
        <v>0</v>
      </c>
      <c r="E60" s="50">
        <f t="shared" ref="E60:K60" si="10">SUM(E58:E59)</f>
        <v>0</v>
      </c>
      <c r="F60" s="50">
        <f t="shared" si="10"/>
        <v>0</v>
      </c>
      <c r="G60" s="50">
        <f t="shared" si="10"/>
        <v>62000</v>
      </c>
      <c r="H60" s="50">
        <f t="shared" si="10"/>
        <v>0</v>
      </c>
      <c r="I60" s="50">
        <f t="shared" si="10"/>
        <v>0</v>
      </c>
      <c r="J60" s="50">
        <f t="shared" si="10"/>
        <v>0</v>
      </c>
      <c r="K60" s="50">
        <f t="shared" si="10"/>
        <v>62000</v>
      </c>
    </row>
    <row r="61" spans="1:12" s="20" customFormat="1" x14ac:dyDescent="0.2">
      <c r="C61" s="65"/>
    </row>
    <row r="62" spans="1:12" s="20" customFormat="1" x14ac:dyDescent="0.2">
      <c r="A62" s="54"/>
      <c r="B62" s="55"/>
      <c r="C62" s="56"/>
      <c r="D62" s="18" t="s">
        <v>1</v>
      </c>
      <c r="E62" s="18" t="s">
        <v>2</v>
      </c>
      <c r="F62" s="18" t="s">
        <v>3</v>
      </c>
      <c r="G62" s="18" t="s">
        <v>4</v>
      </c>
      <c r="H62" s="18" t="s">
        <v>5</v>
      </c>
      <c r="I62" s="18" t="s">
        <v>6</v>
      </c>
      <c r="J62" s="18" t="s">
        <v>7</v>
      </c>
      <c r="K62" s="52"/>
    </row>
    <row r="63" spans="1:12" s="20" customFormat="1" x14ac:dyDescent="0.2">
      <c r="A63" s="54"/>
      <c r="B63" s="57" t="s">
        <v>72</v>
      </c>
      <c r="C63" s="58" t="s">
        <v>73</v>
      </c>
      <c r="D63" s="19" t="s">
        <v>9</v>
      </c>
      <c r="E63" s="19" t="s">
        <v>10</v>
      </c>
      <c r="F63" s="19" t="s">
        <v>11</v>
      </c>
      <c r="G63" s="19" t="s">
        <v>12</v>
      </c>
      <c r="H63" s="19" t="s">
        <v>13</v>
      </c>
      <c r="I63" s="19" t="s">
        <v>14</v>
      </c>
      <c r="J63" s="19" t="s">
        <v>15</v>
      </c>
      <c r="K63" s="53"/>
    </row>
    <row r="64" spans="1:12" s="20" customFormat="1" ht="15" x14ac:dyDescent="0.25">
      <c r="A64" s="59" t="s">
        <v>74</v>
      </c>
      <c r="B64" s="60" t="s">
        <v>17</v>
      </c>
      <c r="C64" s="61" t="s">
        <v>75</v>
      </c>
      <c r="D64" s="49" t="s">
        <v>20</v>
      </c>
      <c r="E64" s="49" t="s">
        <v>20</v>
      </c>
      <c r="F64" s="49" t="s">
        <v>20</v>
      </c>
      <c r="G64" s="49" t="s">
        <v>20</v>
      </c>
      <c r="H64" s="49" t="s">
        <v>20</v>
      </c>
      <c r="I64" s="49" t="s">
        <v>20</v>
      </c>
      <c r="J64" s="49">
        <v>60000</v>
      </c>
      <c r="K64" s="49">
        <f>D64+E64+F64+G64+H64+I64+J64</f>
        <v>60000</v>
      </c>
    </row>
    <row r="65" spans="1:11" s="20" customFormat="1" ht="15" x14ac:dyDescent="0.25">
      <c r="A65" s="62"/>
      <c r="B65" s="60" t="s">
        <v>21</v>
      </c>
      <c r="C65" s="61" t="s">
        <v>76</v>
      </c>
      <c r="D65" s="49" t="s">
        <v>20</v>
      </c>
      <c r="E65" s="49" t="s">
        <v>20</v>
      </c>
      <c r="F65" s="49" t="s">
        <v>20</v>
      </c>
      <c r="G65" s="49" t="s">
        <v>20</v>
      </c>
      <c r="H65" s="49" t="s">
        <v>20</v>
      </c>
      <c r="I65" s="49" t="s">
        <v>20</v>
      </c>
      <c r="J65" s="49">
        <f>100000-100000</f>
        <v>0</v>
      </c>
      <c r="K65" s="49">
        <f>D65+E65+F65+G65+H65+I65+J65</f>
        <v>0</v>
      </c>
    </row>
    <row r="66" spans="1:11" s="20" customFormat="1" ht="15" x14ac:dyDescent="0.25">
      <c r="A66" s="62"/>
      <c r="B66" s="60" t="s">
        <v>23</v>
      </c>
      <c r="C66" s="61" t="s">
        <v>77</v>
      </c>
      <c r="D66" s="49" t="s">
        <v>20</v>
      </c>
      <c r="E66" s="49" t="s">
        <v>20</v>
      </c>
      <c r="F66" s="49" t="s">
        <v>20</v>
      </c>
      <c r="G66" s="49" t="s">
        <v>20</v>
      </c>
      <c r="H66" s="49" t="s">
        <v>20</v>
      </c>
      <c r="I66" s="49" t="s">
        <v>20</v>
      </c>
      <c r="J66" s="49">
        <v>0</v>
      </c>
      <c r="K66" s="49">
        <f>D66+E66+F66+G66+H66+I66+J66</f>
        <v>0</v>
      </c>
    </row>
    <row r="67" spans="1:11" s="20" customFormat="1" ht="28.5" x14ac:dyDescent="0.2">
      <c r="A67" s="18" t="s">
        <v>74</v>
      </c>
      <c r="B67" s="63"/>
      <c r="C67" s="64" t="s">
        <v>78</v>
      </c>
      <c r="D67" s="50">
        <f>SUM(D64:D66)</f>
        <v>0</v>
      </c>
      <c r="E67" s="50">
        <f t="shared" ref="E67:J67" si="11">SUM(E64:E66)</f>
        <v>0</v>
      </c>
      <c r="F67" s="50">
        <f t="shared" si="11"/>
        <v>0</v>
      </c>
      <c r="G67" s="50">
        <f t="shared" si="11"/>
        <v>0</v>
      </c>
      <c r="H67" s="50">
        <f t="shared" si="11"/>
        <v>0</v>
      </c>
      <c r="I67" s="50">
        <f t="shared" si="11"/>
        <v>0</v>
      </c>
      <c r="J67" s="50">
        <f t="shared" si="11"/>
        <v>60000</v>
      </c>
      <c r="K67" s="50">
        <f>D67+E67+F67+G67+H67+I67+J67</f>
        <v>60000</v>
      </c>
    </row>
    <row r="68" spans="1:11" s="20" customFormat="1" x14ac:dyDescent="0.2">
      <c r="C68" s="65"/>
    </row>
    <row r="69" spans="1:11" s="20" customFormat="1" ht="15" x14ac:dyDescent="0.2">
      <c r="A69" s="68"/>
      <c r="B69" s="290" t="s">
        <v>79</v>
      </c>
      <c r="C69" s="290"/>
      <c r="D69" s="51">
        <f t="shared" ref="D69:K69" si="12">D67+D60+D51+D44+D38+D34+D28+D23+D14+D55+D18</f>
        <v>253190</v>
      </c>
      <c r="E69" s="51">
        <f t="shared" si="12"/>
        <v>1229065</v>
      </c>
      <c r="F69" s="51">
        <f t="shared" si="12"/>
        <v>18699809.839999996</v>
      </c>
      <c r="G69" s="51">
        <f t="shared" si="12"/>
        <v>2683300.2400000002</v>
      </c>
      <c r="H69" s="51">
        <f t="shared" si="12"/>
        <v>0</v>
      </c>
      <c r="I69" s="51">
        <f t="shared" si="12"/>
        <v>81676.070000000007</v>
      </c>
      <c r="J69" s="51">
        <f t="shared" si="12"/>
        <v>137800</v>
      </c>
      <c r="K69" s="51">
        <f t="shared" si="12"/>
        <v>23084841.149999995</v>
      </c>
    </row>
    <row r="71" spans="1:11" x14ac:dyDescent="0.2">
      <c r="D71" s="23"/>
      <c r="E71" s="23"/>
      <c r="F71" s="23"/>
      <c r="G71" s="23"/>
      <c r="H71" s="23"/>
      <c r="I71" s="23"/>
      <c r="J71" s="23"/>
      <c r="K71" s="23"/>
    </row>
    <row r="73" spans="1:11" ht="15" x14ac:dyDescent="0.2">
      <c r="D73" s="51">
        <v>224380</v>
      </c>
      <c r="E73" s="51">
        <v>1216628.3399999999</v>
      </c>
      <c r="F73" s="51">
        <v>18707873.490000002</v>
      </c>
      <c r="G73" s="51">
        <v>2735299.74</v>
      </c>
      <c r="H73" s="51">
        <v>500</v>
      </c>
      <c r="I73" s="51">
        <v>81676.070000000007</v>
      </c>
      <c r="J73" s="51">
        <v>141055.5</v>
      </c>
      <c r="K73" s="51">
        <v>23107413.140000001</v>
      </c>
    </row>
    <row r="75" spans="1:11" x14ac:dyDescent="0.2">
      <c r="D75" s="23"/>
      <c r="E75" s="23"/>
      <c r="F75" s="23"/>
      <c r="G75" s="23"/>
      <c r="H75" s="23"/>
      <c r="I75" s="23"/>
      <c r="J75" s="23"/>
      <c r="K75" s="23"/>
    </row>
    <row r="77" spans="1:11" x14ac:dyDescent="0.2">
      <c r="D77" s="71">
        <f>D69-D73</f>
        <v>28810</v>
      </c>
      <c r="E77" s="71">
        <f t="shared" ref="E77:K77" si="13">E69-E73</f>
        <v>12436.660000000149</v>
      </c>
      <c r="F77" s="71">
        <f t="shared" si="13"/>
        <v>-8063.6500000059605</v>
      </c>
      <c r="G77" s="71">
        <f t="shared" si="13"/>
        <v>-51999.5</v>
      </c>
      <c r="H77" s="71">
        <f t="shared" si="13"/>
        <v>-500</v>
      </c>
      <c r="I77" s="71">
        <f t="shared" si="13"/>
        <v>0</v>
      </c>
      <c r="J77" s="71">
        <f t="shared" si="13"/>
        <v>-3255.5</v>
      </c>
      <c r="K77" s="71">
        <f t="shared" si="13"/>
        <v>-22571.990000005811</v>
      </c>
    </row>
  </sheetData>
  <mergeCells count="3">
    <mergeCell ref="B2:C3"/>
    <mergeCell ref="B69:C69"/>
    <mergeCell ref="A1:K1"/>
  </mergeCells>
  <pageMargins left="0.78740157480314965" right="0.78740157480314965" top="0.98425196850393704" bottom="0.98425196850393704" header="0.51181102362204722" footer="0.51181102362204722"/>
  <pageSetup paperSize="9" scale="58" orientation="landscape" r:id="rId1"/>
  <headerFooter alignWithMargins="0"/>
  <rowBreaks count="1" manualBreakCount="1">
    <brk id="38" max="10" man="1"/>
  </rowBreaks>
  <ignoredErrors>
    <ignoredError sqref="H6:H12 H14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B1:L45"/>
  <sheetViews>
    <sheetView topLeftCell="A3" zoomScale="85" zoomScaleNormal="85" workbookViewId="0">
      <selection activeCell="R16" sqref="R16"/>
    </sheetView>
  </sheetViews>
  <sheetFormatPr defaultRowHeight="12.75" x14ac:dyDescent="0.2"/>
  <cols>
    <col min="1" max="1" width="5.7109375" style="96" customWidth="1"/>
    <col min="2" max="2" width="6.140625" style="96" customWidth="1"/>
    <col min="3" max="3" width="67.42578125" style="97" customWidth="1"/>
    <col min="4" max="4" width="26.85546875" style="96" customWidth="1"/>
    <col min="5" max="5" width="19.140625" style="96" customWidth="1"/>
    <col min="6" max="6" width="16.42578125" style="96" customWidth="1"/>
    <col min="7" max="7" width="22.7109375" style="96" customWidth="1"/>
    <col min="8" max="8" width="14.7109375" style="96" customWidth="1"/>
    <col min="9" max="9" width="15.42578125" style="96" customWidth="1"/>
    <col min="10" max="10" width="16.5703125" style="96" customWidth="1"/>
    <col min="11" max="11" width="16.140625" style="96" customWidth="1"/>
    <col min="12" max="12" width="17.7109375" style="96" customWidth="1"/>
    <col min="13" max="16384" width="9.140625" style="96"/>
  </cols>
  <sheetData>
    <row r="1" spans="2:12" s="73" customFormat="1" ht="65.25" customHeight="1" x14ac:dyDescent="0.15">
      <c r="B1" s="298" t="s">
        <v>256</v>
      </c>
      <c r="C1" s="298"/>
      <c r="D1" s="298"/>
      <c r="E1" s="298"/>
      <c r="F1" s="298"/>
      <c r="G1" s="298"/>
      <c r="H1" s="298"/>
      <c r="I1" s="298"/>
      <c r="J1" s="298"/>
      <c r="K1" s="298"/>
      <c r="L1" s="298"/>
    </row>
    <row r="2" spans="2:12" s="73" customFormat="1" ht="5.25" customHeight="1" x14ac:dyDescent="0.15">
      <c r="C2" s="74"/>
    </row>
    <row r="3" spans="2:12" s="76" customFormat="1" ht="75" customHeight="1" x14ac:dyDescent="0.2">
      <c r="B3" s="292" t="s">
        <v>0</v>
      </c>
      <c r="C3" s="293"/>
      <c r="D3" s="75" t="s">
        <v>81</v>
      </c>
      <c r="E3" s="75" t="s">
        <v>82</v>
      </c>
      <c r="F3" s="75" t="s">
        <v>83</v>
      </c>
      <c r="G3" s="75" t="s">
        <v>84</v>
      </c>
      <c r="H3" s="75" t="s">
        <v>215</v>
      </c>
      <c r="I3" s="75" t="s">
        <v>224</v>
      </c>
      <c r="J3" s="75" t="s">
        <v>225</v>
      </c>
      <c r="K3" s="75" t="s">
        <v>226</v>
      </c>
      <c r="L3" s="75" t="s">
        <v>227</v>
      </c>
    </row>
    <row r="4" spans="2:12" s="76" customFormat="1" ht="36.75" customHeight="1" x14ac:dyDescent="0.2">
      <c r="B4" s="294"/>
      <c r="C4" s="295"/>
      <c r="D4" s="77" t="s">
        <v>85</v>
      </c>
      <c r="E4" s="77" t="s">
        <v>86</v>
      </c>
      <c r="F4" s="77" t="s">
        <v>87</v>
      </c>
      <c r="G4" s="77" t="s">
        <v>80</v>
      </c>
      <c r="H4" s="77" t="s">
        <v>216</v>
      </c>
      <c r="I4" s="77" t="s">
        <v>218</v>
      </c>
      <c r="J4" s="77" t="s">
        <v>219</v>
      </c>
      <c r="K4" s="77" t="s">
        <v>220</v>
      </c>
      <c r="L4" s="77" t="s">
        <v>221</v>
      </c>
    </row>
    <row r="5" spans="2:12" s="76" customFormat="1" ht="14.25" x14ac:dyDescent="0.2">
      <c r="B5" s="78"/>
      <c r="C5" s="79"/>
      <c r="D5" s="80" t="s">
        <v>80</v>
      </c>
      <c r="E5" s="81"/>
      <c r="F5" s="81"/>
      <c r="G5" s="82"/>
      <c r="H5" s="82"/>
      <c r="I5" s="82"/>
      <c r="J5" s="82"/>
      <c r="K5" s="82"/>
      <c r="L5" s="82"/>
    </row>
    <row r="6" spans="2:12" s="76" customFormat="1" ht="14.25" x14ac:dyDescent="0.2">
      <c r="B6" s="83" t="s">
        <v>17</v>
      </c>
      <c r="C6" s="84" t="s">
        <v>18</v>
      </c>
      <c r="D6" s="85" t="s">
        <v>85</v>
      </c>
      <c r="E6" s="85" t="s">
        <v>86</v>
      </c>
      <c r="F6" s="85" t="s">
        <v>87</v>
      </c>
      <c r="G6" s="86"/>
      <c r="H6" s="86"/>
      <c r="I6" s="86"/>
      <c r="J6" s="86"/>
      <c r="K6" s="86"/>
      <c r="L6" s="86"/>
    </row>
    <row r="7" spans="2:12" s="76" customFormat="1" ht="14.25" x14ac:dyDescent="0.2">
      <c r="B7" s="87" t="s">
        <v>23</v>
      </c>
      <c r="C7" s="88" t="s">
        <v>24</v>
      </c>
      <c r="D7" s="89">
        <v>45500</v>
      </c>
      <c r="E7" s="89" t="s">
        <v>20</v>
      </c>
      <c r="F7" s="89" t="s">
        <v>20</v>
      </c>
      <c r="G7" s="90">
        <f>D7+E7+F7</f>
        <v>45500</v>
      </c>
      <c r="H7" s="90">
        <v>0</v>
      </c>
      <c r="I7" s="90">
        <v>0</v>
      </c>
      <c r="J7" s="90">
        <v>0</v>
      </c>
      <c r="K7" s="90">
        <v>0</v>
      </c>
      <c r="L7" s="90">
        <f t="shared" ref="L7:L12" si="0">K7+J7+I7+H7</f>
        <v>0</v>
      </c>
    </row>
    <row r="8" spans="2:12" s="76" customFormat="1" ht="14.25" x14ac:dyDescent="0.2">
      <c r="B8" s="87" t="s">
        <v>25</v>
      </c>
      <c r="C8" s="88" t="s">
        <v>26</v>
      </c>
      <c r="D8" s="89">
        <v>0</v>
      </c>
      <c r="E8" s="89">
        <v>0</v>
      </c>
      <c r="F8" s="89">
        <v>0</v>
      </c>
      <c r="G8" s="90">
        <f>D8+E8+F8</f>
        <v>0</v>
      </c>
      <c r="H8" s="89">
        <v>0</v>
      </c>
      <c r="I8" s="89">
        <v>0</v>
      </c>
      <c r="J8" s="89">
        <v>0</v>
      </c>
      <c r="K8" s="89">
        <v>0</v>
      </c>
      <c r="L8" s="90">
        <f t="shared" si="0"/>
        <v>0</v>
      </c>
    </row>
    <row r="9" spans="2:12" s="76" customFormat="1" ht="14.25" x14ac:dyDescent="0.2">
      <c r="B9" s="87" t="s">
        <v>27</v>
      </c>
      <c r="C9" s="88" t="s">
        <v>28</v>
      </c>
      <c r="D9" s="89">
        <v>378976.2</v>
      </c>
      <c r="E9" s="89">
        <v>5000</v>
      </c>
      <c r="F9" s="89">
        <v>0</v>
      </c>
      <c r="G9" s="90">
        <f>D9+E9+F9</f>
        <v>383976.2</v>
      </c>
      <c r="H9" s="90">
        <v>0</v>
      </c>
      <c r="I9" s="90">
        <v>0</v>
      </c>
      <c r="J9" s="90">
        <v>0</v>
      </c>
      <c r="K9" s="90">
        <v>0</v>
      </c>
      <c r="L9" s="90">
        <f t="shared" si="0"/>
        <v>0</v>
      </c>
    </row>
    <row r="10" spans="2:12" s="76" customFormat="1" ht="14.25" x14ac:dyDescent="0.2">
      <c r="B10" s="87" t="s">
        <v>29</v>
      </c>
      <c r="C10" s="88" t="s">
        <v>30</v>
      </c>
      <c r="D10" s="271">
        <f>505713.63+3071.81</f>
        <v>508785.44</v>
      </c>
      <c r="E10" s="89" t="s">
        <v>20</v>
      </c>
      <c r="F10" s="89" t="s">
        <v>20</v>
      </c>
      <c r="G10" s="90">
        <f>D10+E10+F10</f>
        <v>508785.44</v>
      </c>
      <c r="H10" s="90">
        <v>0</v>
      </c>
      <c r="I10" s="90">
        <v>0</v>
      </c>
      <c r="J10" s="90">
        <v>0</v>
      </c>
      <c r="K10" s="90">
        <v>0</v>
      </c>
      <c r="L10" s="90">
        <f t="shared" si="0"/>
        <v>0</v>
      </c>
    </row>
    <row r="11" spans="2:12" s="76" customFormat="1" ht="14.25" x14ac:dyDescent="0.2">
      <c r="B11" s="87" t="s">
        <v>33</v>
      </c>
      <c r="C11" s="88" t="s">
        <v>34</v>
      </c>
      <c r="D11" s="89">
        <v>0</v>
      </c>
      <c r="E11" s="89" t="s">
        <v>20</v>
      </c>
      <c r="F11" s="89" t="s">
        <v>20</v>
      </c>
      <c r="G11" s="90">
        <f>D11+E11+F11</f>
        <v>0</v>
      </c>
      <c r="H11" s="90">
        <v>0</v>
      </c>
      <c r="I11" s="90">
        <v>0</v>
      </c>
      <c r="J11" s="90">
        <v>0</v>
      </c>
      <c r="K11" s="90">
        <v>0</v>
      </c>
      <c r="L11" s="90">
        <f t="shared" si="0"/>
        <v>0</v>
      </c>
    </row>
    <row r="12" spans="2:12" s="76" customFormat="1" ht="28.5" x14ac:dyDescent="0.2">
      <c r="B12" s="91"/>
      <c r="C12" s="92" t="s">
        <v>35</v>
      </c>
      <c r="D12" s="93">
        <f t="shared" ref="D12:K12" si="1">SUM(D7:D11)</f>
        <v>933261.64</v>
      </c>
      <c r="E12" s="93">
        <f t="shared" si="1"/>
        <v>5000</v>
      </c>
      <c r="F12" s="93">
        <f t="shared" si="1"/>
        <v>0</v>
      </c>
      <c r="G12" s="93">
        <f t="shared" si="1"/>
        <v>938261.64</v>
      </c>
      <c r="H12" s="93">
        <f t="shared" si="1"/>
        <v>0</v>
      </c>
      <c r="I12" s="93">
        <f t="shared" si="1"/>
        <v>0</v>
      </c>
      <c r="J12" s="93">
        <f t="shared" si="1"/>
        <v>0</v>
      </c>
      <c r="K12" s="93">
        <f t="shared" si="1"/>
        <v>0</v>
      </c>
      <c r="L12" s="93">
        <f t="shared" si="0"/>
        <v>0</v>
      </c>
    </row>
    <row r="13" spans="2:12" s="76" customFormat="1" ht="14.25" x14ac:dyDescent="0.2">
      <c r="C13" s="94"/>
    </row>
    <row r="14" spans="2:12" s="76" customFormat="1" ht="28.5" x14ac:dyDescent="0.2">
      <c r="B14" s="83" t="s">
        <v>25</v>
      </c>
      <c r="C14" s="84" t="s">
        <v>36</v>
      </c>
      <c r="D14" s="85" t="s">
        <v>85</v>
      </c>
      <c r="E14" s="85" t="s">
        <v>86</v>
      </c>
      <c r="F14" s="85" t="s">
        <v>87</v>
      </c>
      <c r="G14" s="86"/>
      <c r="H14" s="86"/>
      <c r="I14" s="86"/>
      <c r="J14" s="86"/>
      <c r="K14" s="86"/>
      <c r="L14" s="86"/>
    </row>
    <row r="15" spans="2:12" s="76" customFormat="1" ht="14.25" x14ac:dyDescent="0.2">
      <c r="B15" s="87" t="s">
        <v>17</v>
      </c>
      <c r="C15" s="88" t="s">
        <v>38</v>
      </c>
      <c r="D15" s="89">
        <v>0</v>
      </c>
      <c r="E15" s="89">
        <v>0</v>
      </c>
      <c r="F15" s="89" t="s">
        <v>20</v>
      </c>
      <c r="G15" s="90">
        <f>D15+E15+F15</f>
        <v>0</v>
      </c>
      <c r="H15" s="90">
        <v>0</v>
      </c>
      <c r="I15" s="90">
        <v>0</v>
      </c>
      <c r="J15" s="90">
        <v>0</v>
      </c>
      <c r="K15" s="90">
        <v>0</v>
      </c>
      <c r="L15" s="90">
        <f>K15+J15+I15+H15</f>
        <v>0</v>
      </c>
    </row>
    <row r="16" spans="2:12" s="76" customFormat="1" ht="14.25" x14ac:dyDescent="0.2">
      <c r="B16" s="87" t="s">
        <v>21</v>
      </c>
      <c r="C16" s="88" t="s">
        <v>39</v>
      </c>
      <c r="D16" s="201">
        <v>0</v>
      </c>
      <c r="E16" s="89">
        <v>0</v>
      </c>
      <c r="F16" s="89" t="s">
        <v>20</v>
      </c>
      <c r="G16" s="90">
        <f>D16+E16+F16</f>
        <v>0</v>
      </c>
      <c r="H16" s="90">
        <v>0</v>
      </c>
      <c r="I16" s="90">
        <v>0</v>
      </c>
      <c r="J16" s="90">
        <v>0</v>
      </c>
      <c r="K16" s="90">
        <v>0</v>
      </c>
      <c r="L16" s="90">
        <f>K16+J16+I16+H16</f>
        <v>0</v>
      </c>
    </row>
    <row r="17" spans="2:12" s="76" customFormat="1" ht="28.5" x14ac:dyDescent="0.2">
      <c r="B17" s="91"/>
      <c r="C17" s="92" t="s">
        <v>40</v>
      </c>
      <c r="D17" s="93">
        <f t="shared" ref="D17:K17" si="2">SUM(D15:D16)</f>
        <v>0</v>
      </c>
      <c r="E17" s="93">
        <f t="shared" si="2"/>
        <v>0</v>
      </c>
      <c r="F17" s="93">
        <f t="shared" si="2"/>
        <v>0</v>
      </c>
      <c r="G17" s="93">
        <f t="shared" si="2"/>
        <v>0</v>
      </c>
      <c r="H17" s="93">
        <f t="shared" si="2"/>
        <v>0</v>
      </c>
      <c r="I17" s="93">
        <f t="shared" si="2"/>
        <v>0</v>
      </c>
      <c r="J17" s="93">
        <f t="shared" si="2"/>
        <v>0</v>
      </c>
      <c r="K17" s="93">
        <f t="shared" si="2"/>
        <v>0</v>
      </c>
      <c r="L17" s="93">
        <f>K17+J17+I17+H17</f>
        <v>0</v>
      </c>
    </row>
    <row r="18" spans="2:12" s="76" customFormat="1" ht="15" x14ac:dyDescent="0.2">
      <c r="B18" s="191"/>
      <c r="C18" s="192"/>
      <c r="D18" s="193" t="s">
        <v>88</v>
      </c>
      <c r="E18" s="193"/>
      <c r="F18" s="193"/>
      <c r="G18" s="193"/>
      <c r="H18" s="193"/>
      <c r="I18" s="193"/>
      <c r="J18" s="193"/>
      <c r="K18" s="193"/>
      <c r="L18" s="193"/>
    </row>
    <row r="19" spans="2:12" s="76" customFormat="1" ht="28.5" x14ac:dyDescent="0.2">
      <c r="B19" s="83" t="s">
        <v>46</v>
      </c>
      <c r="C19" s="84" t="s">
        <v>47</v>
      </c>
      <c r="D19" s="85" t="s">
        <v>85</v>
      </c>
      <c r="E19" s="85" t="s">
        <v>86</v>
      </c>
      <c r="F19" s="85" t="s">
        <v>87</v>
      </c>
      <c r="G19" s="86"/>
      <c r="H19" s="86"/>
      <c r="I19" s="86"/>
      <c r="J19" s="86"/>
      <c r="K19" s="86"/>
      <c r="L19" s="86"/>
    </row>
    <row r="20" spans="2:12" s="76" customFormat="1" ht="14.25" x14ac:dyDescent="0.2">
      <c r="B20" s="87" t="s">
        <v>29</v>
      </c>
      <c r="C20" s="88" t="s">
        <v>240</v>
      </c>
      <c r="D20" s="89">
        <v>0</v>
      </c>
      <c r="E20" s="89">
        <v>0</v>
      </c>
      <c r="F20" s="89" t="s">
        <v>20</v>
      </c>
      <c r="G20" s="90">
        <f>D20+E20+F20</f>
        <v>0</v>
      </c>
      <c r="H20" s="90">
        <v>0</v>
      </c>
      <c r="I20" s="90">
        <v>0</v>
      </c>
      <c r="J20" s="90">
        <v>0</v>
      </c>
      <c r="K20" s="90">
        <v>0</v>
      </c>
      <c r="L20" s="90">
        <f>K20+J20+I20+H20</f>
        <v>0</v>
      </c>
    </row>
    <row r="21" spans="2:12" s="76" customFormat="1" ht="28.5" x14ac:dyDescent="0.2">
      <c r="B21" s="91"/>
      <c r="C21" s="92" t="s">
        <v>51</v>
      </c>
      <c r="D21" s="93">
        <f t="shared" ref="D21:K21" si="3">SUM(D20:D20)</f>
        <v>0</v>
      </c>
      <c r="E21" s="93">
        <f t="shared" si="3"/>
        <v>0</v>
      </c>
      <c r="F21" s="93">
        <f t="shared" si="3"/>
        <v>0</v>
      </c>
      <c r="G21" s="93">
        <f t="shared" si="3"/>
        <v>0</v>
      </c>
      <c r="H21" s="93">
        <f t="shared" si="3"/>
        <v>0</v>
      </c>
      <c r="I21" s="93">
        <f t="shared" si="3"/>
        <v>0</v>
      </c>
      <c r="J21" s="93">
        <f t="shared" si="3"/>
        <v>0</v>
      </c>
      <c r="K21" s="93">
        <f t="shared" si="3"/>
        <v>0</v>
      </c>
      <c r="L21" s="93">
        <f>K21+J21+I21+H21</f>
        <v>0</v>
      </c>
    </row>
    <row r="22" spans="2:12" s="76" customFormat="1" ht="14.25" x14ac:dyDescent="0.2">
      <c r="C22" s="94"/>
    </row>
    <row r="23" spans="2:12" s="76" customFormat="1" ht="14.25" x14ac:dyDescent="0.2">
      <c r="B23" s="83" t="s">
        <v>56</v>
      </c>
      <c r="C23" s="84" t="s">
        <v>57</v>
      </c>
      <c r="D23" s="194"/>
      <c r="E23" s="194"/>
      <c r="F23" s="194"/>
      <c r="G23" s="195"/>
      <c r="H23" s="195"/>
      <c r="I23" s="195"/>
      <c r="J23" s="195"/>
      <c r="K23" s="195"/>
      <c r="L23" s="195"/>
    </row>
    <row r="24" spans="2:12" s="76" customFormat="1" ht="14.25" x14ac:dyDescent="0.2">
      <c r="B24" s="87" t="s">
        <v>17</v>
      </c>
      <c r="C24" s="88" t="s">
        <v>241</v>
      </c>
      <c r="D24" s="89" t="s">
        <v>20</v>
      </c>
      <c r="E24" s="89">
        <v>0</v>
      </c>
      <c r="F24" s="89">
        <v>0</v>
      </c>
      <c r="G24" s="90">
        <f>D24+E24+F24</f>
        <v>0</v>
      </c>
      <c r="H24" s="90">
        <v>0</v>
      </c>
      <c r="I24" s="90">
        <v>0</v>
      </c>
      <c r="J24" s="90">
        <v>0</v>
      </c>
      <c r="K24" s="90">
        <v>0</v>
      </c>
      <c r="L24" s="90">
        <f>K24+J24+I24+H24</f>
        <v>0</v>
      </c>
    </row>
    <row r="25" spans="2:12" s="76" customFormat="1" ht="14.25" x14ac:dyDescent="0.2">
      <c r="B25" s="87" t="s">
        <v>21</v>
      </c>
      <c r="C25" s="88" t="s">
        <v>238</v>
      </c>
      <c r="D25" s="89" t="s">
        <v>20</v>
      </c>
      <c r="E25" s="89">
        <v>0</v>
      </c>
      <c r="F25" s="89">
        <v>0</v>
      </c>
      <c r="G25" s="90">
        <f>D25+E25+F25</f>
        <v>0</v>
      </c>
      <c r="H25" s="90">
        <v>0</v>
      </c>
      <c r="I25" s="90">
        <v>0</v>
      </c>
      <c r="J25" s="90">
        <v>0</v>
      </c>
      <c r="K25" s="90">
        <v>0</v>
      </c>
      <c r="L25" s="90">
        <f>K25+J25+I25+H25</f>
        <v>0</v>
      </c>
    </row>
    <row r="26" spans="2:12" s="76" customFormat="1" ht="15" x14ac:dyDescent="0.2">
      <c r="B26" s="91"/>
      <c r="C26" s="92" t="s">
        <v>60</v>
      </c>
      <c r="D26" s="93">
        <f>SUM(D24:D25)</f>
        <v>0</v>
      </c>
      <c r="E26" s="93">
        <f t="shared" ref="E26:L26" si="4">SUM(E24:E25)</f>
        <v>0</v>
      </c>
      <c r="F26" s="93">
        <f t="shared" si="4"/>
        <v>0</v>
      </c>
      <c r="G26" s="93">
        <f t="shared" si="4"/>
        <v>0</v>
      </c>
      <c r="H26" s="93">
        <f t="shared" si="4"/>
        <v>0</v>
      </c>
      <c r="I26" s="93">
        <f t="shared" si="4"/>
        <v>0</v>
      </c>
      <c r="J26" s="93">
        <f t="shared" si="4"/>
        <v>0</v>
      </c>
      <c r="K26" s="93">
        <f t="shared" si="4"/>
        <v>0</v>
      </c>
      <c r="L26" s="93">
        <f t="shared" si="4"/>
        <v>0</v>
      </c>
    </row>
    <row r="27" spans="2:12" s="76" customFormat="1" ht="14.25" x14ac:dyDescent="0.2">
      <c r="C27" s="94"/>
    </row>
    <row r="28" spans="2:12" s="76" customFormat="1" ht="14.25" x14ac:dyDescent="0.2">
      <c r="B28" s="83" t="s">
        <v>72</v>
      </c>
      <c r="C28" s="84" t="s">
        <v>73</v>
      </c>
      <c r="D28" s="85" t="s">
        <v>85</v>
      </c>
      <c r="E28" s="85" t="s">
        <v>86</v>
      </c>
      <c r="F28" s="85" t="s">
        <v>87</v>
      </c>
      <c r="G28" s="86"/>
      <c r="H28" s="86"/>
      <c r="I28" s="86"/>
      <c r="J28" s="86"/>
      <c r="K28" s="86"/>
      <c r="L28" s="86"/>
    </row>
    <row r="29" spans="2:12" s="76" customFormat="1" ht="14.25" x14ac:dyDescent="0.2">
      <c r="B29" s="87" t="s">
        <v>23</v>
      </c>
      <c r="C29" s="88" t="s">
        <v>77</v>
      </c>
      <c r="D29" s="89" t="s">
        <v>20</v>
      </c>
      <c r="E29" s="89" t="s">
        <v>20</v>
      </c>
      <c r="F29" s="201">
        <v>20000</v>
      </c>
      <c r="G29" s="90">
        <f>D29+E29+F29</f>
        <v>20000</v>
      </c>
      <c r="H29" s="90">
        <v>0</v>
      </c>
      <c r="I29" s="90">
        <v>0</v>
      </c>
      <c r="J29" s="90">
        <v>0</v>
      </c>
      <c r="K29" s="90">
        <v>0</v>
      </c>
      <c r="L29" s="90">
        <f>K29+J29+I29+H29</f>
        <v>0</v>
      </c>
    </row>
    <row r="30" spans="2:12" s="76" customFormat="1" ht="15" x14ac:dyDescent="0.2">
      <c r="B30" s="91"/>
      <c r="C30" s="92" t="s">
        <v>78</v>
      </c>
      <c r="D30" s="93">
        <f t="shared" ref="D30:K30" si="5">SUM(D29)</f>
        <v>0</v>
      </c>
      <c r="E30" s="93">
        <f t="shared" si="5"/>
        <v>0</v>
      </c>
      <c r="F30" s="93">
        <f t="shared" si="5"/>
        <v>20000</v>
      </c>
      <c r="G30" s="93">
        <f t="shared" si="5"/>
        <v>20000</v>
      </c>
      <c r="H30" s="93">
        <f t="shared" si="5"/>
        <v>0</v>
      </c>
      <c r="I30" s="93">
        <f t="shared" si="5"/>
        <v>0</v>
      </c>
      <c r="J30" s="93">
        <f t="shared" si="5"/>
        <v>0</v>
      </c>
      <c r="K30" s="93">
        <f t="shared" si="5"/>
        <v>0</v>
      </c>
      <c r="L30" s="93">
        <f>K30+J30+I30+H30</f>
        <v>0</v>
      </c>
    </row>
    <row r="31" spans="2:12" s="76" customFormat="1" ht="14.25" x14ac:dyDescent="0.2">
      <c r="C31" s="94"/>
    </row>
    <row r="32" spans="2:12" s="76" customFormat="1" ht="15" x14ac:dyDescent="0.2">
      <c r="B32" s="296" t="s">
        <v>79</v>
      </c>
      <c r="C32" s="297"/>
      <c r="D32" s="95">
        <f>D30+D17+D12+D26+D21</f>
        <v>933261.64</v>
      </c>
      <c r="E32" s="95">
        <f t="shared" ref="E32:L32" si="6">E30+E17+E12+E26+E21</f>
        <v>5000</v>
      </c>
      <c r="F32" s="95">
        <f t="shared" si="6"/>
        <v>20000</v>
      </c>
      <c r="G32" s="95">
        <f t="shared" si="6"/>
        <v>958261.64</v>
      </c>
      <c r="H32" s="95">
        <f t="shared" si="6"/>
        <v>0</v>
      </c>
      <c r="I32" s="95">
        <f t="shared" si="6"/>
        <v>0</v>
      </c>
      <c r="J32" s="95">
        <f t="shared" si="6"/>
        <v>0</v>
      </c>
      <c r="K32" s="95">
        <f t="shared" si="6"/>
        <v>0</v>
      </c>
      <c r="L32" s="95">
        <f t="shared" si="6"/>
        <v>0</v>
      </c>
    </row>
    <row r="34" spans="4:8" x14ac:dyDescent="0.2">
      <c r="D34" s="97"/>
      <c r="E34" s="97"/>
      <c r="F34" s="97"/>
      <c r="G34" s="97"/>
      <c r="H34" s="97"/>
    </row>
    <row r="35" spans="4:8" ht="15" x14ac:dyDescent="0.2">
      <c r="D35" s="254"/>
      <c r="E35" s="254"/>
      <c r="F35" s="254"/>
      <c r="G35" s="254"/>
      <c r="H35" s="97"/>
    </row>
    <row r="45" spans="4:8" x14ac:dyDescent="0.2">
      <c r="G45" s="96" t="s">
        <v>88</v>
      </c>
    </row>
  </sheetData>
  <mergeCells count="3">
    <mergeCell ref="B3:C4"/>
    <mergeCell ref="B32:C32"/>
    <mergeCell ref="B1:L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5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N26"/>
  <sheetViews>
    <sheetView zoomScaleNormal="100" zoomScaleSheetLayoutView="100" workbookViewId="0">
      <selection sqref="A1:L1"/>
    </sheetView>
  </sheetViews>
  <sheetFormatPr defaultRowHeight="12.75" x14ac:dyDescent="0.2"/>
  <cols>
    <col min="1" max="1" width="6" style="96" customWidth="1"/>
    <col min="2" max="2" width="3.5703125" style="96" customWidth="1"/>
    <col min="3" max="3" width="52.28515625" style="97" customWidth="1"/>
    <col min="4" max="4" width="21.5703125" style="96" customWidth="1"/>
    <col min="5" max="5" width="16.5703125" style="96" customWidth="1"/>
    <col min="6" max="6" width="17.5703125" style="96" customWidth="1"/>
    <col min="7" max="7" width="16.28515625" style="96" customWidth="1"/>
    <col min="8" max="8" width="14.7109375" style="96" customWidth="1"/>
    <col min="9" max="9" width="15.42578125" style="96" customWidth="1"/>
    <col min="10" max="10" width="16.5703125" style="96" customWidth="1"/>
    <col min="11" max="11" width="16.140625" style="96" customWidth="1"/>
    <col min="12" max="12" width="17.7109375" style="96" customWidth="1"/>
    <col min="13" max="13" width="3.5703125" style="96" customWidth="1"/>
    <col min="14" max="14" width="69.5703125" style="96" customWidth="1"/>
    <col min="15" max="16384" width="9.140625" style="96"/>
  </cols>
  <sheetData>
    <row r="1" spans="1:14" s="73" customFormat="1" ht="57.75" customHeight="1" x14ac:dyDescent="0.15">
      <c r="A1" s="298" t="s">
        <v>255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98"/>
      <c r="N1" s="98"/>
    </row>
    <row r="2" spans="1:14" s="73" customFormat="1" ht="18" customHeight="1" x14ac:dyDescent="0.2">
      <c r="A2" s="99"/>
      <c r="B2" s="100"/>
      <c r="C2" s="101"/>
      <c r="D2" s="102" t="s">
        <v>80</v>
      </c>
      <c r="E2" s="103"/>
      <c r="F2" s="103"/>
      <c r="G2" s="104" t="s">
        <v>88</v>
      </c>
      <c r="M2" s="99"/>
    </row>
    <row r="3" spans="1:14" s="105" customFormat="1" ht="75" x14ac:dyDescent="0.2">
      <c r="B3" s="299" t="s">
        <v>0</v>
      </c>
      <c r="C3" s="300"/>
      <c r="D3" s="106" t="s">
        <v>81</v>
      </c>
      <c r="E3" s="106" t="s">
        <v>82</v>
      </c>
      <c r="F3" s="106" t="s">
        <v>83</v>
      </c>
      <c r="G3" s="106" t="s">
        <v>84</v>
      </c>
      <c r="H3" s="75" t="s">
        <v>215</v>
      </c>
      <c r="I3" s="75" t="s">
        <v>224</v>
      </c>
      <c r="J3" s="75" t="s">
        <v>225</v>
      </c>
      <c r="K3" s="75" t="s">
        <v>226</v>
      </c>
      <c r="L3" s="75" t="s">
        <v>227</v>
      </c>
    </row>
    <row r="4" spans="1:14" s="105" customFormat="1" ht="15" x14ac:dyDescent="0.2">
      <c r="B4" s="301"/>
      <c r="C4" s="302"/>
      <c r="D4" s="107" t="s">
        <v>85</v>
      </c>
      <c r="E4" s="107" t="s">
        <v>86</v>
      </c>
      <c r="F4" s="107" t="s">
        <v>87</v>
      </c>
      <c r="G4" s="107" t="s">
        <v>80</v>
      </c>
      <c r="H4" s="77" t="s">
        <v>216</v>
      </c>
      <c r="I4" s="77" t="s">
        <v>218</v>
      </c>
      <c r="J4" s="77" t="s">
        <v>219</v>
      </c>
      <c r="K4" s="77" t="s">
        <v>220</v>
      </c>
      <c r="L4" s="77" t="s">
        <v>221</v>
      </c>
    </row>
    <row r="5" spans="1:14" s="105" customFormat="1" ht="14.25" x14ac:dyDescent="0.2">
      <c r="A5" s="108"/>
      <c r="B5" s="109"/>
      <c r="C5" s="110"/>
      <c r="D5" s="111" t="s">
        <v>80</v>
      </c>
      <c r="E5" s="112"/>
      <c r="F5" s="112"/>
      <c r="G5" s="113"/>
      <c r="H5" s="82"/>
      <c r="I5" s="82"/>
      <c r="J5" s="82"/>
      <c r="K5" s="82"/>
      <c r="L5" s="82"/>
    </row>
    <row r="6" spans="1:14" s="105" customFormat="1" ht="25.5" x14ac:dyDescent="0.2">
      <c r="A6" s="108"/>
      <c r="B6" s="114" t="s">
        <v>17</v>
      </c>
      <c r="C6" s="115" t="s">
        <v>18</v>
      </c>
      <c r="D6" s="116" t="s">
        <v>85</v>
      </c>
      <c r="E6" s="116" t="s">
        <v>86</v>
      </c>
      <c r="F6" s="116" t="s">
        <v>87</v>
      </c>
      <c r="G6" s="117"/>
      <c r="H6" s="86"/>
      <c r="I6" s="86"/>
      <c r="J6" s="86"/>
      <c r="K6" s="86"/>
      <c r="L6" s="86"/>
    </row>
    <row r="7" spans="1:14" s="105" customFormat="1" ht="25.5" x14ac:dyDescent="0.2">
      <c r="A7" s="118" t="s">
        <v>16</v>
      </c>
      <c r="B7" s="119" t="s">
        <v>23</v>
      </c>
      <c r="C7" s="120" t="s">
        <v>24</v>
      </c>
      <c r="D7" s="121">
        <v>35500</v>
      </c>
      <c r="E7" s="121" t="s">
        <v>20</v>
      </c>
      <c r="F7" s="121" t="s">
        <v>20</v>
      </c>
      <c r="G7" s="122">
        <f>D7+E7+F7</f>
        <v>35500</v>
      </c>
      <c r="H7" s="90">
        <v>0</v>
      </c>
      <c r="I7" s="90">
        <v>0</v>
      </c>
      <c r="J7" s="90">
        <v>0</v>
      </c>
      <c r="K7" s="90">
        <v>0</v>
      </c>
      <c r="L7" s="90">
        <f t="shared" ref="L7:L12" si="0">K7+J7+I7+H7</f>
        <v>0</v>
      </c>
    </row>
    <row r="8" spans="1:14" s="105" customFormat="1" ht="14.25" x14ac:dyDescent="0.2">
      <c r="A8" s="118"/>
      <c r="B8" s="119" t="s">
        <v>25</v>
      </c>
      <c r="C8" s="120" t="s">
        <v>26</v>
      </c>
      <c r="D8" s="121">
        <v>0</v>
      </c>
      <c r="E8" s="121">
        <v>0</v>
      </c>
      <c r="F8" s="121">
        <v>0</v>
      </c>
      <c r="G8" s="122">
        <f>D8+E8+F8</f>
        <v>0</v>
      </c>
      <c r="H8" s="89">
        <v>0</v>
      </c>
      <c r="I8" s="89">
        <v>0</v>
      </c>
      <c r="J8" s="89">
        <v>0</v>
      </c>
      <c r="K8" s="89">
        <v>0</v>
      </c>
      <c r="L8" s="90">
        <f t="shared" si="0"/>
        <v>0</v>
      </c>
    </row>
    <row r="9" spans="1:14" s="105" customFormat="1" ht="14.25" x14ac:dyDescent="0.2">
      <c r="A9" s="123"/>
      <c r="B9" s="119" t="s">
        <v>27</v>
      </c>
      <c r="C9" s="120" t="s">
        <v>28</v>
      </c>
      <c r="D9" s="121">
        <v>483000.16</v>
      </c>
      <c r="E9" s="121">
        <v>5000</v>
      </c>
      <c r="F9" s="121">
        <v>0</v>
      </c>
      <c r="G9" s="122">
        <f>D9+E9+F9</f>
        <v>488000.16</v>
      </c>
      <c r="H9" s="90">
        <v>0</v>
      </c>
      <c r="I9" s="90">
        <v>0</v>
      </c>
      <c r="J9" s="90">
        <v>0</v>
      </c>
      <c r="K9" s="90">
        <v>0</v>
      </c>
      <c r="L9" s="90">
        <f t="shared" si="0"/>
        <v>0</v>
      </c>
    </row>
    <row r="10" spans="1:14" s="105" customFormat="1" ht="14.25" x14ac:dyDescent="0.2">
      <c r="A10" s="123"/>
      <c r="B10" s="119" t="s">
        <v>29</v>
      </c>
      <c r="C10" s="120" t="s">
        <v>30</v>
      </c>
      <c r="D10" s="121">
        <v>173000</v>
      </c>
      <c r="E10" s="121" t="s">
        <v>20</v>
      </c>
      <c r="F10" s="121" t="s">
        <v>20</v>
      </c>
      <c r="G10" s="122">
        <f>D10+E10+F10</f>
        <v>173000</v>
      </c>
      <c r="H10" s="90">
        <v>0</v>
      </c>
      <c r="I10" s="90">
        <v>0</v>
      </c>
      <c r="J10" s="90">
        <v>0</v>
      </c>
      <c r="K10" s="90">
        <v>0</v>
      </c>
      <c r="L10" s="90">
        <f t="shared" si="0"/>
        <v>0</v>
      </c>
    </row>
    <row r="11" spans="1:14" s="105" customFormat="1" ht="14.25" x14ac:dyDescent="0.2">
      <c r="A11" s="123"/>
      <c r="B11" s="119" t="s">
        <v>33</v>
      </c>
      <c r="C11" s="120" t="s">
        <v>34</v>
      </c>
      <c r="D11" s="121">
        <v>0</v>
      </c>
      <c r="E11" s="121" t="s">
        <v>20</v>
      </c>
      <c r="F11" s="121" t="s">
        <v>20</v>
      </c>
      <c r="G11" s="122">
        <f>D11+E11+F11</f>
        <v>0</v>
      </c>
      <c r="H11" s="90">
        <v>0</v>
      </c>
      <c r="I11" s="90">
        <v>0</v>
      </c>
      <c r="J11" s="90">
        <v>0</v>
      </c>
      <c r="K11" s="90">
        <v>0</v>
      </c>
      <c r="L11" s="90">
        <f t="shared" si="0"/>
        <v>0</v>
      </c>
    </row>
    <row r="12" spans="1:14" s="105" customFormat="1" ht="25.5" x14ac:dyDescent="0.2">
      <c r="A12" s="111" t="s">
        <v>16</v>
      </c>
      <c r="B12" s="124"/>
      <c r="C12" s="125" t="s">
        <v>35</v>
      </c>
      <c r="D12" s="126">
        <f t="shared" ref="D12:K12" si="1">SUM(D7:D11)</f>
        <v>691500.15999999992</v>
      </c>
      <c r="E12" s="126">
        <f t="shared" si="1"/>
        <v>5000</v>
      </c>
      <c r="F12" s="126">
        <f t="shared" si="1"/>
        <v>0</v>
      </c>
      <c r="G12" s="126">
        <f t="shared" si="1"/>
        <v>696500.15999999992</v>
      </c>
      <c r="H12" s="93">
        <f t="shared" si="1"/>
        <v>0</v>
      </c>
      <c r="I12" s="93">
        <f t="shared" si="1"/>
        <v>0</v>
      </c>
      <c r="J12" s="93">
        <f t="shared" si="1"/>
        <v>0</v>
      </c>
      <c r="K12" s="93">
        <f t="shared" si="1"/>
        <v>0</v>
      </c>
      <c r="L12" s="93">
        <f t="shared" si="0"/>
        <v>0</v>
      </c>
    </row>
    <row r="13" spans="1:14" s="105" customFormat="1" ht="14.25" x14ac:dyDescent="0.2">
      <c r="C13" s="127"/>
      <c r="H13" s="76"/>
      <c r="I13" s="76"/>
      <c r="J13" s="76"/>
      <c r="K13" s="76"/>
      <c r="L13" s="76"/>
    </row>
    <row r="14" spans="1:14" s="105" customFormat="1" ht="25.5" x14ac:dyDescent="0.2">
      <c r="A14" s="108"/>
      <c r="B14" s="114" t="s">
        <v>25</v>
      </c>
      <c r="C14" s="115" t="s">
        <v>36</v>
      </c>
      <c r="D14" s="116" t="s">
        <v>85</v>
      </c>
      <c r="E14" s="116" t="s">
        <v>86</v>
      </c>
      <c r="F14" s="116" t="s">
        <v>87</v>
      </c>
      <c r="G14" s="117"/>
      <c r="H14" s="86"/>
      <c r="I14" s="86"/>
      <c r="J14" s="86"/>
      <c r="K14" s="86"/>
      <c r="L14" s="86"/>
    </row>
    <row r="15" spans="1:14" s="105" customFormat="1" ht="14.25" x14ac:dyDescent="0.2">
      <c r="A15" s="118" t="s">
        <v>37</v>
      </c>
      <c r="B15" s="119" t="s">
        <v>17</v>
      </c>
      <c r="C15" s="120" t="s">
        <v>38</v>
      </c>
      <c r="D15" s="121">
        <v>0</v>
      </c>
      <c r="E15" s="121">
        <v>0</v>
      </c>
      <c r="F15" s="121" t="s">
        <v>20</v>
      </c>
      <c r="G15" s="122">
        <f>D15+E15+F15</f>
        <v>0</v>
      </c>
      <c r="H15" s="90">
        <v>0</v>
      </c>
      <c r="I15" s="90">
        <v>0</v>
      </c>
      <c r="J15" s="90">
        <v>0</v>
      </c>
      <c r="K15" s="90">
        <v>0</v>
      </c>
      <c r="L15" s="90">
        <f>K15+J15+I15+H15</f>
        <v>0</v>
      </c>
    </row>
    <row r="16" spans="1:14" s="105" customFormat="1" ht="14.25" x14ac:dyDescent="0.2">
      <c r="A16" s="123"/>
      <c r="B16" s="119" t="s">
        <v>21</v>
      </c>
      <c r="C16" s="120" t="s">
        <v>39</v>
      </c>
      <c r="D16" s="200">
        <v>0</v>
      </c>
      <c r="E16" s="121">
        <v>0</v>
      </c>
      <c r="F16" s="121" t="s">
        <v>20</v>
      </c>
      <c r="G16" s="122">
        <f>D16+E16+F16</f>
        <v>0</v>
      </c>
      <c r="H16" s="90">
        <v>0</v>
      </c>
      <c r="I16" s="90">
        <v>0</v>
      </c>
      <c r="J16" s="90">
        <v>0</v>
      </c>
      <c r="K16" s="90">
        <v>0</v>
      </c>
      <c r="L16" s="90">
        <f>K16+J16+I16+H16</f>
        <v>0</v>
      </c>
    </row>
    <row r="17" spans="1:14" s="105" customFormat="1" ht="25.5" x14ac:dyDescent="0.2">
      <c r="A17" s="111" t="s">
        <v>37</v>
      </c>
      <c r="B17" s="124"/>
      <c r="C17" s="125" t="s">
        <v>40</v>
      </c>
      <c r="D17" s="126">
        <f>SUM(D15:D16)</f>
        <v>0</v>
      </c>
      <c r="E17" s="126">
        <f>SUM(E14:E15)</f>
        <v>0</v>
      </c>
      <c r="F17" s="126" t="s">
        <v>20</v>
      </c>
      <c r="G17" s="126">
        <f>SUM(G13:G16)</f>
        <v>0</v>
      </c>
      <c r="H17" s="93">
        <f>SUM(H15:H16)</f>
        <v>0</v>
      </c>
      <c r="I17" s="93">
        <f>SUM(I15:I16)</f>
        <v>0</v>
      </c>
      <c r="J17" s="93">
        <f>SUM(J15:J16)</f>
        <v>0</v>
      </c>
      <c r="K17" s="93">
        <f>SUM(K15:K16)</f>
        <v>0</v>
      </c>
      <c r="L17" s="93">
        <f>K17+J17+I17+H17</f>
        <v>0</v>
      </c>
      <c r="N17" s="105" t="s">
        <v>88</v>
      </c>
    </row>
    <row r="18" spans="1:14" s="105" customFormat="1" ht="14.25" x14ac:dyDescent="0.2">
      <c r="C18" s="127"/>
      <c r="H18" s="76"/>
      <c r="I18" s="76"/>
      <c r="J18" s="76"/>
      <c r="K18" s="76"/>
      <c r="L18" s="76"/>
    </row>
    <row r="19" spans="1:14" s="105" customFormat="1" ht="14.25" x14ac:dyDescent="0.2">
      <c r="A19" s="108"/>
      <c r="B19" s="114" t="s">
        <v>72</v>
      </c>
      <c r="C19" s="115" t="s">
        <v>73</v>
      </c>
      <c r="D19" s="116" t="s">
        <v>85</v>
      </c>
      <c r="E19" s="116" t="s">
        <v>86</v>
      </c>
      <c r="F19" s="116" t="s">
        <v>87</v>
      </c>
      <c r="G19" s="117"/>
      <c r="H19" s="86"/>
      <c r="I19" s="86"/>
      <c r="J19" s="86"/>
      <c r="K19" s="86"/>
      <c r="L19" s="86"/>
    </row>
    <row r="20" spans="1:14" s="105" customFormat="1" ht="14.25" x14ac:dyDescent="0.2">
      <c r="A20" s="118" t="s">
        <v>74</v>
      </c>
      <c r="B20" s="119" t="s">
        <v>23</v>
      </c>
      <c r="C20" s="120" t="s">
        <v>77</v>
      </c>
      <c r="D20" s="121" t="s">
        <v>20</v>
      </c>
      <c r="E20" s="121" t="s">
        <v>20</v>
      </c>
      <c r="F20" s="121">
        <v>20000</v>
      </c>
      <c r="G20" s="122">
        <f>D20+E20+F20</f>
        <v>20000</v>
      </c>
      <c r="H20" s="90">
        <v>0</v>
      </c>
      <c r="I20" s="90">
        <v>0</v>
      </c>
      <c r="J20" s="90">
        <v>0</v>
      </c>
      <c r="K20" s="90">
        <v>0</v>
      </c>
      <c r="L20" s="90">
        <f>K20+J20+I20+H20</f>
        <v>0</v>
      </c>
    </row>
    <row r="21" spans="1:14" s="105" customFormat="1" ht="15" x14ac:dyDescent="0.2">
      <c r="A21" s="111" t="s">
        <v>74</v>
      </c>
      <c r="B21" s="124"/>
      <c r="C21" s="125" t="s">
        <v>78</v>
      </c>
      <c r="D21" s="128">
        <f t="shared" ref="D21:K21" si="2">SUM(D20)</f>
        <v>0</v>
      </c>
      <c r="E21" s="128">
        <f t="shared" si="2"/>
        <v>0</v>
      </c>
      <c r="F21" s="128">
        <f t="shared" si="2"/>
        <v>20000</v>
      </c>
      <c r="G21" s="128">
        <f t="shared" si="2"/>
        <v>20000</v>
      </c>
      <c r="H21" s="93">
        <f t="shared" si="2"/>
        <v>0</v>
      </c>
      <c r="I21" s="93">
        <f t="shared" si="2"/>
        <v>0</v>
      </c>
      <c r="J21" s="93">
        <f t="shared" si="2"/>
        <v>0</v>
      </c>
      <c r="K21" s="93">
        <f t="shared" si="2"/>
        <v>0</v>
      </c>
      <c r="L21" s="93">
        <f>K21+J21+I21+H21</f>
        <v>0</v>
      </c>
    </row>
    <row r="22" spans="1:14" s="105" customFormat="1" ht="14.25" x14ac:dyDescent="0.2">
      <c r="C22" s="127"/>
      <c r="H22" s="76"/>
      <c r="I22" s="76"/>
      <c r="J22" s="76"/>
      <c r="K22" s="76"/>
      <c r="L22" s="76"/>
    </row>
    <row r="23" spans="1:14" s="105" customFormat="1" ht="15" x14ac:dyDescent="0.2">
      <c r="A23" s="113"/>
      <c r="B23" s="303" t="s">
        <v>79</v>
      </c>
      <c r="C23" s="304"/>
      <c r="D23" s="129">
        <f t="shared" ref="D23:L23" si="3">D21+D17+D12</f>
        <v>691500.15999999992</v>
      </c>
      <c r="E23" s="129">
        <f t="shared" si="3"/>
        <v>5000</v>
      </c>
      <c r="F23" s="129">
        <f t="shared" si="3"/>
        <v>20000</v>
      </c>
      <c r="G23" s="129">
        <f>G21+G17+G12</f>
        <v>716500.15999999992</v>
      </c>
      <c r="H23" s="95">
        <f t="shared" si="3"/>
        <v>0</v>
      </c>
      <c r="I23" s="95">
        <f t="shared" si="3"/>
        <v>0</v>
      </c>
      <c r="J23" s="95">
        <f t="shared" si="3"/>
        <v>0</v>
      </c>
      <c r="K23" s="95">
        <f t="shared" si="3"/>
        <v>0</v>
      </c>
      <c r="L23" s="95">
        <f t="shared" si="3"/>
        <v>0</v>
      </c>
    </row>
    <row r="25" spans="1:14" x14ac:dyDescent="0.2">
      <c r="H25" s="97"/>
    </row>
    <row r="26" spans="1:14" x14ac:dyDescent="0.2">
      <c r="H26" s="97"/>
    </row>
  </sheetData>
  <mergeCells count="3">
    <mergeCell ref="B3:C4"/>
    <mergeCell ref="B23:C23"/>
    <mergeCell ref="A1:L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5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N26"/>
  <sheetViews>
    <sheetView zoomScale="90" zoomScaleNormal="90" zoomScaleSheetLayoutView="100" workbookViewId="0">
      <selection sqref="A1:L1"/>
    </sheetView>
  </sheetViews>
  <sheetFormatPr defaultRowHeight="12.75" x14ac:dyDescent="0.2"/>
  <cols>
    <col min="1" max="1" width="6" style="96" customWidth="1"/>
    <col min="2" max="2" width="3.5703125" style="96" customWidth="1"/>
    <col min="3" max="3" width="52.28515625" style="97" customWidth="1"/>
    <col min="4" max="4" width="21.5703125" style="96" customWidth="1"/>
    <col min="5" max="5" width="16.5703125" style="96" customWidth="1"/>
    <col min="6" max="6" width="17.5703125" style="96" customWidth="1"/>
    <col min="7" max="7" width="16.28515625" style="96" customWidth="1"/>
    <col min="8" max="8" width="14.7109375" style="96" customWidth="1"/>
    <col min="9" max="9" width="15.42578125" style="96" customWidth="1"/>
    <col min="10" max="10" width="16.5703125" style="96" customWidth="1"/>
    <col min="11" max="11" width="16.140625" style="96" customWidth="1"/>
    <col min="12" max="12" width="17.7109375" style="96" customWidth="1"/>
    <col min="13" max="13" width="3.5703125" style="96" customWidth="1"/>
    <col min="14" max="14" width="69.5703125" style="96" customWidth="1"/>
    <col min="15" max="16384" width="9.140625" style="96"/>
  </cols>
  <sheetData>
    <row r="1" spans="1:14" s="73" customFormat="1" ht="57.75" customHeight="1" x14ac:dyDescent="0.15">
      <c r="A1" s="298" t="s">
        <v>254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98"/>
      <c r="N1" s="98"/>
    </row>
    <row r="2" spans="1:14" s="73" customFormat="1" ht="18" customHeight="1" x14ac:dyDescent="0.2">
      <c r="A2" s="99"/>
      <c r="B2" s="100"/>
      <c r="C2" s="101"/>
      <c r="D2" s="102" t="s">
        <v>80</v>
      </c>
      <c r="E2" s="103"/>
      <c r="F2" s="103"/>
      <c r="G2" s="104" t="s">
        <v>80</v>
      </c>
      <c r="M2" s="99"/>
    </row>
    <row r="3" spans="1:14" s="105" customFormat="1" ht="75" x14ac:dyDescent="0.2">
      <c r="B3" s="299" t="s">
        <v>0</v>
      </c>
      <c r="C3" s="300"/>
      <c r="D3" s="106" t="s">
        <v>81</v>
      </c>
      <c r="E3" s="106" t="s">
        <v>82</v>
      </c>
      <c r="F3" s="106" t="s">
        <v>83</v>
      </c>
      <c r="G3" s="106" t="s">
        <v>84</v>
      </c>
      <c r="H3" s="75" t="s">
        <v>215</v>
      </c>
      <c r="I3" s="75" t="s">
        <v>224</v>
      </c>
      <c r="J3" s="75" t="s">
        <v>225</v>
      </c>
      <c r="K3" s="75" t="s">
        <v>226</v>
      </c>
      <c r="L3" s="75" t="s">
        <v>227</v>
      </c>
    </row>
    <row r="4" spans="1:14" s="105" customFormat="1" ht="15" x14ac:dyDescent="0.2">
      <c r="B4" s="301"/>
      <c r="C4" s="302"/>
      <c r="D4" s="107" t="s">
        <v>85</v>
      </c>
      <c r="E4" s="107" t="s">
        <v>86</v>
      </c>
      <c r="F4" s="107" t="s">
        <v>87</v>
      </c>
      <c r="G4" s="107" t="s">
        <v>80</v>
      </c>
      <c r="H4" s="77" t="s">
        <v>216</v>
      </c>
      <c r="I4" s="77" t="s">
        <v>218</v>
      </c>
      <c r="J4" s="77" t="s">
        <v>219</v>
      </c>
      <c r="K4" s="77" t="s">
        <v>220</v>
      </c>
      <c r="L4" s="77" t="s">
        <v>221</v>
      </c>
    </row>
    <row r="5" spans="1:14" s="105" customFormat="1" ht="14.25" x14ac:dyDescent="0.2">
      <c r="A5" s="108"/>
      <c r="B5" s="109"/>
      <c r="C5" s="110"/>
      <c r="D5" s="111" t="s">
        <v>80</v>
      </c>
      <c r="E5" s="112"/>
      <c r="F5" s="112"/>
      <c r="G5" s="113"/>
      <c r="H5" s="82"/>
      <c r="I5" s="82"/>
      <c r="J5" s="82"/>
      <c r="K5" s="82"/>
      <c r="L5" s="82"/>
    </row>
    <row r="6" spans="1:14" s="105" customFormat="1" ht="25.5" x14ac:dyDescent="0.2">
      <c r="A6" s="108"/>
      <c r="B6" s="114" t="s">
        <v>17</v>
      </c>
      <c r="C6" s="115" t="s">
        <v>18</v>
      </c>
      <c r="D6" s="116" t="s">
        <v>85</v>
      </c>
      <c r="E6" s="116" t="s">
        <v>86</v>
      </c>
      <c r="F6" s="116" t="s">
        <v>87</v>
      </c>
      <c r="G6" s="117"/>
      <c r="H6" s="86"/>
      <c r="I6" s="86"/>
      <c r="J6" s="86"/>
      <c r="K6" s="86"/>
      <c r="L6" s="86"/>
    </row>
    <row r="7" spans="1:14" s="105" customFormat="1" ht="25.5" x14ac:dyDescent="0.2">
      <c r="A7" s="118" t="s">
        <v>16</v>
      </c>
      <c r="B7" s="119" t="s">
        <v>23</v>
      </c>
      <c r="C7" s="120" t="s">
        <v>24</v>
      </c>
      <c r="D7" s="121">
        <v>55500</v>
      </c>
      <c r="E7" s="121" t="s">
        <v>20</v>
      </c>
      <c r="F7" s="121" t="s">
        <v>20</v>
      </c>
      <c r="G7" s="122">
        <f>D7+E7+F7</f>
        <v>55500</v>
      </c>
      <c r="H7" s="90">
        <v>0</v>
      </c>
      <c r="I7" s="90">
        <v>0</v>
      </c>
      <c r="J7" s="90">
        <v>0</v>
      </c>
      <c r="K7" s="90">
        <v>0</v>
      </c>
      <c r="L7" s="90">
        <f t="shared" ref="L7:L12" si="0">K7+J7+I7+H7</f>
        <v>0</v>
      </c>
    </row>
    <row r="8" spans="1:14" s="105" customFormat="1" ht="14.25" x14ac:dyDescent="0.2">
      <c r="A8" s="118"/>
      <c r="B8" s="119" t="s">
        <v>25</v>
      </c>
      <c r="C8" s="120" t="s">
        <v>26</v>
      </c>
      <c r="D8" s="121">
        <v>0</v>
      </c>
      <c r="E8" s="121">
        <v>0</v>
      </c>
      <c r="F8" s="121">
        <v>0</v>
      </c>
      <c r="G8" s="122">
        <v>0</v>
      </c>
      <c r="H8" s="89">
        <v>0</v>
      </c>
      <c r="I8" s="89">
        <v>0</v>
      </c>
      <c r="J8" s="89">
        <v>0</v>
      </c>
      <c r="K8" s="89">
        <v>0</v>
      </c>
      <c r="L8" s="90">
        <f t="shared" si="0"/>
        <v>0</v>
      </c>
    </row>
    <row r="9" spans="1:14" s="105" customFormat="1" ht="14.25" x14ac:dyDescent="0.2">
      <c r="A9" s="123"/>
      <c r="B9" s="119" t="s">
        <v>27</v>
      </c>
      <c r="C9" s="120" t="s">
        <v>28</v>
      </c>
      <c r="D9" s="121">
        <v>187000.16</v>
      </c>
      <c r="E9" s="121">
        <v>5000</v>
      </c>
      <c r="F9" s="121">
        <v>0</v>
      </c>
      <c r="G9" s="122">
        <f>D9+E9+F9</f>
        <v>192000.16</v>
      </c>
      <c r="H9" s="90">
        <v>0</v>
      </c>
      <c r="I9" s="90">
        <v>0</v>
      </c>
      <c r="J9" s="90">
        <v>0</v>
      </c>
      <c r="K9" s="90">
        <v>0</v>
      </c>
      <c r="L9" s="90">
        <f t="shared" si="0"/>
        <v>0</v>
      </c>
    </row>
    <row r="10" spans="1:14" s="105" customFormat="1" ht="14.25" x14ac:dyDescent="0.2">
      <c r="A10" s="123"/>
      <c r="B10" s="119" t="s">
        <v>29</v>
      </c>
      <c r="C10" s="120" t="s">
        <v>30</v>
      </c>
      <c r="D10" s="121">
        <v>208000</v>
      </c>
      <c r="E10" s="121" t="s">
        <v>20</v>
      </c>
      <c r="F10" s="121" t="s">
        <v>20</v>
      </c>
      <c r="G10" s="122">
        <f>D10+E10+F10</f>
        <v>208000</v>
      </c>
      <c r="H10" s="90">
        <v>0</v>
      </c>
      <c r="I10" s="90">
        <v>0</v>
      </c>
      <c r="J10" s="90">
        <v>0</v>
      </c>
      <c r="K10" s="90">
        <v>0</v>
      </c>
      <c r="L10" s="90">
        <f t="shared" si="0"/>
        <v>0</v>
      </c>
    </row>
    <row r="11" spans="1:14" s="105" customFormat="1" ht="14.25" x14ac:dyDescent="0.2">
      <c r="A11" s="123"/>
      <c r="B11" s="119" t="s">
        <v>33</v>
      </c>
      <c r="C11" s="120" t="s">
        <v>34</v>
      </c>
      <c r="D11" s="121">
        <v>0</v>
      </c>
      <c r="E11" s="121" t="s">
        <v>20</v>
      </c>
      <c r="F11" s="121" t="s">
        <v>20</v>
      </c>
      <c r="G11" s="122">
        <f>D11+E11+F11</f>
        <v>0</v>
      </c>
      <c r="H11" s="90">
        <v>0</v>
      </c>
      <c r="I11" s="90">
        <v>0</v>
      </c>
      <c r="J11" s="90">
        <v>0</v>
      </c>
      <c r="K11" s="90">
        <v>0</v>
      </c>
      <c r="L11" s="90">
        <f t="shared" si="0"/>
        <v>0</v>
      </c>
    </row>
    <row r="12" spans="1:14" s="105" customFormat="1" ht="25.5" x14ac:dyDescent="0.2">
      <c r="A12" s="111" t="s">
        <v>16</v>
      </c>
      <c r="B12" s="124"/>
      <c r="C12" s="125" t="s">
        <v>35</v>
      </c>
      <c r="D12" s="126">
        <f t="shared" ref="D12:K12" si="1">SUM(D7:D11)</f>
        <v>450500.16000000003</v>
      </c>
      <c r="E12" s="126">
        <f t="shared" si="1"/>
        <v>5000</v>
      </c>
      <c r="F12" s="126">
        <f t="shared" si="1"/>
        <v>0</v>
      </c>
      <c r="G12" s="126">
        <f t="shared" si="1"/>
        <v>455500.16000000003</v>
      </c>
      <c r="H12" s="93">
        <f t="shared" si="1"/>
        <v>0</v>
      </c>
      <c r="I12" s="93">
        <f t="shared" si="1"/>
        <v>0</v>
      </c>
      <c r="J12" s="93">
        <f t="shared" si="1"/>
        <v>0</v>
      </c>
      <c r="K12" s="93">
        <f t="shared" si="1"/>
        <v>0</v>
      </c>
      <c r="L12" s="93">
        <f t="shared" si="0"/>
        <v>0</v>
      </c>
    </row>
    <row r="13" spans="1:14" s="105" customFormat="1" ht="14.25" x14ac:dyDescent="0.2">
      <c r="C13" s="127"/>
      <c r="H13" s="76"/>
      <c r="I13" s="76"/>
      <c r="J13" s="76"/>
      <c r="K13" s="76"/>
      <c r="L13" s="76"/>
    </row>
    <row r="14" spans="1:14" s="105" customFormat="1" ht="25.5" x14ac:dyDescent="0.2">
      <c r="A14" s="108"/>
      <c r="B14" s="114" t="s">
        <v>25</v>
      </c>
      <c r="C14" s="115" t="s">
        <v>36</v>
      </c>
      <c r="D14" s="116" t="s">
        <v>85</v>
      </c>
      <c r="E14" s="116" t="s">
        <v>86</v>
      </c>
      <c r="F14" s="116" t="s">
        <v>87</v>
      </c>
      <c r="G14" s="117"/>
      <c r="H14" s="86"/>
      <c r="I14" s="86"/>
      <c r="J14" s="86"/>
      <c r="K14" s="86"/>
      <c r="L14" s="86"/>
    </row>
    <row r="15" spans="1:14" s="105" customFormat="1" ht="14.25" x14ac:dyDescent="0.2">
      <c r="A15" s="118" t="s">
        <v>37</v>
      </c>
      <c r="B15" s="119" t="s">
        <v>17</v>
      </c>
      <c r="C15" s="120" t="s">
        <v>38</v>
      </c>
      <c r="D15" s="121">
        <v>0</v>
      </c>
      <c r="E15" s="121">
        <v>0</v>
      </c>
      <c r="F15" s="121" t="s">
        <v>20</v>
      </c>
      <c r="G15" s="122">
        <f>D15+E15+F15</f>
        <v>0</v>
      </c>
      <c r="H15" s="90">
        <v>0</v>
      </c>
      <c r="I15" s="90">
        <v>0</v>
      </c>
      <c r="J15" s="90">
        <v>0</v>
      </c>
      <c r="K15" s="90">
        <v>0</v>
      </c>
      <c r="L15" s="90">
        <f>K15+J15+I15+H15</f>
        <v>0</v>
      </c>
    </row>
    <row r="16" spans="1:14" s="105" customFormat="1" ht="14.25" x14ac:dyDescent="0.2">
      <c r="A16" s="123"/>
      <c r="B16" s="119" t="s">
        <v>21</v>
      </c>
      <c r="C16" s="120" t="s">
        <v>39</v>
      </c>
      <c r="D16" s="200">
        <v>0</v>
      </c>
      <c r="E16" s="121" t="s">
        <v>20</v>
      </c>
      <c r="F16" s="121" t="s">
        <v>20</v>
      </c>
      <c r="G16" s="122">
        <f>D16+E16+F16</f>
        <v>0</v>
      </c>
      <c r="H16" s="90">
        <v>0</v>
      </c>
      <c r="I16" s="90">
        <v>0</v>
      </c>
      <c r="J16" s="90">
        <v>0</v>
      </c>
      <c r="K16" s="90">
        <v>0</v>
      </c>
      <c r="L16" s="90">
        <f>K16+J16+I16+H16</f>
        <v>0</v>
      </c>
    </row>
    <row r="17" spans="1:12" s="105" customFormat="1" ht="25.5" x14ac:dyDescent="0.2">
      <c r="A17" s="111" t="s">
        <v>37</v>
      </c>
      <c r="B17" s="124"/>
      <c r="C17" s="125" t="s">
        <v>40</v>
      </c>
      <c r="D17" s="126">
        <f t="shared" ref="D17:K17" si="2">SUM(D15:D16)</f>
        <v>0</v>
      </c>
      <c r="E17" s="126">
        <f t="shared" si="2"/>
        <v>0</v>
      </c>
      <c r="F17" s="126">
        <f t="shared" si="2"/>
        <v>0</v>
      </c>
      <c r="G17" s="126">
        <f t="shared" si="2"/>
        <v>0</v>
      </c>
      <c r="H17" s="93">
        <f t="shared" si="2"/>
        <v>0</v>
      </c>
      <c r="I17" s="93">
        <f t="shared" si="2"/>
        <v>0</v>
      </c>
      <c r="J17" s="93">
        <f t="shared" si="2"/>
        <v>0</v>
      </c>
      <c r="K17" s="93">
        <f t="shared" si="2"/>
        <v>0</v>
      </c>
      <c r="L17" s="93">
        <f>K17+J17+I17+H17</f>
        <v>0</v>
      </c>
    </row>
    <row r="18" spans="1:12" s="105" customFormat="1" ht="14.25" x14ac:dyDescent="0.2">
      <c r="C18" s="127"/>
      <c r="H18" s="76"/>
      <c r="I18" s="76"/>
      <c r="J18" s="76"/>
      <c r="K18" s="76"/>
      <c r="L18" s="76"/>
    </row>
    <row r="19" spans="1:12" s="105" customFormat="1" ht="14.25" x14ac:dyDescent="0.2">
      <c r="A19" s="108"/>
      <c r="B19" s="114" t="s">
        <v>72</v>
      </c>
      <c r="C19" s="115" t="s">
        <v>73</v>
      </c>
      <c r="D19" s="116" t="s">
        <v>85</v>
      </c>
      <c r="E19" s="116" t="s">
        <v>86</v>
      </c>
      <c r="F19" s="116" t="s">
        <v>87</v>
      </c>
      <c r="G19" s="117"/>
      <c r="H19" s="86"/>
      <c r="I19" s="86"/>
      <c r="J19" s="86"/>
      <c r="K19" s="86"/>
      <c r="L19" s="86"/>
    </row>
    <row r="20" spans="1:12" s="105" customFormat="1" ht="14.25" x14ac:dyDescent="0.2">
      <c r="A20" s="118" t="s">
        <v>74</v>
      </c>
      <c r="B20" s="119" t="s">
        <v>23</v>
      </c>
      <c r="C20" s="120" t="s">
        <v>77</v>
      </c>
      <c r="D20" s="121" t="s">
        <v>20</v>
      </c>
      <c r="E20" s="121" t="s">
        <v>20</v>
      </c>
      <c r="F20" s="121">
        <v>20000</v>
      </c>
      <c r="G20" s="122">
        <f>D20+E20+F20</f>
        <v>20000</v>
      </c>
      <c r="H20" s="90">
        <v>0</v>
      </c>
      <c r="I20" s="90">
        <v>0</v>
      </c>
      <c r="J20" s="90">
        <v>0</v>
      </c>
      <c r="K20" s="90">
        <v>0</v>
      </c>
      <c r="L20" s="90">
        <f>K20+J20+I20+H20</f>
        <v>0</v>
      </c>
    </row>
    <row r="21" spans="1:12" s="105" customFormat="1" ht="15" x14ac:dyDescent="0.2">
      <c r="A21" s="111" t="s">
        <v>74</v>
      </c>
      <c r="B21" s="124"/>
      <c r="C21" s="125" t="s">
        <v>78</v>
      </c>
      <c r="D21" s="126">
        <f>SUM(D19:D20)</f>
        <v>0</v>
      </c>
      <c r="E21" s="126">
        <f>SUM(E19:E20)</f>
        <v>0</v>
      </c>
      <c r="F21" s="126">
        <f>SUM(F19:F20)</f>
        <v>20000</v>
      </c>
      <c r="G21" s="126">
        <f>SUM(G19:G20)</f>
        <v>20000</v>
      </c>
      <c r="H21" s="93">
        <f>SUM(H20)</f>
        <v>0</v>
      </c>
      <c r="I21" s="93">
        <f>SUM(I20)</f>
        <v>0</v>
      </c>
      <c r="J21" s="93">
        <f>SUM(J20)</f>
        <v>0</v>
      </c>
      <c r="K21" s="93">
        <f>SUM(K20)</f>
        <v>0</v>
      </c>
      <c r="L21" s="93">
        <f>K21+J21+I21+H21</f>
        <v>0</v>
      </c>
    </row>
    <row r="22" spans="1:12" s="105" customFormat="1" ht="14.25" x14ac:dyDescent="0.2">
      <c r="C22" s="127"/>
      <c r="H22" s="76"/>
      <c r="I22" s="76"/>
      <c r="J22" s="76"/>
      <c r="K22" s="76"/>
      <c r="L22" s="76"/>
    </row>
    <row r="23" spans="1:12" s="105" customFormat="1" ht="15" x14ac:dyDescent="0.2">
      <c r="A23" s="113"/>
      <c r="B23" s="303" t="s">
        <v>79</v>
      </c>
      <c r="C23" s="304"/>
      <c r="D23" s="129">
        <f t="shared" ref="D23:L23" si="3">D21+D17+D12</f>
        <v>450500.16000000003</v>
      </c>
      <c r="E23" s="129">
        <f t="shared" si="3"/>
        <v>5000</v>
      </c>
      <c r="F23" s="129">
        <f t="shared" si="3"/>
        <v>20000</v>
      </c>
      <c r="G23" s="129">
        <f>G21+G17+G12</f>
        <v>475500.16000000003</v>
      </c>
      <c r="H23" s="95">
        <f t="shared" si="3"/>
        <v>0</v>
      </c>
      <c r="I23" s="95">
        <f t="shared" si="3"/>
        <v>0</v>
      </c>
      <c r="J23" s="95">
        <f t="shared" si="3"/>
        <v>0</v>
      </c>
      <c r="K23" s="95">
        <f t="shared" si="3"/>
        <v>0</v>
      </c>
      <c r="L23" s="95">
        <f t="shared" si="3"/>
        <v>0</v>
      </c>
    </row>
    <row r="25" spans="1:12" x14ac:dyDescent="0.2">
      <c r="H25" s="97"/>
    </row>
    <row r="26" spans="1:12" x14ac:dyDescent="0.2">
      <c r="H26" s="97"/>
    </row>
  </sheetData>
  <mergeCells count="3">
    <mergeCell ref="B3:C4"/>
    <mergeCell ref="B23:C23"/>
    <mergeCell ref="A1:L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5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zoomScaleNormal="100" workbookViewId="0">
      <selection activeCell="B1" sqref="B1:F1"/>
    </sheetView>
  </sheetViews>
  <sheetFormatPr defaultRowHeight="12.75" x14ac:dyDescent="0.2"/>
  <cols>
    <col min="1" max="1" width="3" style="48" customWidth="1"/>
    <col min="2" max="2" width="3.5703125" style="48" customWidth="1"/>
    <col min="3" max="3" width="40.5703125" style="48" customWidth="1"/>
    <col min="4" max="6" width="15.5703125" style="48" customWidth="1"/>
    <col min="7" max="7" width="40.140625" style="48" customWidth="1"/>
    <col min="8" max="16384" width="9.140625" style="48"/>
  </cols>
  <sheetData>
    <row r="1" spans="1:7" s="47" customFormat="1" ht="63" customHeight="1" x14ac:dyDescent="0.15">
      <c r="A1" s="130" t="s">
        <v>88</v>
      </c>
      <c r="B1" s="307" t="s">
        <v>253</v>
      </c>
      <c r="C1" s="307"/>
      <c r="D1" s="307"/>
      <c r="E1" s="307"/>
      <c r="F1" s="307"/>
      <c r="G1" s="131"/>
    </row>
    <row r="2" spans="1:7" s="47" customFormat="1" ht="15" customHeight="1" x14ac:dyDescent="0.15"/>
    <row r="3" spans="1:7" s="132" customFormat="1" ht="29.25" customHeight="1" x14ac:dyDescent="0.2">
      <c r="B3" s="305" t="s">
        <v>0</v>
      </c>
      <c r="C3" s="305"/>
      <c r="D3" s="133" t="s">
        <v>193</v>
      </c>
      <c r="E3" s="133" t="s">
        <v>195</v>
      </c>
      <c r="F3" s="206" t="s">
        <v>8</v>
      </c>
    </row>
    <row r="4" spans="1:7" s="132" customFormat="1" ht="18" customHeight="1" x14ac:dyDescent="0.2">
      <c r="B4" s="305"/>
      <c r="C4" s="305"/>
      <c r="D4" s="206" t="s">
        <v>202</v>
      </c>
      <c r="E4" s="206" t="s">
        <v>201</v>
      </c>
      <c r="F4" s="206" t="s">
        <v>43</v>
      </c>
    </row>
    <row r="5" spans="1:7" s="132" customFormat="1" ht="3" customHeight="1" x14ac:dyDescent="0.2">
      <c r="B5" s="135"/>
      <c r="C5" s="135"/>
      <c r="D5" s="136" t="s">
        <v>193</v>
      </c>
      <c r="E5" s="136" t="s">
        <v>195</v>
      </c>
      <c r="F5" s="137"/>
    </row>
    <row r="6" spans="1:7" s="132" customFormat="1" ht="24" customHeight="1" x14ac:dyDescent="0.2">
      <c r="B6" s="138" t="s">
        <v>204</v>
      </c>
      <c r="C6" s="139" t="s">
        <v>203</v>
      </c>
      <c r="D6" s="140" t="s">
        <v>202</v>
      </c>
      <c r="E6" s="140" t="s">
        <v>201</v>
      </c>
      <c r="F6" s="141"/>
    </row>
    <row r="7" spans="1:7" s="132" customFormat="1" ht="24" customHeight="1" x14ac:dyDescent="0.2">
      <c r="B7" s="142" t="s">
        <v>17</v>
      </c>
      <c r="C7" s="143" t="s">
        <v>200</v>
      </c>
      <c r="D7" s="144">
        <v>5833403.5700000003</v>
      </c>
      <c r="E7" s="144">
        <v>131000</v>
      </c>
      <c r="F7" s="144">
        <v>5964403.5700000003</v>
      </c>
    </row>
    <row r="8" spans="1:7" s="132" customFormat="1" ht="24" customHeight="1" x14ac:dyDescent="0.2">
      <c r="B8" s="145"/>
      <c r="C8" s="146" t="s">
        <v>199</v>
      </c>
      <c r="D8" s="147">
        <f>SUM(D7)</f>
        <v>5833403.5700000003</v>
      </c>
      <c r="E8" s="147">
        <f>SUM(E7)</f>
        <v>131000</v>
      </c>
      <c r="F8" s="147">
        <f>SUM(F7)</f>
        <v>5964403.5700000003</v>
      </c>
    </row>
    <row r="9" spans="1:7" s="132" customFormat="1" ht="11.25" x14ac:dyDescent="0.2"/>
    <row r="10" spans="1:7" s="132" customFormat="1" ht="11.25" x14ac:dyDescent="0.2">
      <c r="B10" s="148"/>
      <c r="C10" s="148"/>
      <c r="D10" s="149"/>
      <c r="E10" s="149"/>
      <c r="F10" s="149"/>
    </row>
    <row r="11" spans="1:7" s="132" customFormat="1" ht="11.25" x14ac:dyDescent="0.2">
      <c r="B11" s="306" t="s">
        <v>79</v>
      </c>
      <c r="C11" s="306"/>
      <c r="D11" s="150">
        <f>D8</f>
        <v>5833403.5700000003</v>
      </c>
      <c r="E11" s="150">
        <f>E8</f>
        <v>131000</v>
      </c>
      <c r="F11" s="150">
        <f>F8</f>
        <v>5964403.5700000003</v>
      </c>
    </row>
    <row r="16" spans="1:7" x14ac:dyDescent="0.2">
      <c r="D16" s="48" t="s">
        <v>88</v>
      </c>
    </row>
  </sheetData>
  <mergeCells count="3">
    <mergeCell ref="B3:C4"/>
    <mergeCell ref="B11:C11"/>
    <mergeCell ref="B1:F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11</vt:i4>
      </vt:variant>
      <vt:variant>
        <vt:lpstr>Intervalli denominati</vt:lpstr>
      </vt:variant>
      <vt:variant>
        <vt:i4>15</vt:i4>
      </vt:variant>
    </vt:vector>
  </HeadingPairs>
  <TitlesOfParts>
    <vt:vector size="26" baseType="lpstr">
      <vt:lpstr>Entrate per categoria</vt:lpstr>
      <vt:lpstr>Riepilogo SPESE </vt:lpstr>
      <vt:lpstr> Macro CORRENTI 2025</vt:lpstr>
      <vt:lpstr>Macro CORRENTI 2026</vt:lpstr>
      <vt:lpstr>Macro CORRENTI 2027</vt:lpstr>
      <vt:lpstr>Macro CAPITALE 2025</vt:lpstr>
      <vt:lpstr>Macro CAPITALE 2026</vt:lpstr>
      <vt:lpstr>Macro CAPITALE 2027</vt:lpstr>
      <vt:lpstr>Macro Partite di giro 2025</vt:lpstr>
      <vt:lpstr>Macro Partite di giro 2026</vt:lpstr>
      <vt:lpstr>Macro Partite di giro  2027</vt:lpstr>
      <vt:lpstr>' Macro CORRENTI 2025'!Area_stampa</vt:lpstr>
      <vt:lpstr>'Entrate per categoria'!Area_stampa</vt:lpstr>
      <vt:lpstr>'Macro CAPITALE 2025'!Area_stampa</vt:lpstr>
      <vt:lpstr>'Macro CAPITALE 2026'!Area_stampa</vt:lpstr>
      <vt:lpstr>'Macro CAPITALE 2027'!Area_stampa</vt:lpstr>
      <vt:lpstr>'Macro CORRENTI 2026'!Area_stampa</vt:lpstr>
      <vt:lpstr>'Macro CORRENTI 2027'!Area_stampa</vt:lpstr>
      <vt:lpstr>'Macro Partite di giro  2027'!Area_stampa</vt:lpstr>
      <vt:lpstr>'Macro Partite di giro 2025'!Area_stampa</vt:lpstr>
      <vt:lpstr>'Macro Partite di giro 2026'!Area_stampa</vt:lpstr>
      <vt:lpstr>'Riepilogo SPESE '!Area_stampa</vt:lpstr>
      <vt:lpstr>' Macro CORRENTI 2025'!Titoli_stampa</vt:lpstr>
      <vt:lpstr>'Entrate per categoria'!Titoli_stampa</vt:lpstr>
      <vt:lpstr>'Macro CORRENTI 2026'!Titoli_stampa</vt:lpstr>
      <vt:lpstr>'Macro CORRENTI 2027'!Titoli_stampa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Casa</dc:creator>
  <cp:lastModifiedBy>Nenci Alessandra</cp:lastModifiedBy>
  <cp:lastPrinted>2025-02-05T15:48:36Z</cp:lastPrinted>
  <dcterms:created xsi:type="dcterms:W3CDTF">2020-12-14T13:36:05Z</dcterms:created>
  <dcterms:modified xsi:type="dcterms:W3CDTF">2025-02-13T06:52:00Z</dcterms:modified>
</cp:coreProperties>
</file>